
<file path=[Content_Types].xml><?xml version="1.0" encoding="utf-8"?>
<Types xmlns="http://schemas.openxmlformats.org/package/2006/content-types">
  <Default Extension="bin" ContentType="application/vnd.openxmlformats-officedocument.spreadsheetml.printerSettings"/>
  <Default Extension="emf" ContentType="image/x-emf"/>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style2.xml" ContentType="application/vnd.ms-office.chartstyle+xml"/>
  <Override PartName="/xl/charts/colors2.xml" ContentType="application/vnd.ms-office.chartcolorstyle+xml"/>
  <Override PartName="/xl/charts/chart6.xml" ContentType="application/vnd.openxmlformats-officedocument.drawingml.chart+xml"/>
  <Override PartName="/xl/charts/style3.xml" ContentType="application/vnd.ms-office.chartstyle+xml"/>
  <Override PartName="/xl/charts/colors3.xml" ContentType="application/vnd.ms-office.chartcolorstyle+xml"/>
  <Override PartName="/xl/drawings/drawing6.xml" ContentType="application/vnd.openxmlformats-officedocument.drawing+xml"/>
  <Override PartName="/xl/charts/chart7.xml" ContentType="application/vnd.openxmlformats-officedocument.drawingml.chart+xml"/>
  <Override PartName="/xl/charts/style4.xml" ContentType="application/vnd.ms-office.chartstyle+xml"/>
  <Override PartName="/xl/charts/colors4.xml" ContentType="application/vnd.ms-office.chartcolorstyle+xml"/>
  <Override PartName="/xl/charts/chart8.xml" ContentType="application/vnd.openxmlformats-officedocument.drawingml.chart+xml"/>
  <Override PartName="/xl/charts/style5.xml" ContentType="application/vnd.ms-office.chartstyle+xml"/>
  <Override PartName="/xl/charts/colors5.xml" ContentType="application/vnd.ms-office.chartcolorstyle+xml"/>
  <Override PartName="/xl/charts/chart9.xml" ContentType="application/vnd.openxmlformats-officedocument.drawingml.chart+xml"/>
  <Override PartName="/xl/charts/style6.xml" ContentType="application/vnd.ms-office.chartstyle+xml"/>
  <Override PartName="/xl/charts/colors6.xml" ContentType="application/vnd.ms-office.chartcolorstyle+xml"/>
  <Override PartName="/xl/charts/chart10.xml" ContentType="application/vnd.openxmlformats-officedocument.drawingml.chart+xml"/>
  <Override PartName="/xl/charts/style7.xml" ContentType="application/vnd.ms-office.chartstyle+xml"/>
  <Override PartName="/xl/charts/colors7.xml" ContentType="application/vnd.ms-office.chartcolorstyle+xml"/>
  <Override PartName="/xl/charts/chart11.xml" ContentType="application/vnd.openxmlformats-officedocument.drawingml.chart+xml"/>
  <Override PartName="/xl/charts/style8.xml" ContentType="application/vnd.ms-office.chartstyle+xml"/>
  <Override PartName="/xl/charts/colors8.xml" ContentType="application/vnd.ms-office.chartcolorstyle+xml"/>
  <Override PartName="/xl/charts/chart12.xml" ContentType="application/vnd.openxmlformats-officedocument.drawingml.chart+xml"/>
  <Override PartName="/xl/charts/style9.xml" ContentType="application/vnd.ms-office.chartstyle+xml"/>
  <Override PartName="/xl/charts/colors9.xml" ContentType="application/vnd.ms-office.chartcolorstyle+xml"/>
  <Override PartName="/xl/charts/chart13.xml" ContentType="application/vnd.openxmlformats-officedocument.drawingml.chart+xml"/>
  <Override PartName="/xl/charts/style10.xml" ContentType="application/vnd.ms-office.chartstyle+xml"/>
  <Override PartName="/xl/charts/colors10.xml" ContentType="application/vnd.ms-office.chartcolorstyle+xml"/>
  <Override PartName="/xl/charts/chart14.xml" ContentType="application/vnd.openxmlformats-officedocument.drawingml.chart+xml"/>
  <Override PartName="/xl/charts/style11.xml" ContentType="application/vnd.ms-office.chartstyle+xml"/>
  <Override PartName="/xl/charts/colors11.xml" ContentType="application/vnd.ms-office.chartcolorstyle+xml"/>
  <Override PartName="/xl/charts/chart15.xml" ContentType="application/vnd.openxmlformats-officedocument.drawingml.chart+xml"/>
  <Override PartName="/xl/charts/style12.xml" ContentType="application/vnd.ms-office.chartstyle+xml"/>
  <Override PartName="/xl/charts/colors12.xml" ContentType="application/vnd.ms-office.chartcolorstyle+xml"/>
  <Override PartName="/xl/charts/chart16.xml" ContentType="application/vnd.openxmlformats-officedocument.drawingml.chart+xml"/>
  <Override PartName="/xl/charts/style13.xml" ContentType="application/vnd.ms-office.chartstyle+xml"/>
  <Override PartName="/xl/charts/colors13.xml" ContentType="application/vnd.ms-office.chartcolorstyle+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tables/table2.xml" ContentType="application/vnd.openxmlformats-officedocument.spreadsheetml.table+xml"/>
  <Override PartName="/xl/comments2.xml" ContentType="application/vnd.openxmlformats-officedocument.spreadsheetml.comments+xml"/>
  <Override PartName="/xl/drawings/drawing15.xml" ContentType="application/vnd.openxmlformats-officedocument.drawing+xml"/>
  <Override PartName="/xl/tables/table3.xml" ContentType="application/vnd.openxmlformats-officedocument.spreadsheetml.table+xml"/>
  <Override PartName="/xl/comments3.xml" ContentType="application/vnd.openxmlformats-officedocument.spreadsheetml.comments+xml"/>
  <Override PartName="/xl/drawings/drawing16.xml" ContentType="application/vnd.openxmlformats-officedocument.drawing+xml"/>
  <Override PartName="/xl/charts/chart37.xml" ContentType="application/vnd.openxmlformats-officedocument.drawingml.chart+xml"/>
  <Override PartName="/xl/charts/style14.xml" ContentType="application/vnd.ms-office.chartstyle+xml"/>
  <Override PartName="/xl/charts/colors14.xml" ContentType="application/vnd.ms-office.chartcolorstyle+xml"/>
  <Override PartName="/xl/charts/chart38.xml" ContentType="application/vnd.openxmlformats-officedocument.drawingml.chart+xml"/>
  <Override PartName="/xl/charts/style15.xml" ContentType="application/vnd.ms-office.chartstyle+xml"/>
  <Override PartName="/xl/charts/colors15.xml" ContentType="application/vnd.ms-office.chartcolorstyle+xml"/>
  <Override PartName="/xl/charts/chart39.xml" ContentType="application/vnd.openxmlformats-officedocument.drawingml.chart+xml"/>
  <Override PartName="/xl/charts/style16.xml" ContentType="application/vnd.ms-office.chartstyle+xml"/>
  <Override PartName="/xl/charts/colors16.xml" ContentType="application/vnd.ms-office.chartcolorstyle+xml"/>
  <Override PartName="/xl/charts/chart40.xml" ContentType="application/vnd.openxmlformats-officedocument.drawingml.chart+xml"/>
  <Override PartName="/xl/charts/style17.xml" ContentType="application/vnd.ms-office.chartstyle+xml"/>
  <Override PartName="/xl/charts/colors17.xml" ContentType="application/vnd.ms-office.chartcolorstyle+xml"/>
  <Override PartName="/xl/charts/chart41.xml" ContentType="application/vnd.openxmlformats-officedocument.drawingml.chart+xml"/>
  <Override PartName="/xl/charts/style18.xml" ContentType="application/vnd.ms-office.chartstyle+xml"/>
  <Override PartName="/xl/charts/colors18.xml" ContentType="application/vnd.ms-office.chartcolorstyle+xml"/>
  <Override PartName="/xl/charts/chart42.xml" ContentType="application/vnd.openxmlformats-officedocument.drawingml.chart+xml"/>
  <Override PartName="/xl/charts/style19.xml" ContentType="application/vnd.ms-office.chartstyle+xml"/>
  <Override PartName="/xl/charts/colors19.xml" ContentType="application/vnd.ms-office.chartcolorstyle+xml"/>
  <Override PartName="/xl/charts/chart43.xml" ContentType="application/vnd.openxmlformats-officedocument.drawingml.chart+xml"/>
  <Override PartName="/xl/charts/style20.xml" ContentType="application/vnd.ms-office.chartstyle+xml"/>
  <Override PartName="/xl/charts/colors20.xml" ContentType="application/vnd.ms-office.chartcolorstyle+xml"/>
  <Override PartName="/xl/charts/chart44.xml" ContentType="application/vnd.openxmlformats-officedocument.drawingml.chart+xml"/>
  <Override PartName="/xl/charts/style21.xml" ContentType="application/vnd.ms-office.chartstyle+xml"/>
  <Override PartName="/xl/charts/colors21.xml" ContentType="application/vnd.ms-office.chartcolorstyle+xml"/>
  <Override PartName="/xl/charts/chart45.xml" ContentType="application/vnd.openxmlformats-officedocument.drawingml.chart+xml"/>
  <Override PartName="/xl/charts/style22.xml" ContentType="application/vnd.ms-office.chartstyle+xml"/>
  <Override PartName="/xl/charts/colors22.xml" ContentType="application/vnd.ms-office.chartcolorstyle+xml"/>
  <Override PartName="/xl/charts/chart46.xml" ContentType="application/vnd.openxmlformats-officedocument.drawingml.chart+xml"/>
  <Override PartName="/xl/charts/style23.xml" ContentType="application/vnd.ms-office.chartstyle+xml"/>
  <Override PartName="/xl/charts/colors23.xml" ContentType="application/vnd.ms-office.chartcolorstyle+xml"/>
  <Override PartName="/xl/charts/chart47.xml" ContentType="application/vnd.openxmlformats-officedocument.drawingml.chart+xml"/>
  <Override PartName="/xl/charts/style24.xml" ContentType="application/vnd.ms-office.chartstyle+xml"/>
  <Override PartName="/xl/charts/colors24.xml" ContentType="application/vnd.ms-office.chartcolorstyle+xml"/>
  <Override PartName="/xl/charts/chart48.xml" ContentType="application/vnd.openxmlformats-officedocument.drawingml.chart+xml"/>
  <Override PartName="/xl/charts/style25.xml" ContentType="application/vnd.ms-office.chartstyle+xml"/>
  <Override PartName="/xl/charts/colors25.xml" ContentType="application/vnd.ms-office.chartcolorstyle+xml"/>
  <Override PartName="/xl/charts/chart49.xml" ContentType="application/vnd.openxmlformats-officedocument.drawingml.chart+xml"/>
  <Override PartName="/xl/charts/style26.xml" ContentType="application/vnd.ms-office.chartstyle+xml"/>
  <Override PartName="/xl/charts/colors26.xml" ContentType="application/vnd.ms-office.chartcolorstyle+xml"/>
  <Override PartName="/xl/charts/chart50.xml" ContentType="application/vnd.openxmlformats-officedocument.drawingml.chart+xml"/>
  <Override PartName="/xl/charts/style27.xml" ContentType="application/vnd.ms-office.chartstyle+xml"/>
  <Override PartName="/xl/charts/colors27.xml" ContentType="application/vnd.ms-office.chartcolorstyle+xml"/>
  <Override PartName="/xl/charts/chart51.xml" ContentType="application/vnd.openxmlformats-officedocument.drawingml.chart+xml"/>
  <Override PartName="/xl/charts/style28.xml" ContentType="application/vnd.ms-office.chartstyle+xml"/>
  <Override PartName="/xl/charts/colors28.xml" ContentType="application/vnd.ms-office.chartcolorstyle+xml"/>
  <Override PartName="/xl/charts/chart52.xml" ContentType="application/vnd.openxmlformats-officedocument.drawingml.chart+xml"/>
  <Override PartName="/xl/charts/style29.xml" ContentType="application/vnd.ms-office.chartstyle+xml"/>
  <Override PartName="/xl/charts/colors29.xml" ContentType="application/vnd.ms-office.chartcolorstyle+xml"/>
  <Override PartName="/xl/charts/chart53.xml" ContentType="application/vnd.openxmlformats-officedocument.drawingml.chart+xml"/>
  <Override PartName="/xl/charts/style30.xml" ContentType="application/vnd.ms-office.chartstyle+xml"/>
  <Override PartName="/xl/charts/colors30.xml" ContentType="application/vnd.ms-office.chartcolorstyle+xml"/>
  <Override PartName="/xl/charts/chart54.xml" ContentType="application/vnd.openxmlformats-officedocument.drawingml.chart+xml"/>
  <Override PartName="/xl/charts/style31.xml" ContentType="application/vnd.ms-office.chartstyle+xml"/>
  <Override PartName="/xl/charts/colors31.xml" ContentType="application/vnd.ms-office.chartcolorstyle+xml"/>
  <Override PartName="/xl/charts/chart55.xml" ContentType="application/vnd.openxmlformats-officedocument.drawingml.chart+xml"/>
  <Override PartName="/xl/charts/style32.xml" ContentType="application/vnd.ms-office.chartstyle+xml"/>
  <Override PartName="/xl/charts/colors32.xml" ContentType="application/vnd.ms-office.chartcolorstyle+xml"/>
  <Override PartName="/xl/charts/chart56.xml" ContentType="application/vnd.openxmlformats-officedocument.drawingml.chart+xml"/>
  <Override PartName="/xl/charts/style33.xml" ContentType="application/vnd.ms-office.chartstyle+xml"/>
  <Override PartName="/xl/charts/colors33.xml" ContentType="application/vnd.ms-office.chartcolorstyle+xml"/>
  <Override PartName="/xl/charts/chart57.xml" ContentType="application/vnd.openxmlformats-officedocument.drawingml.chart+xml"/>
  <Override PartName="/xl/charts/style34.xml" ContentType="application/vnd.ms-office.chartstyle+xml"/>
  <Override PartName="/xl/charts/colors34.xml" ContentType="application/vnd.ms-office.chartcolorstyle+xml"/>
  <Override PartName="/xl/charts/chart58.xml" ContentType="application/vnd.openxmlformats-officedocument.drawingml.chart+xml"/>
  <Override PartName="/xl/charts/style35.xml" ContentType="application/vnd.ms-office.chartstyle+xml"/>
  <Override PartName="/xl/charts/colors35.xml" ContentType="application/vnd.ms-office.chartcolorstyle+xml"/>
  <Override PartName="/xl/charts/chart59.xml" ContentType="application/vnd.openxmlformats-officedocument.drawingml.chart+xml"/>
  <Override PartName="/xl/charts/style36.xml" ContentType="application/vnd.ms-office.chartstyle+xml"/>
  <Override PartName="/xl/charts/colors36.xml" ContentType="application/vnd.ms-office.chartcolorstyle+xml"/>
  <Override PartName="/xl/charts/chart60.xml" ContentType="application/vnd.openxmlformats-officedocument.drawingml.chart+xml"/>
  <Override PartName="/xl/charts/style37.xml" ContentType="application/vnd.ms-office.chartstyle+xml"/>
  <Override PartName="/xl/charts/colors37.xml" ContentType="application/vnd.ms-office.chartcolorstyle+xml"/>
  <Override PartName="/xl/charts/chart61.xml" ContentType="application/vnd.openxmlformats-officedocument.drawingml.chart+xml"/>
  <Override PartName="/xl/charts/style38.xml" ContentType="application/vnd.ms-office.chartstyle+xml"/>
  <Override PartName="/xl/charts/colors38.xml" ContentType="application/vnd.ms-office.chartcolorstyle+xml"/>
  <Override PartName="/xl/charts/chart62.xml" ContentType="application/vnd.openxmlformats-officedocument.drawingml.chart+xml"/>
  <Override PartName="/xl/charts/style39.xml" ContentType="application/vnd.ms-office.chartstyle+xml"/>
  <Override PartName="/xl/charts/colors39.xml" ContentType="application/vnd.ms-office.chartcolorstyle+xml"/>
  <Override PartName="/xl/charts/chart63.xml" ContentType="application/vnd.openxmlformats-officedocument.drawingml.chart+xml"/>
  <Override PartName="/xl/charts/style40.xml" ContentType="application/vnd.ms-office.chartstyle+xml"/>
  <Override PartName="/xl/charts/colors40.xml" ContentType="application/vnd.ms-office.chartcolorstyle+xml"/>
  <Override PartName="/xl/charts/chart64.xml" ContentType="application/vnd.openxmlformats-officedocument.drawingml.chart+xml"/>
  <Override PartName="/xl/charts/style41.xml" ContentType="application/vnd.ms-office.chartstyle+xml"/>
  <Override PartName="/xl/charts/colors41.xml" ContentType="application/vnd.ms-office.chartcolorstyle+xml"/>
  <Override PartName="/xl/charts/chart65.xml" ContentType="application/vnd.openxmlformats-officedocument.drawingml.chart+xml"/>
  <Override PartName="/xl/charts/style42.xml" ContentType="application/vnd.ms-office.chartstyle+xml"/>
  <Override PartName="/xl/charts/colors42.xml" ContentType="application/vnd.ms-office.chartcolorstyle+xml"/>
  <Override PartName="/xl/charts/chart66.xml" ContentType="application/vnd.openxmlformats-officedocument.drawingml.chart+xml"/>
  <Override PartName="/xl/charts/style43.xml" ContentType="application/vnd.ms-office.chartstyle+xml"/>
  <Override PartName="/xl/charts/colors43.xml" ContentType="application/vnd.ms-office.chartcolorstyle+xml"/>
  <Override PartName="/xl/charts/chart67.xml" ContentType="application/vnd.openxmlformats-officedocument.drawingml.chart+xml"/>
  <Override PartName="/xl/charts/style44.xml" ContentType="application/vnd.ms-office.chartstyle+xml"/>
  <Override PartName="/xl/charts/colors44.xml" ContentType="application/vnd.ms-office.chartcolorstyle+xml"/>
  <Override PartName="/xl/charts/chart68.xml" ContentType="application/vnd.openxmlformats-officedocument.drawingml.chart+xml"/>
  <Override PartName="/xl/charts/style45.xml" ContentType="application/vnd.ms-office.chartstyle+xml"/>
  <Override PartName="/xl/charts/colors45.xml" ContentType="application/vnd.ms-office.chartcolorstyle+xml"/>
  <Override PartName="/xl/charts/chart69.xml" ContentType="application/vnd.openxmlformats-officedocument.drawingml.chart+xml"/>
  <Override PartName="/xl/charts/style46.xml" ContentType="application/vnd.ms-office.chartstyle+xml"/>
  <Override PartName="/xl/charts/colors46.xml" ContentType="application/vnd.ms-office.chartcolorstyle+xml"/>
  <Override PartName="/xl/charts/chart70.xml" ContentType="application/vnd.openxmlformats-officedocument.drawingml.chart+xml"/>
  <Override PartName="/xl/charts/style47.xml" ContentType="application/vnd.ms-office.chartstyle+xml"/>
  <Override PartName="/xl/charts/colors47.xml" ContentType="application/vnd.ms-office.chartcolorstyle+xml"/>
  <Override PartName="/xl/charts/chart71.xml" ContentType="application/vnd.openxmlformats-officedocument.drawingml.chart+xml"/>
  <Override PartName="/xl/charts/style48.xml" ContentType="application/vnd.ms-office.chartstyle+xml"/>
  <Override PartName="/xl/charts/colors48.xml" ContentType="application/vnd.ms-office.chartcolorstyle+xml"/>
  <Override PartName="/xl/charts/chart72.xml" ContentType="application/vnd.openxmlformats-officedocument.drawingml.chart+xml"/>
  <Override PartName="/xl/charts/style49.xml" ContentType="application/vnd.ms-office.chartstyle+xml"/>
  <Override PartName="/xl/charts/colors49.xml" ContentType="application/vnd.ms-office.chartcolorstyle+xml"/>
  <Override PartName="/xl/charts/chart73.xml" ContentType="application/vnd.openxmlformats-officedocument.drawingml.chart+xml"/>
  <Override PartName="/xl/charts/style50.xml" ContentType="application/vnd.ms-office.chartstyle+xml"/>
  <Override PartName="/xl/charts/colors50.xml" ContentType="application/vnd.ms-office.chartcolorstyle+xml"/>
  <Override PartName="/xl/charts/chart74.xml" ContentType="application/vnd.openxmlformats-officedocument.drawingml.chart+xml"/>
  <Override PartName="/xl/charts/style51.xml" ContentType="application/vnd.ms-office.chartstyle+xml"/>
  <Override PartName="/xl/charts/colors51.xml" ContentType="application/vnd.ms-office.chartcolorstyle+xml"/>
  <Override PartName="/xl/charts/chart75.xml" ContentType="application/vnd.openxmlformats-officedocument.drawingml.chart+xml"/>
  <Override PartName="/xl/charts/style52.xml" ContentType="application/vnd.ms-office.chartstyle+xml"/>
  <Override PartName="/xl/charts/colors52.xml" ContentType="application/vnd.ms-office.chartcolorstyle+xml"/>
  <Override PartName="/xl/charts/chart76.xml" ContentType="application/vnd.openxmlformats-officedocument.drawingml.chart+xml"/>
  <Override PartName="/xl/charts/style53.xml" ContentType="application/vnd.ms-office.chartstyle+xml"/>
  <Override PartName="/xl/charts/colors53.xml" ContentType="application/vnd.ms-office.chartcolorstyle+xml"/>
  <Override PartName="/xl/charts/chart77.xml" ContentType="application/vnd.openxmlformats-officedocument.drawingml.chart+xml"/>
  <Override PartName="/xl/charts/style54.xml" ContentType="application/vnd.ms-office.chartstyle+xml"/>
  <Override PartName="/xl/charts/colors54.xml" ContentType="application/vnd.ms-office.chartcolorstyle+xml"/>
  <Override PartName="/xl/charts/chart78.xml" ContentType="application/vnd.openxmlformats-officedocument.drawingml.chart+xml"/>
  <Override PartName="/xl/charts/style55.xml" ContentType="application/vnd.ms-office.chartstyle+xml"/>
  <Override PartName="/xl/charts/colors55.xml" ContentType="application/vnd.ms-office.chartcolorstyle+xml"/>
  <Override PartName="/xl/charts/chart79.xml" ContentType="application/vnd.openxmlformats-officedocument.drawingml.chart+xml"/>
  <Override PartName="/xl/charts/style56.xml" ContentType="application/vnd.ms-office.chartstyle+xml"/>
  <Override PartName="/xl/charts/colors56.xml" ContentType="application/vnd.ms-office.chartcolorstyle+xml"/>
  <Override PartName="/xl/charts/chart80.xml" ContentType="application/vnd.openxmlformats-officedocument.drawingml.chart+xml"/>
  <Override PartName="/xl/charts/style57.xml" ContentType="application/vnd.ms-office.chartstyle+xml"/>
  <Override PartName="/xl/charts/colors57.xml" ContentType="application/vnd.ms-office.chartcolorstyle+xml"/>
  <Override PartName="/xl/charts/chart81.xml" ContentType="application/vnd.openxmlformats-officedocument.drawingml.chart+xml"/>
  <Override PartName="/xl/charts/style58.xml" ContentType="application/vnd.ms-office.chartstyle+xml"/>
  <Override PartName="/xl/charts/colors58.xml" ContentType="application/vnd.ms-office.chartcolorstyle+xml"/>
  <Override PartName="/xl/charts/chart82.xml" ContentType="application/vnd.openxmlformats-officedocument.drawingml.chart+xml"/>
  <Override PartName="/xl/charts/style59.xml" ContentType="application/vnd.ms-office.chartstyle+xml"/>
  <Override PartName="/xl/charts/colors59.xml" ContentType="application/vnd.ms-office.chartcolorstyle+xml"/>
  <Override PartName="/xl/charts/chart83.xml" ContentType="application/vnd.openxmlformats-officedocument.drawingml.chart+xml"/>
  <Override PartName="/xl/charts/style60.xml" ContentType="application/vnd.ms-office.chartstyle+xml"/>
  <Override PartName="/xl/charts/colors60.xml" ContentType="application/vnd.ms-office.chartcolorstyle+xml"/>
  <Override PartName="/xl/charts/chart84.xml" ContentType="application/vnd.openxmlformats-officedocument.drawingml.chart+xml"/>
  <Override PartName="/xl/charts/style61.xml" ContentType="application/vnd.ms-office.chartstyle+xml"/>
  <Override PartName="/xl/charts/colors61.xml" ContentType="application/vnd.ms-office.chartcolorstyle+xml"/>
  <Override PartName="/xl/charts/chart85.xml" ContentType="application/vnd.openxmlformats-officedocument.drawingml.chart+xml"/>
  <Override PartName="/xl/charts/style62.xml" ContentType="application/vnd.ms-office.chartstyle+xml"/>
  <Override PartName="/xl/charts/colors62.xml" ContentType="application/vnd.ms-office.chartcolorstyle+xml"/>
  <Override PartName="/xl/charts/chart86.xml" ContentType="application/vnd.openxmlformats-officedocument.drawingml.chart+xml"/>
  <Override PartName="/xl/charts/style63.xml" ContentType="application/vnd.ms-office.chartstyle+xml"/>
  <Override PartName="/xl/charts/colors63.xml" ContentType="application/vnd.ms-office.chartcolorstyle+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harts/chart87.xml" ContentType="application/vnd.openxmlformats-officedocument.drawingml.chart+xml"/>
  <Override PartName="/xl/drawings/drawing20.xml" ContentType="application/vnd.openxmlformats-officedocument.drawing+xml"/>
  <Override PartName="/xl/charts/chart88.xml" ContentType="application/vnd.openxmlformats-officedocument.drawingml.chart+xml"/>
  <Override PartName="/xl/drawings/drawing21.xml" ContentType="application/vnd.openxmlformats-officedocument.drawing+xml"/>
  <Override PartName="/xl/charts/chart89.xml" ContentType="application/vnd.openxmlformats-officedocument.drawingml.chart+xml"/>
  <Override PartName="/xl/drawings/drawing22.xml" ContentType="application/vnd.openxmlformats-officedocument.drawing+xml"/>
  <Override PartName="/xl/ctrlProps/ctrlProp2.xml" ContentType="application/vnd.ms-excel.controlproperties+xml"/>
  <Override PartName="/xl/charts/chart90.xml" ContentType="application/vnd.openxmlformats-officedocument.drawingml.chart+xml"/>
  <Override PartName="/xl/drawings/drawing23.xml" ContentType="application/vnd.openxmlformats-officedocument.drawing+xml"/>
  <Override PartName="/xl/charts/chart91.xml" ContentType="application/vnd.openxmlformats-officedocument.drawingml.chart+xml"/>
  <Override PartName="/xl/drawings/drawing24.xml" ContentType="application/vnd.openxmlformats-officedocument.drawing+xml"/>
  <Override PartName="/xl/ctrlProps/ctrlProp3.xml" ContentType="application/vnd.ms-excel.controlproperties+xml"/>
  <Override PartName="/xl/charts/chart92.xml" ContentType="application/vnd.openxmlformats-officedocument.drawingml.chart+xml"/>
  <Override PartName="/xl/charts/style64.xml" ContentType="application/vnd.ms-office.chartstyle+xml"/>
  <Override PartName="/xl/charts/colors64.xml" ContentType="application/vnd.ms-office.chartcolorstyle+xml"/>
  <Override PartName="/xl/charts/chart93.xml" ContentType="application/vnd.openxmlformats-officedocument.drawingml.chart+xml"/>
  <Override PartName="/xl/charts/style65.xml" ContentType="application/vnd.ms-office.chartstyle+xml"/>
  <Override PartName="/xl/charts/colors65.xml" ContentType="application/vnd.ms-office.chartcolorstyle+xml"/>
  <Override PartName="/xl/charts/chart94.xml" ContentType="application/vnd.openxmlformats-officedocument.drawingml.chart+xml"/>
  <Override PartName="/xl/charts/style66.xml" ContentType="application/vnd.ms-office.chartstyle+xml"/>
  <Override PartName="/xl/charts/colors66.xml" ContentType="application/vnd.ms-office.chartcolorstyle+xml"/>
  <Override PartName="/xl/charts/chart95.xml" ContentType="application/vnd.openxmlformats-officedocument.drawingml.chart+xml"/>
  <Override PartName="/xl/charts/style67.xml" ContentType="application/vnd.ms-office.chartstyle+xml"/>
  <Override PartName="/xl/charts/colors67.xml" ContentType="application/vnd.ms-office.chartcolorstyle+xml"/>
  <Override PartName="/xl/charts/chart96.xml" ContentType="application/vnd.openxmlformats-officedocument.drawingml.chart+xml"/>
  <Override PartName="/xl/charts/style68.xml" ContentType="application/vnd.ms-office.chartstyle+xml"/>
  <Override PartName="/xl/charts/colors68.xml" ContentType="application/vnd.ms-office.chartcolorstyle+xml"/>
  <Override PartName="/xl/drawings/drawing25.xml" ContentType="application/vnd.openxmlformats-officedocument.drawing+xml"/>
  <Override PartName="/xl/charts/chart97.xml" ContentType="application/vnd.openxmlformats-officedocument.drawingml.chart+xml"/>
  <Override PartName="/xl/drawings/drawing26.xml" ContentType="application/vnd.openxmlformats-officedocument.drawing+xml"/>
  <Override PartName="/xl/charts/chart98.xml" ContentType="application/vnd.openxmlformats-officedocument.drawingml.chart+xml"/>
  <Override PartName="/xl/drawings/drawing27.xml" ContentType="application/vnd.openxmlformats-officedocument.drawing+xml"/>
  <Override PartName="/xl/charts/chart99.xml" ContentType="application/vnd.openxmlformats-officedocument.drawingml.chart+xml"/>
  <Override PartName="/xl/drawings/drawing28.xml" ContentType="application/vnd.openxmlformats-officedocument.drawing+xml"/>
  <Override PartName="/xl/charts/chart100.xml" ContentType="application/vnd.openxmlformats-officedocument.drawingml.chart+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33.xml" ContentType="application/vnd.openxmlformats-officedocument.drawing+xml"/>
  <Override PartName="/xl/charts/chart109.xml" ContentType="application/vnd.openxmlformats-officedocument.drawingml.chart+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charts/chart110.xml" ContentType="application/vnd.openxmlformats-officedocument.drawingml.chart+xml"/>
  <Override PartName="/xl/drawings/drawing38.xml" ContentType="application/vnd.openxmlformats-officedocument.drawing+xml"/>
  <Override PartName="/xl/charts/chart111.xml" ContentType="application/vnd.openxmlformats-officedocument.drawingml.chart+xml"/>
  <Override PartName="/xl/charts/chart112.xml" ContentType="application/vnd.openxmlformats-officedocument.drawingml.chart+xml"/>
  <Override PartName="/xl/drawings/drawing39.xml" ContentType="application/vnd.openxmlformats-officedocument.drawing+xml"/>
  <Override PartName="/xl/drawings/drawing40.xml" ContentType="application/vnd.openxmlformats-officedocument.drawing+xml"/>
  <Override PartName="/xl/charts/chart113.xml" ContentType="application/vnd.openxmlformats-officedocument.drawingml.chart+xml"/>
  <Override PartName="/xl/charts/style69.xml" ContentType="application/vnd.ms-office.chartstyle+xml"/>
  <Override PartName="/xl/charts/colors69.xml" ContentType="application/vnd.ms-office.chartcolorstyle+xml"/>
  <Override PartName="/xl/drawings/drawing41.xml" ContentType="application/vnd.openxmlformats-officedocument.drawing+xml"/>
  <Override PartName="/xl/charts/chart114.xml" ContentType="application/vnd.openxmlformats-officedocument.drawingml.chart+xml"/>
  <Override PartName="/xl/charts/style70.xml" ContentType="application/vnd.ms-office.chartstyle+xml"/>
  <Override PartName="/xl/charts/colors70.xml" ContentType="application/vnd.ms-office.chartcolorstyle+xml"/>
  <Override PartName="/xl/drawings/drawing42.xml" ContentType="application/vnd.openxmlformats-officedocument.drawing+xml"/>
  <Override PartName="/xl/charts/chart115.xml" ContentType="application/vnd.openxmlformats-officedocument.drawingml.chart+xml"/>
  <Override PartName="/xl/drawings/drawing43.xml" ContentType="application/vnd.openxmlformats-officedocument.drawing+xml"/>
  <Override PartName="/xl/drawings/drawing44.xml" ContentType="application/vnd.openxmlformats-officedocument.drawing+xml"/>
  <Override PartName="/xl/ctrlProps/ctrlProp3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showInkAnnotation="0" updateLinks="never" codeName="DieseArbeitsmappe"/>
  <mc:AlternateContent xmlns:mc="http://schemas.openxmlformats.org/markup-compatibility/2006">
    <mc:Choice Requires="x15">
      <x15ac:absPath xmlns:x15ac="http://schemas.microsoft.com/office/spreadsheetml/2010/11/ac" url="D:\Dropbox\@fileswork\@iManagement\"/>
    </mc:Choice>
  </mc:AlternateContent>
  <xr:revisionPtr revIDLastSave="0" documentId="13_ncr:1_{233ABC2B-ECF4-4568-A30A-1A13E7BD928B}" xr6:coauthVersionLast="47" xr6:coauthVersionMax="47" xr10:uidLastSave="{00000000-0000-0000-0000-000000000000}"/>
  <bookViews>
    <workbookView showSheetTabs="0" xWindow="-108" yWindow="-108" windowWidth="46296" windowHeight="25416" tabRatio="829" firstSheet="1" activeTab="1" xr2:uid="{00000000-000D-0000-FFFF-FFFF00000000}"/>
  </bookViews>
  <sheets>
    <sheet name=" " sheetId="82" state="veryHidden" r:id="rId1"/>
    <sheet name="Menu" sheetId="11" r:id="rId2"/>
    <sheet name="Massnahmen" sheetId="169" r:id="rId3"/>
    <sheet name="Risikoanalyse" sheetId="172" r:id="rId4"/>
    <sheet name="RisikoDetail" sheetId="105" r:id="rId5"/>
    <sheet name="Apercu_risques" sheetId="106" r:id="rId6"/>
    <sheet name="Familien_Graphik" sheetId="107" r:id="rId7"/>
    <sheet name="Jahresziele" sheetId="95" r:id="rId8"/>
    <sheet name="Innovation" sheetId="93" r:id="rId9"/>
    <sheet name="Quality" sheetId="94" r:id="rId10"/>
    <sheet name="Vision" sheetId="83" r:id="rId11"/>
    <sheet name="Charte" sheetId="112" r:id="rId12"/>
    <sheet name="Communication" sheetId="111" r:id="rId13"/>
    <sheet name="NachhaltigeEntwicklung" sheetId="134" r:id="rId14"/>
    <sheet name="KPI" sheetId="115" r:id="rId15"/>
    <sheet name="KPI_Monat" sheetId="173" r:id="rId16"/>
    <sheet name="Grafiken" sheetId="171" r:id="rId17"/>
    <sheet name="iIndikatoren" sheetId="110" r:id="rId18"/>
    <sheet name="Menu Toolbox" sheetId="136" r:id="rId19"/>
    <sheet name="Stakeholder" sheetId="137" r:id="rId20"/>
    <sheet name="PESTLE" sheetId="138" r:id="rId21"/>
    <sheet name="Trends" sheetId="139" r:id="rId22"/>
    <sheet name="Branchenstruktur" sheetId="140" r:id="rId23"/>
    <sheet name="Kernkompetenzen" sheetId="141" r:id="rId24"/>
    <sheet name="Wertkette" sheetId="142" r:id="rId25"/>
    <sheet name="Produkte" sheetId="143" r:id="rId26"/>
    <sheet name="Swot-Analyse" sheetId="144" r:id="rId27"/>
    <sheet name="Kunden" sheetId="145" r:id="rId28"/>
    <sheet name="Markt" sheetId="146" r:id="rId29"/>
    <sheet name="Empathy" sheetId="147" r:id="rId30"/>
    <sheet name="Kundenbeziehung" sheetId="148" r:id="rId31"/>
    <sheet name="Distribution" sheetId="149" r:id="rId32"/>
    <sheet name="Marktsegmentierung" sheetId="150" r:id="rId33"/>
    <sheet name="Potenzial" sheetId="151" r:id="rId34"/>
    <sheet name="Zukunftsszenarien" sheetId="152" r:id="rId35"/>
    <sheet name="Canvas" sheetId="153" r:id="rId36"/>
    <sheet name="CanvasLeer" sheetId="154" r:id="rId37"/>
    <sheet name="SGE" sheetId="158" r:id="rId38"/>
    <sheet name="Portfolio" sheetId="159" r:id="rId39"/>
    <sheet name="Normstrategien" sheetId="161" r:id="rId40"/>
    <sheet name="Einnahmen" sheetId="162" r:id="rId41"/>
    <sheet name="Kosten" sheetId="163" r:id="rId42"/>
    <sheet name="Benchmark" sheetId="165" r:id="rId43"/>
    <sheet name="StrategyMap" sheetId="166" r:id="rId44"/>
    <sheet name="Logo" sheetId="100" r:id="rId45"/>
  </sheets>
  <externalReferences>
    <externalReference r:id="rId46"/>
    <externalReference r:id="rId47"/>
    <externalReference r:id="rId48"/>
    <externalReference r:id="rId49"/>
    <externalReference r:id="rId50"/>
    <externalReference r:id="rId51"/>
  </externalReferences>
  <definedNames>
    <definedName name="__s1">[1]Massnahmen!$E$6</definedName>
    <definedName name="__s10">[1]Massnahmen!$E$24</definedName>
    <definedName name="__s11">[1]Massnahmen!$E$26</definedName>
    <definedName name="__s12">[1]Massnahmen!$E$28</definedName>
    <definedName name="__s13">[1]Massnahmen!$E$30</definedName>
    <definedName name="__s14">[1]Massnahmen!$E$32</definedName>
    <definedName name="__s15">[1]Massnahmen!$E$34</definedName>
    <definedName name="__s16">[1]Massnahmen!$E$36</definedName>
    <definedName name="__s17">[1]Massnahmen!$E$38</definedName>
    <definedName name="__s18">[1]Massnahmen!$E$40</definedName>
    <definedName name="__s19">[1]Massnahmen!$E$42</definedName>
    <definedName name="__s20">[1]Massnahmen!$E$44</definedName>
    <definedName name="__s21">[1]Massnahmen!$E$46</definedName>
    <definedName name="__s22">[1]Massnahmen!$E$48</definedName>
    <definedName name="__s23">[1]Massnahmen!$E$50</definedName>
    <definedName name="__s24">[1]Massnahmen!$E$52</definedName>
    <definedName name="__s25">[1]Massnahmen!$E$54</definedName>
    <definedName name="__s26">[1]Massnahmen!$E$56</definedName>
    <definedName name="__s27">[1]Massnahmen!$E$58</definedName>
    <definedName name="__s28">[1]Massnahmen!$E$60</definedName>
    <definedName name="__s29">[1]Massnahmen!$E$62</definedName>
    <definedName name="__s3">[1]Massnahmen!$E$10</definedName>
    <definedName name="__s30">[1]Massnahmen!$E$64</definedName>
    <definedName name="__s31">[1]Massnahmen!$E$66</definedName>
    <definedName name="__s32">[1]Massnahmen!$E$68</definedName>
    <definedName name="__s33">[1]Massnahmen!$E$70</definedName>
    <definedName name="__s34">[1]Massnahmen!$E$72</definedName>
    <definedName name="__s35">[1]Massnahmen!$E$74</definedName>
    <definedName name="__s36">[1]Massnahmen!$E$76</definedName>
    <definedName name="__s37">[1]Massnahmen!$E$78</definedName>
    <definedName name="__s38">[1]Massnahmen!$E$80</definedName>
    <definedName name="__s39">[1]Massnahmen!$E$82</definedName>
    <definedName name="__s4">[1]Massnahmen!$E$12</definedName>
    <definedName name="__s40">[1]Massnahmen!$E$84</definedName>
    <definedName name="__s5">[1]Massnahmen!$E$14</definedName>
    <definedName name="__s6">[1]Massnahmen!$E$16</definedName>
    <definedName name="__s7">[1]Massnahmen!$E$18</definedName>
    <definedName name="__s8">[1]Massnahmen!$E$20</definedName>
    <definedName name="__s9">[1]Massnahmen!$E$22</definedName>
    <definedName name="_xlnm._FilterDatabase" localSheetId="0" hidden="1">' '!$A$1:$WVJ$925</definedName>
    <definedName name="_xlnm._FilterDatabase" localSheetId="12" hidden="1">Communication!$B$5:$T$86</definedName>
    <definedName name="_xlnm._FilterDatabase" localSheetId="17" hidden="1">iIndikatoren!$B$5:$G$5</definedName>
    <definedName name="_xlnm._FilterDatabase" localSheetId="8" hidden="1">Innovation!$B$6:$U$86</definedName>
    <definedName name="_xlnm._FilterDatabase" localSheetId="7" hidden="1">Jahresziele!$A$6:$S$76</definedName>
    <definedName name="_xlnm._FilterDatabase" localSheetId="27" hidden="1">Kunden!$B$5:$I$25</definedName>
    <definedName name="_xlnm._FilterDatabase" localSheetId="13" hidden="1">NachhaltigeEntwicklung!$B$6:$U$86</definedName>
    <definedName name="_xlnm._FilterDatabase" localSheetId="25" hidden="1">Produkte!$B$5:$I$25</definedName>
    <definedName name="_xlnm._FilterDatabase" localSheetId="9" hidden="1">Quality!$B$6:$U$86</definedName>
    <definedName name="_xlnm._FilterDatabase" localSheetId="4" hidden="1">RisikoDetail!$B$5:$Z$85</definedName>
    <definedName name="_xlnm._FilterDatabase" localSheetId="19" hidden="1">Stakeholder!$B$5:$J$26</definedName>
    <definedName name="_xlnm._FilterDatabase" localSheetId="26" hidden="1">'Swot-Analyse'!$I$28:$L$47</definedName>
    <definedName name="_i1">[1]Kennzahlen!$D$7</definedName>
    <definedName name="_i10">[1]Kennzahlen!$D$16</definedName>
    <definedName name="_i11">[1]Kennzahlen!$D$17</definedName>
    <definedName name="_i12">[1]Kennzahlen!$D$18</definedName>
    <definedName name="_i13">[1]Kennzahlen!$D$19</definedName>
    <definedName name="_i14">[1]Kennzahlen!$D$20</definedName>
    <definedName name="_i15">[1]Kennzahlen!$D$21</definedName>
    <definedName name="_i16">[1]Kennzahlen!$D$22</definedName>
    <definedName name="_i17">[1]Kennzahlen!$D$23</definedName>
    <definedName name="_i18">[1]Kennzahlen!$D$24</definedName>
    <definedName name="_i19">[1]Kennzahlen!$D$25</definedName>
    <definedName name="_i2">[1]Kennzahlen!$D$8</definedName>
    <definedName name="_i20">[1]Kennzahlen!$D$26</definedName>
    <definedName name="_i21">[1]Kennzahlen!$D$27</definedName>
    <definedName name="_i22">[1]Kennzahlen!$D$28</definedName>
    <definedName name="_i23">[1]Kennzahlen!$D$29</definedName>
    <definedName name="_i24">[1]Kennzahlen!$D$30</definedName>
    <definedName name="_i25">[1]Kennzahlen!$D$31</definedName>
    <definedName name="_i26">[1]Kennzahlen!$D$32</definedName>
    <definedName name="_i27">[1]Kennzahlen!$D$33</definedName>
    <definedName name="_i28">[1]Kennzahlen!$D$34</definedName>
    <definedName name="_i29">[1]Kennzahlen!$D$35</definedName>
    <definedName name="_i3">[1]Kennzahlen!$D$9</definedName>
    <definedName name="_i30">[1]Kennzahlen!$D$36</definedName>
    <definedName name="_i31">[1]Kennzahlen!$D$37</definedName>
    <definedName name="_i32">[1]Kennzahlen!$D$38</definedName>
    <definedName name="_i33">[1]Kennzahlen!$D$39</definedName>
    <definedName name="_i34">[1]Kennzahlen!$D$40</definedName>
    <definedName name="_i35">[1]Kennzahlen!$D$41</definedName>
    <definedName name="_i36">[1]Kennzahlen!$D$42</definedName>
    <definedName name="_i37">[1]Kennzahlen!$D$43</definedName>
    <definedName name="_i38">[1]Kennzahlen!$D$44</definedName>
    <definedName name="_i39">[1]Kennzahlen!$D$45</definedName>
    <definedName name="_i4">[1]Kennzahlen!$D$10</definedName>
    <definedName name="_i40">[1]Kennzahlen!$D$46</definedName>
    <definedName name="_i41">[1]Kennzahlen!$D$47</definedName>
    <definedName name="_i42">[1]Kennzahlen!$D$48</definedName>
    <definedName name="_i43">[1]Kennzahlen!$D$49</definedName>
    <definedName name="_i44">[1]Kennzahlen!$D$50</definedName>
    <definedName name="_i45">[1]Kennzahlen!$D$51</definedName>
    <definedName name="_i46">[1]Kennzahlen!$D$52</definedName>
    <definedName name="_i47">[1]Kennzahlen!$D$53</definedName>
    <definedName name="_i48">[1]Kennzahlen!$D$54</definedName>
    <definedName name="_i49">[1]Kennzahlen!$D$55</definedName>
    <definedName name="_i5">[1]Kennzahlen!$D$11</definedName>
    <definedName name="_i50">[1]Kennzahlen!$D$56</definedName>
    <definedName name="_i51">[1]Kennzahlen!$D$57</definedName>
    <definedName name="_i52">[1]Kennzahlen!$D$58</definedName>
    <definedName name="_i53">[1]Kennzahlen!$D$59</definedName>
    <definedName name="_i54">[1]Kennzahlen!$D$60</definedName>
    <definedName name="_i55">[1]Kennzahlen!$D$61</definedName>
    <definedName name="_i56">[1]Kennzahlen!$D$62</definedName>
    <definedName name="_i57">[1]Kennzahlen!$D$63</definedName>
    <definedName name="_i58">[1]Kennzahlen!$D$64</definedName>
    <definedName name="_i59">[1]Kennzahlen!$D$65</definedName>
    <definedName name="_i6">[1]Kennzahlen!$D$12</definedName>
    <definedName name="_i60">[1]Kennzahlen!$D$66</definedName>
    <definedName name="_i7">[1]Kennzahlen!$D$13</definedName>
    <definedName name="_i8">[1]Kennzahlen!$D$14</definedName>
    <definedName name="_i9">[1]Kennzahlen!$D$15</definedName>
    <definedName name="_o1">[1]Massnahmen!$P$6</definedName>
    <definedName name="_o10">[1]Massnahmen!$P$15</definedName>
    <definedName name="_o11">[1]Massnahmen!$P$16</definedName>
    <definedName name="_o12">[1]Massnahmen!$P$17</definedName>
    <definedName name="_o13">[1]Massnahmen!$P$18</definedName>
    <definedName name="_o14">[1]Massnahmen!$P$19</definedName>
    <definedName name="_o15">[1]Massnahmen!$P$20</definedName>
    <definedName name="_o16">[1]Massnahmen!$P$21</definedName>
    <definedName name="_o17">[1]Massnahmen!$P$22</definedName>
    <definedName name="_o18">[1]Massnahmen!$P$23</definedName>
    <definedName name="_o19">[1]Massnahmen!$P$24</definedName>
    <definedName name="_o2">[1]Massnahmen!$P$7</definedName>
    <definedName name="_o20">[1]Massnahmen!$P$25</definedName>
    <definedName name="_o21">[1]Massnahmen!$P$26</definedName>
    <definedName name="_o22">[1]Massnahmen!$P$27</definedName>
    <definedName name="_o23">[1]Massnahmen!$P$28</definedName>
    <definedName name="_o24">[1]Massnahmen!$P$29</definedName>
    <definedName name="_o25">[1]Massnahmen!$P$30</definedName>
    <definedName name="_o26">[1]Massnahmen!$P$31</definedName>
    <definedName name="_o27">[1]Massnahmen!$P$32</definedName>
    <definedName name="_o28">[1]Massnahmen!$P$33</definedName>
    <definedName name="_o29">[1]Massnahmen!$P$34</definedName>
    <definedName name="_o3">[1]Massnahmen!$P$8</definedName>
    <definedName name="_o30">[1]Massnahmen!$P$35</definedName>
    <definedName name="_o31">[1]Massnahmen!$P$36</definedName>
    <definedName name="_o32">[1]Massnahmen!$P$37</definedName>
    <definedName name="_o33">[1]Massnahmen!$P$38</definedName>
    <definedName name="_o34">[1]Massnahmen!$P$39</definedName>
    <definedName name="_o35">[1]Massnahmen!$P$40</definedName>
    <definedName name="_o36">[1]Massnahmen!$P$41</definedName>
    <definedName name="_o37">[1]Massnahmen!$P$42</definedName>
    <definedName name="_o38">[1]Massnahmen!$P$43</definedName>
    <definedName name="_o39">[1]Massnahmen!$P$44</definedName>
    <definedName name="_o4">[1]Massnahmen!$P$9</definedName>
    <definedName name="_o40">[1]Massnahmen!$P$45</definedName>
    <definedName name="_o41">[1]Massnahmen!$P$46</definedName>
    <definedName name="_o42">[1]Massnahmen!$P$47</definedName>
    <definedName name="_o43">[1]Massnahmen!$P$48</definedName>
    <definedName name="_o44">[1]Massnahmen!$P$49</definedName>
    <definedName name="_o45">[1]Massnahmen!$P$50</definedName>
    <definedName name="_o46">[1]Massnahmen!$P$51</definedName>
    <definedName name="_o47">[1]Massnahmen!$P$52</definedName>
    <definedName name="_o48">[1]Massnahmen!$P$53</definedName>
    <definedName name="_o49">[1]Massnahmen!$P$54</definedName>
    <definedName name="_o5">[1]Massnahmen!$P$10</definedName>
    <definedName name="_o50">[1]Massnahmen!$P$55</definedName>
    <definedName name="_o51">[1]Massnahmen!$P$56</definedName>
    <definedName name="_o52">[1]Massnahmen!$P$57</definedName>
    <definedName name="_o53">[1]Massnahmen!$P$58</definedName>
    <definedName name="_o54">[1]Massnahmen!$P$59</definedName>
    <definedName name="_o55">[1]Massnahmen!$P$60</definedName>
    <definedName name="_o56">[1]Massnahmen!$P$61</definedName>
    <definedName name="_o57">[1]Massnahmen!$P$62</definedName>
    <definedName name="_o58">[1]Massnahmen!$P$63</definedName>
    <definedName name="_o59">[1]Massnahmen!$P$64</definedName>
    <definedName name="_o6">[1]Massnahmen!$P$11</definedName>
    <definedName name="_o60">[1]Massnahmen!$P$65</definedName>
    <definedName name="_o61">[1]Massnahmen!$P$66</definedName>
    <definedName name="_o62">[1]Massnahmen!$P$67</definedName>
    <definedName name="_o63">[1]Massnahmen!$P$68</definedName>
    <definedName name="_o64">[1]Massnahmen!$P$69</definedName>
    <definedName name="_o65">[1]Massnahmen!$P$70</definedName>
    <definedName name="_o66">[1]Massnahmen!$P$71</definedName>
    <definedName name="_o67">[1]Massnahmen!$P$72</definedName>
    <definedName name="_o68">[1]Massnahmen!$P$73</definedName>
    <definedName name="_o69">[1]Massnahmen!$P$74</definedName>
    <definedName name="_o7">[1]Massnahmen!$P$12</definedName>
    <definedName name="_o70">[1]Massnahmen!$P$75</definedName>
    <definedName name="_o71">[1]Massnahmen!$P$76</definedName>
    <definedName name="_o72">[1]Massnahmen!$P$77</definedName>
    <definedName name="_o73">[1]Massnahmen!$P$78</definedName>
    <definedName name="_o74">[1]Massnahmen!$P$79</definedName>
    <definedName name="_o75">[1]Massnahmen!$P$80</definedName>
    <definedName name="_o76">[1]Massnahmen!$P$81</definedName>
    <definedName name="_o77">[1]Massnahmen!$P$82</definedName>
    <definedName name="_o78">[1]Massnahmen!$P$83</definedName>
    <definedName name="_o79">[1]Massnahmen!$P$84</definedName>
    <definedName name="_o8">[1]Massnahmen!$P$13</definedName>
    <definedName name="_o80">[1]Massnahmen!$P$85</definedName>
    <definedName name="_o9">[1]Massnahmen!$P$14</definedName>
    <definedName name="_xleta.IF" hidden="1" xlm="1">#NAME?</definedName>
    <definedName name="_xleta.MONTH" hidden="1" xlm="1">#NAME?</definedName>
    <definedName name="_xleta.TODAY" hidden="1" xlm="1">#NAME?</definedName>
    <definedName name="_xleta.YEAR" hidden="1" xlm="1">#NAME?</definedName>
    <definedName name="Année_civile" localSheetId="2">Massnahmen!$O$1</definedName>
    <definedName name="Année_civile">#REF!</definedName>
    <definedName name="Bars" localSheetId="39">OFFSET([2]Pareto!$F$7,0,0,COUNT([2]Pareto!$F:$F))</definedName>
    <definedName name="Bars" localSheetId="3">OFFSET([3]Pareto!$F$7,0,0,COUNT([3]Pareto!$F:$F))</definedName>
    <definedName name="Bars">OFFSET([4]Pareto!$F$7,0,0,COUNT([4]Pareto!$F:$F))</definedName>
    <definedName name="_xlnm.Print_Area" localSheetId="5">Apercu_risques!$B$1:$I$43</definedName>
    <definedName name="_xlnm.Print_Area" localSheetId="42">Benchmark!$B$1:$I$36</definedName>
    <definedName name="_xlnm.Print_Area" localSheetId="22">Branchenstruktur!$A$1:$H$96</definedName>
    <definedName name="_xlnm.Print_Area" localSheetId="35">Canvas!$B$1:$H$52</definedName>
    <definedName name="_xlnm.Print_Area" localSheetId="36">CanvasLeer!$B$1:$H$52</definedName>
    <definedName name="_xlnm.Print_Area" localSheetId="11">Charte!$A$1:$I$14</definedName>
    <definedName name="_xlnm.Print_Area" localSheetId="12">Communication!$B$1:$T$86</definedName>
    <definedName name="_xlnm.Print_Area" localSheetId="31">Distribution!$B$1:$G$28</definedName>
    <definedName name="_xlnm.Print_Area" localSheetId="40">Einnahmen!$A$1:$I$41</definedName>
    <definedName name="_xlnm.Print_Area" localSheetId="29">Empathy!$B$3:$L$158</definedName>
    <definedName name="_xlnm.Print_Area" localSheetId="6">Familien_Graphik!$A$1:$G$52</definedName>
    <definedName name="_xlnm.Print_Area" localSheetId="16">Grafiken!$B$1:$AA$136</definedName>
    <definedName name="_xlnm.Print_Area" localSheetId="8">Innovation!$A$1:$U$87</definedName>
    <definedName name="_xlnm.Print_Area" localSheetId="7">Jahresziele!$B$1:$T$62</definedName>
    <definedName name="_xlnm.Print_Area" localSheetId="23">Kernkompetenzen!$B$1:$I$53</definedName>
    <definedName name="_xlnm.Print_Area" localSheetId="41">Kosten!$A$1:$I$41</definedName>
    <definedName name="_xlnm.Print_Area" localSheetId="14">KPI!$A$1:$AJ$53</definedName>
    <definedName name="_xlnm.Print_Area" localSheetId="15">KPI_Monat!$A$1:$AJ$53</definedName>
    <definedName name="_xlnm.Print_Area" localSheetId="27">Kunden!$B$1:$I$66</definedName>
    <definedName name="_xlnm.Print_Area" localSheetId="30">Kundenbeziehung!$B$1:$G$28</definedName>
    <definedName name="_xlnm.Print_Area" localSheetId="28">Markt!$B$1:$K$52</definedName>
    <definedName name="_xlnm.Print_Area" localSheetId="32">Marktsegmentierung!$B$4:$C$13</definedName>
    <definedName name="_xlnm.Print_Area" localSheetId="1">Menu!$B$1:$M$37</definedName>
    <definedName name="_xlnm.Print_Area" localSheetId="18">'Menu Toolbox'!$B$1:$O$38</definedName>
    <definedName name="_xlnm.Print_Area" localSheetId="13">NachhaltigeEntwicklung!$A$1:$U$87</definedName>
    <definedName name="_xlnm.Print_Area" localSheetId="39">Normstrategien!$B$1:$L$71</definedName>
    <definedName name="_xlnm.Print_Area" localSheetId="20">PESTLE!$B$1:$H$96</definedName>
    <definedName name="_xlnm.Print_Area" localSheetId="38">Portfolio!$A$1:$H$98</definedName>
    <definedName name="_xlnm.Print_Area" localSheetId="33">Potenzial!$B$1:$H$36</definedName>
    <definedName name="_xlnm.Print_Area" localSheetId="25">Produkte!$A$1:$I$58</definedName>
    <definedName name="_xlnm.Print_Area" localSheetId="9">Quality!$A$1:$U$87</definedName>
    <definedName name="_xlnm.Print_Area" localSheetId="3">Risikoanalyse!$A$1:$I$61</definedName>
    <definedName name="_xlnm.Print_Area" localSheetId="4">RisikoDetail!$A$1:$Z$86</definedName>
    <definedName name="_xlnm.Print_Area" localSheetId="37">SGE!$A$1:$H$54</definedName>
    <definedName name="_xlnm.Print_Area" localSheetId="19">Stakeholder!$B$1:$J$76</definedName>
    <definedName name="_xlnm.Print_Area" localSheetId="43">StrategyMap!$B$4:$C$12</definedName>
    <definedName name="_xlnm.Print_Area" localSheetId="26">'Swot-Analyse'!$B$1:$L$80</definedName>
    <definedName name="_xlnm.Print_Area" localSheetId="21">Trends!$B$1:$H$96</definedName>
    <definedName name="_xlnm.Print_Area" localSheetId="10">Vision!$B$3:$H$12</definedName>
    <definedName name="_xlnm.Print_Area" localSheetId="24">Wertkette!$A$1:$I$146</definedName>
    <definedName name="_xlnm.Print_Area" localSheetId="34">Zukunftsszenarien!$B$1:$G$29</definedName>
    <definedName name="_xlnm.Print_Titles" localSheetId="5">Apercu_risques!$1:$1</definedName>
    <definedName name="_xlnm.Print_Titles" localSheetId="42">Benchmark!$1:$1</definedName>
    <definedName name="_xlnm.Print_Titles" localSheetId="22">Branchenstruktur!$1:$2</definedName>
    <definedName name="_xlnm.Print_Titles" localSheetId="35">Canvas!$1:$1</definedName>
    <definedName name="_xlnm.Print_Titles" localSheetId="36">CanvasLeer!$1:$1</definedName>
    <definedName name="_xlnm.Print_Titles" localSheetId="11">Charte!$1:$1</definedName>
    <definedName name="_xlnm.Print_Titles" localSheetId="12">Communication!$4:$4</definedName>
    <definedName name="_xlnm.Print_Titles" localSheetId="31">Distribution!$1:$1</definedName>
    <definedName name="_xlnm.Print_Titles" localSheetId="40">Einnahmen!$1:$1</definedName>
    <definedName name="_xlnm.Print_Titles" localSheetId="29">Empathy!$1:$1</definedName>
    <definedName name="_xlnm.Print_Titles" localSheetId="6">Familien_Graphik!$1:$1</definedName>
    <definedName name="_xlnm.Print_Titles" localSheetId="17">iIndikatoren!$5:$5</definedName>
    <definedName name="_xlnm.Print_Titles" localSheetId="8">Innovation!$5:$5</definedName>
    <definedName name="_xlnm.Print_Titles" localSheetId="7">Jahresziele!$5:$5</definedName>
    <definedName name="_xlnm.Print_Titles" localSheetId="23">Kernkompetenzen!$1:$1</definedName>
    <definedName name="_xlnm.Print_Titles" localSheetId="41">Kosten!$1:$1</definedName>
    <definedName name="_xlnm.Print_Titles" localSheetId="27">Kunden!$1:$1</definedName>
    <definedName name="_xlnm.Print_Titles" localSheetId="30">Kundenbeziehung!$1:$1</definedName>
    <definedName name="_xlnm.Print_Titles" localSheetId="32">Marktsegmentierung!$1:$1</definedName>
    <definedName name="_xlnm.Print_Titles" localSheetId="2">Massnahmen!$11:$11</definedName>
    <definedName name="_xlnm.Print_Titles" localSheetId="13">NachhaltigeEntwicklung!$5:$5</definedName>
    <definedName name="_xlnm.Print_Titles" localSheetId="20">PESTLE!$1:$1</definedName>
    <definedName name="_xlnm.Print_Titles" localSheetId="33">Potenzial!$1:$1</definedName>
    <definedName name="_xlnm.Print_Titles" localSheetId="25">Produkte!$1:$1</definedName>
    <definedName name="_xlnm.Print_Titles" localSheetId="9">Quality!$5:$5</definedName>
    <definedName name="_xlnm.Print_Titles" localSheetId="3">Risikoanalyse!$1:$1</definedName>
    <definedName name="_xlnm.Print_Titles" localSheetId="4">RisikoDetail!$4:$4</definedName>
    <definedName name="_xlnm.Print_Titles" localSheetId="37">SGE!$1:$1</definedName>
    <definedName name="_xlnm.Print_Titles" localSheetId="19">Stakeholder!$1:$1</definedName>
    <definedName name="_xlnm.Print_Titles" localSheetId="43">StrategyMap!$1:$1</definedName>
    <definedName name="_xlnm.Print_Titles" localSheetId="26">'Swot-Analyse'!$1:$1</definedName>
    <definedName name="_xlnm.Print_Titles" localSheetId="21">Trends!$1:$1</definedName>
    <definedName name="_xlnm.Print_Titles" localSheetId="10">Vision!$1:$1</definedName>
    <definedName name="_xlnm.Print_Titles" localSheetId="24">Wertkette!$1:$3</definedName>
    <definedName name="_xlnm.Print_Titles" localSheetId="34">Zukunftsszenarien!$1:$1</definedName>
    <definedName name="Ersatzprodukte">Branchenstruktur!$C$43</definedName>
    <definedName name="graph_2_stakeholder">Stakeholder!$A$77</definedName>
    <definedName name="Graph_Kompetenzen">Kernkompetenzen!$A$50</definedName>
    <definedName name="Graph_Kunden" localSheetId="28">Markt!$A$53</definedName>
    <definedName name="Graph_Kunden" localSheetId="3">#REF!</definedName>
    <definedName name="Graph_Kunden" localSheetId="37">SGE!$A$15</definedName>
    <definedName name="Graph_Kunden">Kunden!$A$65</definedName>
    <definedName name="graph_pestel" localSheetId="21">Trends!$A$124</definedName>
    <definedName name="graph_pestel">PESTLE!$A$124</definedName>
    <definedName name="Graph_Produkte">Produkte!$A$57</definedName>
    <definedName name="Graph_Risk">Risikoanalyse!$A$54</definedName>
    <definedName name="graph_stakeholder">Stakeholder!$A$51</definedName>
    <definedName name="Kunden">Branchenstruktur!$C$73</definedName>
    <definedName name="Lieferanten">Branchenstruktur!$C$58</definedName>
    <definedName name="McKinsey">Portfolio!$D$60</definedName>
    <definedName name="Mitbewerber">Branchenstruktur!$C$24</definedName>
    <definedName name="Modèle1" localSheetId="3">#REF!</definedName>
    <definedName name="Modèle1">#REF!</definedName>
    <definedName name="paretoXaxis" localSheetId="39">OFFSET([2]Pareto!$E$7,0,0,COUNT([2]Pareto!$F:$F))</definedName>
    <definedName name="paretoXaxis" localSheetId="3">OFFSET([3]Pareto!$E$7,0,0,COUNT([3]Pareto!$F:$F))</definedName>
    <definedName name="paretoXaxis">OFFSET([4]Pareto!$E$7,0,0,COUNT([4]Pareto!$F:$F))</definedName>
    <definedName name="Percentage" localSheetId="39">OFFSET([2]Pareto!$H$7,0,0,COUNT([2]Pareto!$F:$F))</definedName>
    <definedName name="Percentage" localSheetId="3">OFFSET([3]Pareto!$H$7,0,0,COUNT([3]Pareto!$F:$F))</definedName>
    <definedName name="Percentage">OFFSET([4]Pareto!$H$7,0,0,COUNT([4]Pareto!$F:$F))</definedName>
    <definedName name="Rivalitaet">Branchenstruktur!$C$88</definedName>
    <definedName name="Sprachen">' '!$C$3:$F$3</definedName>
    <definedName name="Titre1">[5]!Liste_des_tâches[[#Headers],[No]]</definedName>
    <definedName name="top" localSheetId="21">Trends!$A$2</definedName>
    <definedName name="top">PESTLE!$A$2</definedName>
    <definedName name="top_distribution" localSheetId="31">Distribution!$A$2</definedName>
    <definedName name="top_kunden" localSheetId="37">SGE!$C$5</definedName>
    <definedName name="top_kunden">Kunden!$C$6</definedName>
    <definedName name="top_kundenbeziehung">Kundenbeziehung!$A$2</definedName>
    <definedName name="top_markt" localSheetId="31">Distribution!$A$2</definedName>
    <definedName name="top_markt" localSheetId="29">Empathy!$A$2</definedName>
    <definedName name="top_markt" localSheetId="30">Kundenbeziehung!$A$2</definedName>
    <definedName name="top_markt">Marktsegmentierung!$A$2</definedName>
    <definedName name="top_markt2">Markt!$A$2</definedName>
    <definedName name="top_Porter">Wertkette!$A$2</definedName>
    <definedName name="top_portfolio">Portfolio!$A$2</definedName>
    <definedName name="top_strategy_map">StrategyMap!$A$2</definedName>
    <definedName name="top_swot" localSheetId="39">Normstrategien!$A$2</definedName>
    <definedName name="top_swot">'Swot-Analyse'!$A$2</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5" i="169" l="1"/>
  <c r="K16" i="169"/>
  <c r="K17" i="169"/>
  <c r="K18" i="169"/>
  <c r="K19" i="169"/>
  <c r="K20" i="169"/>
  <c r="K21" i="169"/>
  <c r="K22" i="169"/>
  <c r="K23" i="169"/>
  <c r="K24" i="169"/>
  <c r="K25" i="169"/>
  <c r="K26" i="169"/>
  <c r="K27" i="169"/>
  <c r="K28" i="169"/>
  <c r="K29" i="169"/>
  <c r="K30" i="169"/>
  <c r="K31" i="169"/>
  <c r="K32" i="169"/>
  <c r="K33" i="169"/>
  <c r="K34" i="169"/>
  <c r="K35" i="169"/>
  <c r="K36" i="169"/>
  <c r="K37" i="169"/>
  <c r="K38" i="169"/>
  <c r="K39" i="169"/>
  <c r="K40" i="169"/>
  <c r="K41" i="169"/>
  <c r="K42" i="169"/>
  <c r="K43" i="169"/>
  <c r="K44" i="169"/>
  <c r="K45" i="169"/>
  <c r="K46" i="169"/>
  <c r="K47" i="169"/>
  <c r="K48" i="169"/>
  <c r="K49" i="169"/>
  <c r="K50" i="169"/>
  <c r="K51" i="169"/>
  <c r="K52" i="169"/>
  <c r="K53" i="169"/>
  <c r="K54" i="169"/>
  <c r="K55" i="169"/>
  <c r="K56" i="169"/>
  <c r="K57" i="169"/>
  <c r="K58" i="169"/>
  <c r="K59" i="169"/>
  <c r="K60" i="169"/>
  <c r="K61" i="169"/>
  <c r="N60" i="169" l="1"/>
  <c r="N61" i="169"/>
  <c r="N51" i="169"/>
  <c r="N52" i="169"/>
  <c r="N53" i="169"/>
  <c r="N54" i="169"/>
  <c r="N55" i="169"/>
  <c r="N56" i="169"/>
  <c r="N57" i="169"/>
  <c r="N58" i="169"/>
  <c r="N59" i="169"/>
  <c r="N42" i="169"/>
  <c r="N43" i="169"/>
  <c r="N44" i="169"/>
  <c r="N45" i="169"/>
  <c r="N46" i="169"/>
  <c r="N47" i="169"/>
  <c r="N48" i="169"/>
  <c r="N49" i="169"/>
  <c r="N50" i="169"/>
  <c r="I14" i="169"/>
  <c r="I12" i="169"/>
  <c r="N15" i="169"/>
  <c r="N16" i="169"/>
  <c r="N17" i="169"/>
  <c r="N18" i="169"/>
  <c r="N19" i="169"/>
  <c r="N20" i="169"/>
  <c r="N21" i="169"/>
  <c r="N22" i="169"/>
  <c r="N23" i="169"/>
  <c r="N24" i="169"/>
  <c r="N25" i="169"/>
  <c r="N26" i="169"/>
  <c r="N27" i="169"/>
  <c r="N28" i="169"/>
  <c r="N29" i="169"/>
  <c r="N30" i="169"/>
  <c r="N31" i="169"/>
  <c r="N32" i="169"/>
  <c r="N33" i="169"/>
  <c r="N34" i="169"/>
  <c r="N35" i="169"/>
  <c r="N36" i="169"/>
  <c r="N37" i="169"/>
  <c r="N38" i="169"/>
  <c r="N39" i="169"/>
  <c r="N40" i="169"/>
  <c r="N41" i="169"/>
  <c r="AK53" i="115"/>
  <c r="AM53" i="115" s="1"/>
  <c r="AK52" i="115"/>
  <c r="AM52" i="115" s="1"/>
  <c r="AK51" i="115"/>
  <c r="AM51" i="115" s="1"/>
  <c r="AK50" i="115"/>
  <c r="AM50" i="115" s="1"/>
  <c r="AK49" i="115"/>
  <c r="AM49" i="115" s="1"/>
  <c r="AK48" i="115"/>
  <c r="AM48" i="115" s="1"/>
  <c r="AK47" i="115"/>
  <c r="AM47" i="115" s="1"/>
  <c r="AK46" i="115"/>
  <c r="AM46" i="115" s="1"/>
  <c r="AK45" i="115"/>
  <c r="AM45" i="115" s="1"/>
  <c r="AK44" i="115"/>
  <c r="AM44" i="115" s="1"/>
  <c r="AK43" i="115"/>
  <c r="AM43" i="115" s="1"/>
  <c r="AK42" i="115"/>
  <c r="AM42" i="115" s="1"/>
  <c r="AK41" i="115"/>
  <c r="AM41" i="115" s="1"/>
  <c r="AK40" i="115"/>
  <c r="AK39" i="115"/>
  <c r="AM39" i="115" s="1"/>
  <c r="AK38" i="115"/>
  <c r="AM38" i="115" s="1"/>
  <c r="AK37" i="115"/>
  <c r="AM37" i="115" s="1"/>
  <c r="AK36" i="115"/>
  <c r="AM36" i="115" s="1"/>
  <c r="AK35" i="115"/>
  <c r="AM35" i="115" s="1"/>
  <c r="AK34" i="115"/>
  <c r="AM34" i="115" s="1"/>
  <c r="AK33" i="115"/>
  <c r="AM33" i="115" s="1"/>
  <c r="AK32" i="115"/>
  <c r="AK31" i="115"/>
  <c r="AK30" i="115"/>
  <c r="AM30" i="115" s="1"/>
  <c r="AK29" i="115"/>
  <c r="AM29" i="115" s="1"/>
  <c r="AK28" i="115"/>
  <c r="AM28" i="115" s="1"/>
  <c r="AK27" i="115"/>
  <c r="AM27" i="115" s="1"/>
  <c r="AK26" i="115"/>
  <c r="AM26" i="115" s="1"/>
  <c r="AK25" i="115"/>
  <c r="AM25" i="115" s="1"/>
  <c r="AK24" i="115"/>
  <c r="AM24" i="115" s="1"/>
  <c r="AK23" i="115"/>
  <c r="AM23" i="115" s="1"/>
  <c r="AK22" i="115"/>
  <c r="AM22" i="115" s="1"/>
  <c r="AK21" i="115"/>
  <c r="AM21" i="115" s="1"/>
  <c r="AK20" i="115"/>
  <c r="AM20" i="115" s="1"/>
  <c r="AK19" i="115"/>
  <c r="AM19" i="115" s="1"/>
  <c r="AK18" i="115"/>
  <c r="AM18" i="115" s="1"/>
  <c r="AK17" i="115"/>
  <c r="AM17" i="115" s="1"/>
  <c r="AK16" i="115"/>
  <c r="AM16" i="115" s="1"/>
  <c r="AK15" i="115"/>
  <c r="AM15" i="115" s="1"/>
  <c r="AK14" i="115"/>
  <c r="AK13" i="115"/>
  <c r="AM13" i="115" s="1"/>
  <c r="AK12" i="115"/>
  <c r="AM12" i="115" s="1"/>
  <c r="AK11" i="115"/>
  <c r="AM11" i="115" s="1"/>
  <c r="AK10" i="115"/>
  <c r="AM10" i="115" s="1"/>
  <c r="AK9" i="115"/>
  <c r="AM9" i="115" s="1"/>
  <c r="AK8" i="115"/>
  <c r="AM8" i="115" s="1"/>
  <c r="AK7" i="115"/>
  <c r="AM7" i="115" s="1"/>
  <c r="AK6" i="115"/>
  <c r="AK4" i="115"/>
  <c r="AM4" i="115" s="1"/>
  <c r="AM32" i="115" l="1"/>
  <c r="AM31" i="115"/>
  <c r="AM14" i="115"/>
  <c r="AM6" i="115"/>
  <c r="AM40" i="115"/>
  <c r="P6" i="105" l="1"/>
  <c r="I7" i="105"/>
  <c r="I8" i="105"/>
  <c r="I9" i="105"/>
  <c r="I10" i="105"/>
  <c r="I11" i="105"/>
  <c r="I12" i="105"/>
  <c r="I13" i="105"/>
  <c r="I14" i="105"/>
  <c r="AO53" i="173"/>
  <c r="AO52" i="173"/>
  <c r="AO51" i="173"/>
  <c r="AO50" i="173"/>
  <c r="AO49" i="173"/>
  <c r="AO48" i="173"/>
  <c r="AO47" i="173"/>
  <c r="AO46" i="173"/>
  <c r="AO45" i="173"/>
  <c r="AO44" i="173"/>
  <c r="AO43" i="173"/>
  <c r="AO42" i="173"/>
  <c r="AO41" i="173"/>
  <c r="AO40" i="173"/>
  <c r="AO39" i="173"/>
  <c r="AO38" i="173"/>
  <c r="AO37" i="173"/>
  <c r="AO36" i="173"/>
  <c r="AO35" i="173"/>
  <c r="AO34" i="173"/>
  <c r="AO33" i="173"/>
  <c r="AO32" i="173"/>
  <c r="AO31" i="173"/>
  <c r="AO30" i="173"/>
  <c r="AO29" i="173"/>
  <c r="AO28" i="173"/>
  <c r="AO27" i="173"/>
  <c r="AO26" i="173"/>
  <c r="AO25" i="173"/>
  <c r="AO24" i="173"/>
  <c r="AO23" i="173"/>
  <c r="AO22" i="173"/>
  <c r="AO21" i="173"/>
  <c r="AO20" i="173"/>
  <c r="AO19" i="173"/>
  <c r="AO18" i="173"/>
  <c r="AO17" i="173"/>
  <c r="AO16" i="173"/>
  <c r="AO15" i="173"/>
  <c r="AO14" i="173"/>
  <c r="AO13" i="173"/>
  <c r="AO12" i="173"/>
  <c r="AO11" i="173"/>
  <c r="AO10" i="173"/>
  <c r="AO9" i="173"/>
  <c r="AO8" i="173"/>
  <c r="AO7" i="173"/>
  <c r="AO6" i="173"/>
  <c r="AO5" i="173"/>
  <c r="AO4" i="173"/>
  <c r="AN53" i="173"/>
  <c r="AN52" i="173"/>
  <c r="AN51" i="173"/>
  <c r="AN50" i="173"/>
  <c r="AN49" i="173"/>
  <c r="AN48" i="173"/>
  <c r="AN47" i="173"/>
  <c r="AN46" i="173"/>
  <c r="AN45" i="173"/>
  <c r="AN44" i="173"/>
  <c r="AN43" i="173"/>
  <c r="AN42" i="173"/>
  <c r="AN41" i="173"/>
  <c r="AN40" i="173"/>
  <c r="AN39" i="173"/>
  <c r="AN38" i="173"/>
  <c r="AN37" i="173"/>
  <c r="AN36" i="173"/>
  <c r="AN35" i="173"/>
  <c r="AN34" i="173"/>
  <c r="AN33" i="173"/>
  <c r="AN32" i="173"/>
  <c r="AN31" i="173"/>
  <c r="AN30" i="173"/>
  <c r="AN29" i="173"/>
  <c r="AN28" i="173"/>
  <c r="AN27" i="173"/>
  <c r="AN26" i="173"/>
  <c r="AN25" i="173"/>
  <c r="AN24" i="173"/>
  <c r="AN23" i="173"/>
  <c r="AN22" i="173"/>
  <c r="AN21" i="173"/>
  <c r="AN20" i="173"/>
  <c r="AN19" i="173"/>
  <c r="AN18" i="173"/>
  <c r="AN17" i="173"/>
  <c r="AN16" i="173"/>
  <c r="AN15" i="173"/>
  <c r="AN14" i="173"/>
  <c r="AN13" i="173"/>
  <c r="AN12" i="173"/>
  <c r="AN11" i="173"/>
  <c r="AN10" i="173"/>
  <c r="AN9" i="173"/>
  <c r="AN8" i="173"/>
  <c r="AN7" i="173"/>
  <c r="AN6" i="173"/>
  <c r="AN5" i="173"/>
  <c r="AN4" i="173"/>
  <c r="AL53" i="173"/>
  <c r="AL52" i="173"/>
  <c r="AL51" i="173"/>
  <c r="AL50" i="173"/>
  <c r="AL49" i="173"/>
  <c r="AL48" i="173"/>
  <c r="AL47" i="173"/>
  <c r="AL46" i="173"/>
  <c r="AL45" i="173"/>
  <c r="AL44" i="173"/>
  <c r="AL43" i="173"/>
  <c r="AL42" i="173"/>
  <c r="AL41" i="173"/>
  <c r="AL40" i="173"/>
  <c r="AL39" i="173"/>
  <c r="AL38" i="173"/>
  <c r="AL37" i="173"/>
  <c r="AL36" i="173"/>
  <c r="AL35" i="173"/>
  <c r="AL34" i="173"/>
  <c r="AL33" i="173"/>
  <c r="AL32" i="173"/>
  <c r="AL31" i="173"/>
  <c r="AL30" i="173"/>
  <c r="AL29" i="173"/>
  <c r="AL28" i="173"/>
  <c r="AL27" i="173"/>
  <c r="AL26" i="173"/>
  <c r="AL25" i="173"/>
  <c r="AL24" i="173"/>
  <c r="AL23" i="173"/>
  <c r="AL22" i="173"/>
  <c r="AL21" i="173"/>
  <c r="AL20" i="173"/>
  <c r="AL19" i="173"/>
  <c r="AL18" i="173"/>
  <c r="AL17" i="173"/>
  <c r="AL16" i="173"/>
  <c r="AL15" i="173"/>
  <c r="AL14" i="173"/>
  <c r="AL13" i="173"/>
  <c r="AL12" i="173"/>
  <c r="AL11" i="173"/>
  <c r="AL10" i="173"/>
  <c r="AL9" i="173"/>
  <c r="AL8" i="173"/>
  <c r="AL7" i="173"/>
  <c r="AL6" i="173"/>
  <c r="AL5" i="173"/>
  <c r="AL4" i="173"/>
  <c r="AK53" i="173"/>
  <c r="AK52" i="173"/>
  <c r="AK51" i="173"/>
  <c r="AK50" i="173"/>
  <c r="AK49" i="173"/>
  <c r="AK48" i="173"/>
  <c r="AK47" i="173"/>
  <c r="AK46" i="173"/>
  <c r="AK45" i="173"/>
  <c r="AK44" i="173"/>
  <c r="AK43" i="173"/>
  <c r="AK42" i="173"/>
  <c r="AK41" i="173"/>
  <c r="AK40" i="173"/>
  <c r="AK39" i="173"/>
  <c r="AK38" i="173"/>
  <c r="AK37" i="173"/>
  <c r="AK36" i="173"/>
  <c r="AK35" i="173"/>
  <c r="AK34" i="173"/>
  <c r="AK33" i="173"/>
  <c r="AK32" i="173"/>
  <c r="AK31" i="173"/>
  <c r="AK30" i="173"/>
  <c r="AK29" i="173"/>
  <c r="AK28" i="173"/>
  <c r="AK27" i="173"/>
  <c r="AK26" i="173"/>
  <c r="AK25" i="173"/>
  <c r="AK24" i="173"/>
  <c r="AK23" i="173"/>
  <c r="AK22" i="173"/>
  <c r="AK21" i="173"/>
  <c r="AK20" i="173"/>
  <c r="AK19" i="173"/>
  <c r="AK18" i="173"/>
  <c r="AK17" i="173"/>
  <c r="AK16" i="173"/>
  <c r="AK15" i="173"/>
  <c r="AK14" i="173"/>
  <c r="AK13" i="173"/>
  <c r="AK12" i="173"/>
  <c r="AK11" i="173"/>
  <c r="AK10" i="173"/>
  <c r="AK9" i="173"/>
  <c r="AK8" i="173"/>
  <c r="AK7" i="173"/>
  <c r="AK6" i="173"/>
  <c r="AK5" i="173"/>
  <c r="AK4" i="173"/>
  <c r="E6" i="173"/>
  <c r="E7" i="173"/>
  <c r="E8" i="173"/>
  <c r="E9" i="173"/>
  <c r="E10" i="173"/>
  <c r="E11" i="173"/>
  <c r="E12" i="173"/>
  <c r="E13" i="173"/>
  <c r="E14" i="173"/>
  <c r="E15" i="173"/>
  <c r="E16" i="173"/>
  <c r="E17" i="173"/>
  <c r="E18" i="173"/>
  <c r="E19" i="173"/>
  <c r="E20" i="173"/>
  <c r="E21" i="173"/>
  <c r="E22" i="173"/>
  <c r="E23" i="173"/>
  <c r="E24" i="173"/>
  <c r="E25" i="173"/>
  <c r="E26" i="173"/>
  <c r="E27" i="173"/>
  <c r="E28" i="173"/>
  <c r="E29" i="173"/>
  <c r="E30" i="173"/>
  <c r="E31" i="173"/>
  <c r="E32" i="173"/>
  <c r="E33" i="173"/>
  <c r="E34" i="173"/>
  <c r="E35" i="173"/>
  <c r="E36" i="173"/>
  <c r="E37" i="173"/>
  <c r="E38" i="173"/>
  <c r="E39" i="173"/>
  <c r="E40" i="173"/>
  <c r="E41" i="173"/>
  <c r="E42" i="173"/>
  <c r="E43" i="173"/>
  <c r="E44" i="173"/>
  <c r="E45" i="173"/>
  <c r="E46" i="173"/>
  <c r="E47" i="173"/>
  <c r="E48" i="173"/>
  <c r="E49" i="173"/>
  <c r="E50" i="173"/>
  <c r="E51" i="173"/>
  <c r="E52" i="173"/>
  <c r="E53" i="173"/>
  <c r="E5" i="173"/>
  <c r="E4" i="173"/>
  <c r="D5" i="173"/>
  <c r="D4" i="173"/>
  <c r="C53" i="173"/>
  <c r="AP53" i="173" s="1"/>
  <c r="C52" i="173"/>
  <c r="AP52" i="173" s="1"/>
  <c r="C51" i="173"/>
  <c r="AP51" i="173" s="1"/>
  <c r="C50" i="173"/>
  <c r="AP50" i="173" s="1"/>
  <c r="C49" i="173"/>
  <c r="AP49" i="173" s="1"/>
  <c r="C48" i="173"/>
  <c r="AP48" i="173" s="1"/>
  <c r="C47" i="173"/>
  <c r="AP47" i="173" s="1"/>
  <c r="C46" i="173"/>
  <c r="AP46" i="173" s="1"/>
  <c r="C45" i="173"/>
  <c r="AP45" i="173" s="1"/>
  <c r="C44" i="173"/>
  <c r="AP44" i="173" s="1"/>
  <c r="C43" i="173"/>
  <c r="AP43" i="173" s="1"/>
  <c r="C42" i="173"/>
  <c r="AP42" i="173" s="1"/>
  <c r="C41" i="173"/>
  <c r="AP41" i="173" s="1"/>
  <c r="C40" i="173"/>
  <c r="AP40" i="173" s="1"/>
  <c r="C39" i="173"/>
  <c r="AP39" i="173" s="1"/>
  <c r="C38" i="173"/>
  <c r="AP38" i="173" s="1"/>
  <c r="C37" i="173"/>
  <c r="AP37" i="173" s="1"/>
  <c r="C36" i="173"/>
  <c r="AP36" i="173" s="1"/>
  <c r="C35" i="173"/>
  <c r="AP35" i="173" s="1"/>
  <c r="C34" i="173"/>
  <c r="AP34" i="173" s="1"/>
  <c r="C33" i="173"/>
  <c r="AP33" i="173" s="1"/>
  <c r="C32" i="173"/>
  <c r="AP32" i="173" s="1"/>
  <c r="C31" i="173"/>
  <c r="AP31" i="173" s="1"/>
  <c r="C30" i="173"/>
  <c r="AP30" i="173" s="1"/>
  <c r="C29" i="173"/>
  <c r="AP29" i="173" s="1"/>
  <c r="C28" i="173"/>
  <c r="AP28" i="173" s="1"/>
  <c r="C27" i="173"/>
  <c r="AP27" i="173" s="1"/>
  <c r="C26" i="173"/>
  <c r="AP26" i="173" s="1"/>
  <c r="C25" i="173"/>
  <c r="AP25" i="173" s="1"/>
  <c r="C24" i="173"/>
  <c r="AP24" i="173" s="1"/>
  <c r="C23" i="173"/>
  <c r="AP23" i="173" s="1"/>
  <c r="C22" i="173"/>
  <c r="AP22" i="173" s="1"/>
  <c r="C21" i="173"/>
  <c r="AP21" i="173" s="1"/>
  <c r="C20" i="173"/>
  <c r="AP20" i="173" s="1"/>
  <c r="C19" i="173"/>
  <c r="AP19" i="173" s="1"/>
  <c r="C18" i="173"/>
  <c r="AP18" i="173" s="1"/>
  <c r="C17" i="173"/>
  <c r="AP17" i="173" s="1"/>
  <c r="C16" i="173"/>
  <c r="AP16" i="173" s="1"/>
  <c r="C15" i="173"/>
  <c r="AP15" i="173" s="1"/>
  <c r="C14" i="173"/>
  <c r="AP14" i="173" s="1"/>
  <c r="C13" i="173"/>
  <c r="AP13" i="173" s="1"/>
  <c r="C12" i="173"/>
  <c r="AP12" i="173" s="1"/>
  <c r="C11" i="173"/>
  <c r="AP11" i="173" s="1"/>
  <c r="C10" i="173"/>
  <c r="AP10" i="173" s="1"/>
  <c r="C9" i="173"/>
  <c r="AP9" i="173" s="1"/>
  <c r="C8" i="173"/>
  <c r="AP8" i="173" s="1"/>
  <c r="C7" i="173"/>
  <c r="AP7" i="173" s="1"/>
  <c r="C6" i="173"/>
  <c r="AP6" i="173" s="1"/>
  <c r="C5" i="173"/>
  <c r="AP5" i="173" s="1"/>
  <c r="C4" i="173"/>
  <c r="AP4" i="173" s="1"/>
  <c r="AI53" i="173"/>
  <c r="AH53" i="173"/>
  <c r="AF53" i="173"/>
  <c r="AE53" i="173"/>
  <c r="AC53" i="173"/>
  <c r="AB53" i="173"/>
  <c r="Z53" i="173"/>
  <c r="Y53" i="173"/>
  <c r="W53" i="173"/>
  <c r="V53" i="173"/>
  <c r="T53" i="173"/>
  <c r="S53" i="173"/>
  <c r="Q53" i="173"/>
  <c r="P53" i="173"/>
  <c r="N53" i="173"/>
  <c r="M53" i="173"/>
  <c r="K53" i="173"/>
  <c r="J53" i="173"/>
  <c r="G53" i="173"/>
  <c r="AI52" i="173"/>
  <c r="AH52" i="173"/>
  <c r="AF52" i="173"/>
  <c r="AE52" i="173"/>
  <c r="AC52" i="173"/>
  <c r="AB52" i="173"/>
  <c r="Z52" i="173"/>
  <c r="Y52" i="173"/>
  <c r="W52" i="173"/>
  <c r="V52" i="173"/>
  <c r="T52" i="173"/>
  <c r="S52" i="173"/>
  <c r="Q52" i="173"/>
  <c r="P52" i="173"/>
  <c r="N52" i="173"/>
  <c r="M52" i="173"/>
  <c r="K52" i="173"/>
  <c r="J52" i="173"/>
  <c r="G52" i="173"/>
  <c r="AI51" i="173"/>
  <c r="AH51" i="173"/>
  <c r="AF51" i="173"/>
  <c r="AE51" i="173"/>
  <c r="AC51" i="173"/>
  <c r="AB51" i="173"/>
  <c r="Z51" i="173"/>
  <c r="Y51" i="173"/>
  <c r="W51" i="173"/>
  <c r="V51" i="173"/>
  <c r="T51" i="173"/>
  <c r="S51" i="173"/>
  <c r="Q51" i="173"/>
  <c r="P51" i="173"/>
  <c r="N51" i="173"/>
  <c r="M51" i="173"/>
  <c r="K51" i="173"/>
  <c r="J51" i="173"/>
  <c r="G51" i="173"/>
  <c r="AI50" i="173"/>
  <c r="AH50" i="173"/>
  <c r="AF50" i="173"/>
  <c r="AE50" i="173"/>
  <c r="AC50" i="173"/>
  <c r="AB50" i="173"/>
  <c r="Z50" i="173"/>
  <c r="Y50" i="173"/>
  <c r="W50" i="173"/>
  <c r="V50" i="173"/>
  <c r="T50" i="173"/>
  <c r="S50" i="173"/>
  <c r="Q50" i="173"/>
  <c r="P50" i="173"/>
  <c r="N50" i="173"/>
  <c r="M50" i="173"/>
  <c r="K50" i="173"/>
  <c r="J50" i="173"/>
  <c r="G50" i="173"/>
  <c r="AI49" i="173"/>
  <c r="AH49" i="173"/>
  <c r="AF49" i="173"/>
  <c r="AE49" i="173"/>
  <c r="AC49" i="173"/>
  <c r="AB49" i="173"/>
  <c r="Z49" i="173"/>
  <c r="Y49" i="173"/>
  <c r="W49" i="173"/>
  <c r="V49" i="173"/>
  <c r="T49" i="173"/>
  <c r="S49" i="173"/>
  <c r="Q49" i="173"/>
  <c r="P49" i="173"/>
  <c r="N49" i="173"/>
  <c r="M49" i="173"/>
  <c r="K49" i="173"/>
  <c r="J49" i="173"/>
  <c r="G49" i="173"/>
  <c r="AI48" i="173"/>
  <c r="AH48" i="173"/>
  <c r="AF48" i="173"/>
  <c r="AE48" i="173"/>
  <c r="AC48" i="173"/>
  <c r="AB48" i="173"/>
  <c r="Z48" i="173"/>
  <c r="Y48" i="173"/>
  <c r="W48" i="173"/>
  <c r="V48" i="173"/>
  <c r="T48" i="173"/>
  <c r="S48" i="173"/>
  <c r="Q48" i="173"/>
  <c r="P48" i="173"/>
  <c r="N48" i="173"/>
  <c r="M48" i="173"/>
  <c r="K48" i="173"/>
  <c r="J48" i="173"/>
  <c r="G48" i="173"/>
  <c r="AI47" i="173"/>
  <c r="AH47" i="173"/>
  <c r="AF47" i="173"/>
  <c r="AE47" i="173"/>
  <c r="AC47" i="173"/>
  <c r="AB47" i="173"/>
  <c r="Z47" i="173"/>
  <c r="Y47" i="173"/>
  <c r="W47" i="173"/>
  <c r="V47" i="173"/>
  <c r="T47" i="173"/>
  <c r="S47" i="173"/>
  <c r="Q47" i="173"/>
  <c r="P47" i="173"/>
  <c r="N47" i="173"/>
  <c r="M47" i="173"/>
  <c r="K47" i="173"/>
  <c r="J47" i="173"/>
  <c r="G47" i="173"/>
  <c r="AI46" i="173"/>
  <c r="AH46" i="173"/>
  <c r="AF46" i="173"/>
  <c r="AE46" i="173"/>
  <c r="AC46" i="173"/>
  <c r="AB46" i="173"/>
  <c r="Z46" i="173"/>
  <c r="Y46" i="173"/>
  <c r="W46" i="173"/>
  <c r="V46" i="173"/>
  <c r="T46" i="173"/>
  <c r="S46" i="173"/>
  <c r="Q46" i="173"/>
  <c r="P46" i="173"/>
  <c r="N46" i="173"/>
  <c r="M46" i="173"/>
  <c r="K46" i="173"/>
  <c r="J46" i="173"/>
  <c r="G46" i="173"/>
  <c r="AI45" i="173"/>
  <c r="AH45" i="173"/>
  <c r="AF45" i="173"/>
  <c r="AE45" i="173"/>
  <c r="AC45" i="173"/>
  <c r="AB45" i="173"/>
  <c r="Z45" i="173"/>
  <c r="Y45" i="173"/>
  <c r="W45" i="173"/>
  <c r="V45" i="173"/>
  <c r="T45" i="173"/>
  <c r="S45" i="173"/>
  <c r="Q45" i="173"/>
  <c r="P45" i="173"/>
  <c r="N45" i="173"/>
  <c r="M45" i="173"/>
  <c r="K45" i="173"/>
  <c r="J45" i="173"/>
  <c r="G45" i="173"/>
  <c r="AI44" i="173"/>
  <c r="AH44" i="173"/>
  <c r="AF44" i="173"/>
  <c r="AE44" i="173"/>
  <c r="AC44" i="173"/>
  <c r="AB44" i="173"/>
  <c r="Z44" i="173"/>
  <c r="Y44" i="173"/>
  <c r="W44" i="173"/>
  <c r="V44" i="173"/>
  <c r="T44" i="173"/>
  <c r="S44" i="173"/>
  <c r="Q44" i="173"/>
  <c r="P44" i="173"/>
  <c r="N44" i="173"/>
  <c r="M44" i="173"/>
  <c r="K44" i="173"/>
  <c r="J44" i="173"/>
  <c r="G44" i="173"/>
  <c r="AI43" i="173"/>
  <c r="AH43" i="173"/>
  <c r="AF43" i="173"/>
  <c r="AE43" i="173"/>
  <c r="AC43" i="173"/>
  <c r="AB43" i="173"/>
  <c r="Z43" i="173"/>
  <c r="Y43" i="173"/>
  <c r="W43" i="173"/>
  <c r="V43" i="173"/>
  <c r="T43" i="173"/>
  <c r="S43" i="173"/>
  <c r="Q43" i="173"/>
  <c r="P43" i="173"/>
  <c r="N43" i="173"/>
  <c r="M43" i="173"/>
  <c r="K43" i="173"/>
  <c r="J43" i="173"/>
  <c r="G43" i="173"/>
  <c r="AI42" i="173"/>
  <c r="AH42" i="173"/>
  <c r="AF42" i="173"/>
  <c r="AE42" i="173"/>
  <c r="AC42" i="173"/>
  <c r="AB42" i="173"/>
  <c r="Z42" i="173"/>
  <c r="Y42" i="173"/>
  <c r="W42" i="173"/>
  <c r="V42" i="173"/>
  <c r="T42" i="173"/>
  <c r="S42" i="173"/>
  <c r="Q42" i="173"/>
  <c r="P42" i="173"/>
  <c r="N42" i="173"/>
  <c r="M42" i="173"/>
  <c r="K42" i="173"/>
  <c r="J42" i="173"/>
  <c r="G42" i="173"/>
  <c r="AI41" i="173"/>
  <c r="AH41" i="173"/>
  <c r="AF41" i="173"/>
  <c r="AE41" i="173"/>
  <c r="AC41" i="173"/>
  <c r="AB41" i="173"/>
  <c r="Z41" i="173"/>
  <c r="Y41" i="173"/>
  <c r="W41" i="173"/>
  <c r="V41" i="173"/>
  <c r="T41" i="173"/>
  <c r="S41" i="173"/>
  <c r="Q41" i="173"/>
  <c r="P41" i="173"/>
  <c r="N41" i="173"/>
  <c r="M41" i="173"/>
  <c r="K41" i="173"/>
  <c r="J41" i="173"/>
  <c r="G41" i="173"/>
  <c r="AI40" i="173"/>
  <c r="AH40" i="173"/>
  <c r="AF40" i="173"/>
  <c r="AE40" i="173"/>
  <c r="AC40" i="173"/>
  <c r="AB40" i="173"/>
  <c r="Z40" i="173"/>
  <c r="Y40" i="173"/>
  <c r="W40" i="173"/>
  <c r="V40" i="173"/>
  <c r="T40" i="173"/>
  <c r="S40" i="173"/>
  <c r="Q40" i="173"/>
  <c r="P40" i="173"/>
  <c r="N40" i="173"/>
  <c r="M40" i="173"/>
  <c r="K40" i="173"/>
  <c r="J40" i="173"/>
  <c r="G40" i="173"/>
  <c r="AI39" i="173"/>
  <c r="AH39" i="173"/>
  <c r="AF39" i="173"/>
  <c r="AE39" i="173"/>
  <c r="AC39" i="173"/>
  <c r="AB39" i="173"/>
  <c r="Z39" i="173"/>
  <c r="Y39" i="173"/>
  <c r="W39" i="173"/>
  <c r="V39" i="173"/>
  <c r="T39" i="173"/>
  <c r="S39" i="173"/>
  <c r="Q39" i="173"/>
  <c r="P39" i="173"/>
  <c r="N39" i="173"/>
  <c r="M39" i="173"/>
  <c r="K39" i="173"/>
  <c r="J39" i="173"/>
  <c r="G39" i="173"/>
  <c r="AI38" i="173"/>
  <c r="AH38" i="173"/>
  <c r="AF38" i="173"/>
  <c r="AE38" i="173"/>
  <c r="AC38" i="173"/>
  <c r="AB38" i="173"/>
  <c r="Z38" i="173"/>
  <c r="Y38" i="173"/>
  <c r="W38" i="173"/>
  <c r="V38" i="173"/>
  <c r="T38" i="173"/>
  <c r="S38" i="173"/>
  <c r="Q38" i="173"/>
  <c r="P38" i="173"/>
  <c r="N38" i="173"/>
  <c r="M38" i="173"/>
  <c r="K38" i="173"/>
  <c r="J38" i="173"/>
  <c r="G38" i="173"/>
  <c r="AI37" i="173"/>
  <c r="AH37" i="173"/>
  <c r="AF37" i="173"/>
  <c r="AE37" i="173"/>
  <c r="AC37" i="173"/>
  <c r="AB37" i="173"/>
  <c r="Z37" i="173"/>
  <c r="Y37" i="173"/>
  <c r="W37" i="173"/>
  <c r="V37" i="173"/>
  <c r="T37" i="173"/>
  <c r="S37" i="173"/>
  <c r="Q37" i="173"/>
  <c r="P37" i="173"/>
  <c r="N37" i="173"/>
  <c r="M37" i="173"/>
  <c r="K37" i="173"/>
  <c r="J37" i="173"/>
  <c r="G37" i="173"/>
  <c r="AI36" i="173"/>
  <c r="AH36" i="173"/>
  <c r="AF36" i="173"/>
  <c r="AE36" i="173"/>
  <c r="AC36" i="173"/>
  <c r="AB36" i="173"/>
  <c r="Z36" i="173"/>
  <c r="Y36" i="173"/>
  <c r="W36" i="173"/>
  <c r="V36" i="173"/>
  <c r="T36" i="173"/>
  <c r="S36" i="173"/>
  <c r="Q36" i="173"/>
  <c r="P36" i="173"/>
  <c r="N36" i="173"/>
  <c r="M36" i="173"/>
  <c r="K36" i="173"/>
  <c r="J36" i="173"/>
  <c r="G36" i="173"/>
  <c r="AI35" i="173"/>
  <c r="AH35" i="173"/>
  <c r="AF35" i="173"/>
  <c r="AE35" i="173"/>
  <c r="AC35" i="173"/>
  <c r="AB35" i="173"/>
  <c r="Z35" i="173"/>
  <c r="Y35" i="173"/>
  <c r="W35" i="173"/>
  <c r="V35" i="173"/>
  <c r="T35" i="173"/>
  <c r="S35" i="173"/>
  <c r="Q35" i="173"/>
  <c r="P35" i="173"/>
  <c r="N35" i="173"/>
  <c r="M35" i="173"/>
  <c r="K35" i="173"/>
  <c r="J35" i="173"/>
  <c r="G35" i="173"/>
  <c r="AI34" i="173"/>
  <c r="AH34" i="173"/>
  <c r="AF34" i="173"/>
  <c r="AE34" i="173"/>
  <c r="AC34" i="173"/>
  <c r="AB34" i="173"/>
  <c r="Z34" i="173"/>
  <c r="Y34" i="173"/>
  <c r="W34" i="173"/>
  <c r="V34" i="173"/>
  <c r="T34" i="173"/>
  <c r="S34" i="173"/>
  <c r="Q34" i="173"/>
  <c r="P34" i="173"/>
  <c r="N34" i="173"/>
  <c r="M34" i="173"/>
  <c r="K34" i="173"/>
  <c r="J34" i="173"/>
  <c r="G34" i="173"/>
  <c r="AI33" i="173"/>
  <c r="AH33" i="173"/>
  <c r="AF33" i="173"/>
  <c r="AE33" i="173"/>
  <c r="AC33" i="173"/>
  <c r="AB33" i="173"/>
  <c r="Z33" i="173"/>
  <c r="Y33" i="173"/>
  <c r="W33" i="173"/>
  <c r="V33" i="173"/>
  <c r="T33" i="173"/>
  <c r="S33" i="173"/>
  <c r="Q33" i="173"/>
  <c r="P33" i="173"/>
  <c r="N33" i="173"/>
  <c r="M33" i="173"/>
  <c r="K33" i="173"/>
  <c r="J33" i="173"/>
  <c r="G33" i="173"/>
  <c r="AI32" i="173"/>
  <c r="AH32" i="173"/>
  <c r="AF32" i="173"/>
  <c r="AE32" i="173"/>
  <c r="AC32" i="173"/>
  <c r="AB32" i="173"/>
  <c r="Z32" i="173"/>
  <c r="Y32" i="173"/>
  <c r="W32" i="173"/>
  <c r="V32" i="173"/>
  <c r="T32" i="173"/>
  <c r="S32" i="173"/>
  <c r="Q32" i="173"/>
  <c r="P32" i="173"/>
  <c r="N32" i="173"/>
  <c r="M32" i="173"/>
  <c r="K32" i="173"/>
  <c r="J32" i="173"/>
  <c r="G32" i="173"/>
  <c r="AI31" i="173"/>
  <c r="AH31" i="173"/>
  <c r="AF31" i="173"/>
  <c r="AE31" i="173"/>
  <c r="AC31" i="173"/>
  <c r="AB31" i="173"/>
  <c r="Z31" i="173"/>
  <c r="Y31" i="173"/>
  <c r="W31" i="173"/>
  <c r="V31" i="173"/>
  <c r="T31" i="173"/>
  <c r="S31" i="173"/>
  <c r="Q31" i="173"/>
  <c r="P31" i="173"/>
  <c r="N31" i="173"/>
  <c r="M31" i="173"/>
  <c r="K31" i="173"/>
  <c r="J31" i="173"/>
  <c r="G31" i="173"/>
  <c r="AI30" i="173"/>
  <c r="AH30" i="173"/>
  <c r="AF30" i="173"/>
  <c r="AE30" i="173"/>
  <c r="AC30" i="173"/>
  <c r="AB30" i="173"/>
  <c r="Z30" i="173"/>
  <c r="Y30" i="173"/>
  <c r="W30" i="173"/>
  <c r="V30" i="173"/>
  <c r="T30" i="173"/>
  <c r="S30" i="173"/>
  <c r="Q30" i="173"/>
  <c r="P30" i="173"/>
  <c r="N30" i="173"/>
  <c r="M30" i="173"/>
  <c r="K30" i="173"/>
  <c r="J30" i="173"/>
  <c r="G30" i="173"/>
  <c r="AI29" i="173"/>
  <c r="AH29" i="173"/>
  <c r="AF29" i="173"/>
  <c r="AE29" i="173"/>
  <c r="AC29" i="173"/>
  <c r="AB29" i="173"/>
  <c r="Z29" i="173"/>
  <c r="Y29" i="173"/>
  <c r="W29" i="173"/>
  <c r="V29" i="173"/>
  <c r="T29" i="173"/>
  <c r="S29" i="173"/>
  <c r="Q29" i="173"/>
  <c r="P29" i="173"/>
  <c r="N29" i="173"/>
  <c r="M29" i="173"/>
  <c r="K29" i="173"/>
  <c r="J29" i="173"/>
  <c r="G29" i="173"/>
  <c r="AI28" i="173"/>
  <c r="AH28" i="173"/>
  <c r="AF28" i="173"/>
  <c r="AE28" i="173"/>
  <c r="AC28" i="173"/>
  <c r="AB28" i="173"/>
  <c r="Z28" i="173"/>
  <c r="Y28" i="173"/>
  <c r="W28" i="173"/>
  <c r="V28" i="173"/>
  <c r="T28" i="173"/>
  <c r="S28" i="173"/>
  <c r="Q28" i="173"/>
  <c r="P28" i="173"/>
  <c r="N28" i="173"/>
  <c r="M28" i="173"/>
  <c r="K28" i="173"/>
  <c r="J28" i="173"/>
  <c r="G28" i="173"/>
  <c r="AI27" i="173"/>
  <c r="AH27" i="173"/>
  <c r="AF27" i="173"/>
  <c r="AE27" i="173"/>
  <c r="AC27" i="173"/>
  <c r="AB27" i="173"/>
  <c r="Z27" i="173"/>
  <c r="Y27" i="173"/>
  <c r="W27" i="173"/>
  <c r="V27" i="173"/>
  <c r="T27" i="173"/>
  <c r="S27" i="173"/>
  <c r="Q27" i="173"/>
  <c r="P27" i="173"/>
  <c r="N27" i="173"/>
  <c r="M27" i="173"/>
  <c r="K27" i="173"/>
  <c r="J27" i="173"/>
  <c r="G27" i="173"/>
  <c r="AI26" i="173"/>
  <c r="AH26" i="173"/>
  <c r="AF26" i="173"/>
  <c r="AE26" i="173"/>
  <c r="AC26" i="173"/>
  <c r="AB26" i="173"/>
  <c r="Z26" i="173"/>
  <c r="Y26" i="173"/>
  <c r="W26" i="173"/>
  <c r="V26" i="173"/>
  <c r="T26" i="173"/>
  <c r="S26" i="173"/>
  <c r="Q26" i="173"/>
  <c r="P26" i="173"/>
  <c r="N26" i="173"/>
  <c r="M26" i="173"/>
  <c r="K26" i="173"/>
  <c r="J26" i="173"/>
  <c r="G26" i="173"/>
  <c r="AI25" i="173"/>
  <c r="AH25" i="173"/>
  <c r="AF25" i="173"/>
  <c r="AE25" i="173"/>
  <c r="AC25" i="173"/>
  <c r="AB25" i="173"/>
  <c r="Z25" i="173"/>
  <c r="Y25" i="173"/>
  <c r="W25" i="173"/>
  <c r="V25" i="173"/>
  <c r="T25" i="173"/>
  <c r="S25" i="173"/>
  <c r="Q25" i="173"/>
  <c r="P25" i="173"/>
  <c r="N25" i="173"/>
  <c r="M25" i="173"/>
  <c r="K25" i="173"/>
  <c r="J25" i="173"/>
  <c r="G25" i="173"/>
  <c r="AI24" i="173"/>
  <c r="AH24" i="173"/>
  <c r="AF24" i="173"/>
  <c r="AE24" i="173"/>
  <c r="AC24" i="173"/>
  <c r="AB24" i="173"/>
  <c r="Z24" i="173"/>
  <c r="Y24" i="173"/>
  <c r="W24" i="173"/>
  <c r="V24" i="173"/>
  <c r="T24" i="173"/>
  <c r="S24" i="173"/>
  <c r="Q24" i="173"/>
  <c r="P24" i="173"/>
  <c r="N24" i="173"/>
  <c r="M24" i="173"/>
  <c r="K24" i="173"/>
  <c r="J24" i="173"/>
  <c r="G24" i="173"/>
  <c r="AI23" i="173"/>
  <c r="AH23" i="173"/>
  <c r="AF23" i="173"/>
  <c r="AE23" i="173"/>
  <c r="AC23" i="173"/>
  <c r="AB23" i="173"/>
  <c r="Z23" i="173"/>
  <c r="Y23" i="173"/>
  <c r="W23" i="173"/>
  <c r="V23" i="173"/>
  <c r="T23" i="173"/>
  <c r="S23" i="173"/>
  <c r="Q23" i="173"/>
  <c r="P23" i="173"/>
  <c r="N23" i="173"/>
  <c r="M23" i="173"/>
  <c r="K23" i="173"/>
  <c r="J23" i="173"/>
  <c r="G23" i="173"/>
  <c r="AI22" i="173"/>
  <c r="AH22" i="173"/>
  <c r="AF22" i="173"/>
  <c r="AE22" i="173"/>
  <c r="AC22" i="173"/>
  <c r="AB22" i="173"/>
  <c r="Z22" i="173"/>
  <c r="Y22" i="173"/>
  <c r="W22" i="173"/>
  <c r="V22" i="173"/>
  <c r="T22" i="173"/>
  <c r="S22" i="173"/>
  <c r="Q22" i="173"/>
  <c r="P22" i="173"/>
  <c r="N22" i="173"/>
  <c r="M22" i="173"/>
  <c r="K22" i="173"/>
  <c r="J22" i="173"/>
  <c r="G22" i="173"/>
  <c r="AI21" i="173"/>
  <c r="AH21" i="173"/>
  <c r="AF21" i="173"/>
  <c r="AE21" i="173"/>
  <c r="AC21" i="173"/>
  <c r="AB21" i="173"/>
  <c r="Z21" i="173"/>
  <c r="Y21" i="173"/>
  <c r="W21" i="173"/>
  <c r="V21" i="173"/>
  <c r="T21" i="173"/>
  <c r="S21" i="173"/>
  <c r="Q21" i="173"/>
  <c r="P21" i="173"/>
  <c r="N21" i="173"/>
  <c r="M21" i="173"/>
  <c r="K21" i="173"/>
  <c r="J21" i="173"/>
  <c r="G21" i="173"/>
  <c r="AI20" i="173"/>
  <c r="AH20" i="173"/>
  <c r="AF20" i="173"/>
  <c r="AE20" i="173"/>
  <c r="AC20" i="173"/>
  <c r="AB20" i="173"/>
  <c r="Z20" i="173"/>
  <c r="Y20" i="173"/>
  <c r="W20" i="173"/>
  <c r="V20" i="173"/>
  <c r="T20" i="173"/>
  <c r="S20" i="173"/>
  <c r="Q20" i="173"/>
  <c r="P20" i="173"/>
  <c r="N20" i="173"/>
  <c r="M20" i="173"/>
  <c r="K20" i="173"/>
  <c r="J20" i="173"/>
  <c r="G20" i="173"/>
  <c r="AI19" i="173"/>
  <c r="AH19" i="173"/>
  <c r="AF19" i="173"/>
  <c r="AE19" i="173"/>
  <c r="AC19" i="173"/>
  <c r="AB19" i="173"/>
  <c r="Z19" i="173"/>
  <c r="Y19" i="173"/>
  <c r="W19" i="173"/>
  <c r="V19" i="173"/>
  <c r="T19" i="173"/>
  <c r="S19" i="173"/>
  <c r="Q19" i="173"/>
  <c r="P19" i="173"/>
  <c r="N19" i="173"/>
  <c r="M19" i="173"/>
  <c r="K19" i="173"/>
  <c r="J19" i="173"/>
  <c r="G19" i="173"/>
  <c r="AI18" i="173"/>
  <c r="AH18" i="173"/>
  <c r="AF18" i="173"/>
  <c r="AE18" i="173"/>
  <c r="AC18" i="173"/>
  <c r="AB18" i="173"/>
  <c r="Z18" i="173"/>
  <c r="Y18" i="173"/>
  <c r="W18" i="173"/>
  <c r="V18" i="173"/>
  <c r="T18" i="173"/>
  <c r="S18" i="173"/>
  <c r="Q18" i="173"/>
  <c r="P18" i="173"/>
  <c r="N18" i="173"/>
  <c r="M18" i="173"/>
  <c r="K18" i="173"/>
  <c r="J18" i="173"/>
  <c r="G18" i="173"/>
  <c r="AI17" i="173"/>
  <c r="AH17" i="173"/>
  <c r="AF17" i="173"/>
  <c r="AE17" i="173"/>
  <c r="AC17" i="173"/>
  <c r="AB17" i="173"/>
  <c r="Z17" i="173"/>
  <c r="Y17" i="173"/>
  <c r="W17" i="173"/>
  <c r="V17" i="173"/>
  <c r="T17" i="173"/>
  <c r="S17" i="173"/>
  <c r="Q17" i="173"/>
  <c r="P17" i="173"/>
  <c r="N17" i="173"/>
  <c r="M17" i="173"/>
  <c r="K17" i="173"/>
  <c r="J17" i="173"/>
  <c r="G17" i="173"/>
  <c r="AI16" i="173"/>
  <c r="AH16" i="173"/>
  <c r="AF16" i="173"/>
  <c r="AE16" i="173"/>
  <c r="AC16" i="173"/>
  <c r="AB16" i="173"/>
  <c r="Z16" i="173"/>
  <c r="Y16" i="173"/>
  <c r="W16" i="173"/>
  <c r="V16" i="173"/>
  <c r="T16" i="173"/>
  <c r="S16" i="173"/>
  <c r="Q16" i="173"/>
  <c r="P16" i="173"/>
  <c r="N16" i="173"/>
  <c r="M16" i="173"/>
  <c r="K16" i="173"/>
  <c r="J16" i="173"/>
  <c r="G16" i="173"/>
  <c r="AI15" i="173"/>
  <c r="AH15" i="173"/>
  <c r="AF15" i="173"/>
  <c r="AE15" i="173"/>
  <c r="AC15" i="173"/>
  <c r="AB15" i="173"/>
  <c r="Z15" i="173"/>
  <c r="Y15" i="173"/>
  <c r="W15" i="173"/>
  <c r="V15" i="173"/>
  <c r="T15" i="173"/>
  <c r="S15" i="173"/>
  <c r="Q15" i="173"/>
  <c r="P15" i="173"/>
  <c r="N15" i="173"/>
  <c r="M15" i="173"/>
  <c r="K15" i="173"/>
  <c r="J15" i="173"/>
  <c r="G15" i="173"/>
  <c r="AI14" i="173"/>
  <c r="AH14" i="173"/>
  <c r="AF14" i="173"/>
  <c r="AE14" i="173"/>
  <c r="AC14" i="173"/>
  <c r="AB14" i="173"/>
  <c r="Z14" i="173"/>
  <c r="Y14" i="173"/>
  <c r="W14" i="173"/>
  <c r="V14" i="173"/>
  <c r="T14" i="173"/>
  <c r="S14" i="173"/>
  <c r="Q14" i="173"/>
  <c r="P14" i="173"/>
  <c r="N14" i="173"/>
  <c r="M14" i="173"/>
  <c r="K14" i="173"/>
  <c r="J14" i="173"/>
  <c r="G14" i="173"/>
  <c r="AI13" i="173"/>
  <c r="AH13" i="173"/>
  <c r="AF13" i="173"/>
  <c r="AE13" i="173"/>
  <c r="AC13" i="173"/>
  <c r="AB13" i="173"/>
  <c r="Z13" i="173"/>
  <c r="Y13" i="173"/>
  <c r="W13" i="173"/>
  <c r="V13" i="173"/>
  <c r="T13" i="173"/>
  <c r="S13" i="173"/>
  <c r="Q13" i="173"/>
  <c r="P13" i="173"/>
  <c r="N13" i="173"/>
  <c r="M13" i="173"/>
  <c r="K13" i="173"/>
  <c r="J13" i="173"/>
  <c r="G13" i="173"/>
  <c r="AI12" i="173"/>
  <c r="AH12" i="173"/>
  <c r="AF12" i="173"/>
  <c r="AE12" i="173"/>
  <c r="AC12" i="173"/>
  <c r="AB12" i="173"/>
  <c r="Z12" i="173"/>
  <c r="Y12" i="173"/>
  <c r="W12" i="173"/>
  <c r="V12" i="173"/>
  <c r="T12" i="173"/>
  <c r="S12" i="173"/>
  <c r="Q12" i="173"/>
  <c r="P12" i="173"/>
  <c r="N12" i="173"/>
  <c r="M12" i="173"/>
  <c r="K12" i="173"/>
  <c r="J12" i="173"/>
  <c r="G12" i="173"/>
  <c r="AI11" i="173"/>
  <c r="AH11" i="173"/>
  <c r="AF11" i="173"/>
  <c r="AE11" i="173"/>
  <c r="AC11" i="173"/>
  <c r="AB11" i="173"/>
  <c r="Z11" i="173"/>
  <c r="Y11" i="173"/>
  <c r="W11" i="173"/>
  <c r="V11" i="173"/>
  <c r="T11" i="173"/>
  <c r="S11" i="173"/>
  <c r="Q11" i="173"/>
  <c r="P11" i="173"/>
  <c r="N11" i="173"/>
  <c r="M11" i="173"/>
  <c r="K11" i="173"/>
  <c r="J11" i="173"/>
  <c r="G11" i="173"/>
  <c r="AI10" i="173"/>
  <c r="AH10" i="173"/>
  <c r="AF10" i="173"/>
  <c r="AE10" i="173"/>
  <c r="AC10" i="173"/>
  <c r="AB10" i="173"/>
  <c r="Z10" i="173"/>
  <c r="Y10" i="173"/>
  <c r="W10" i="173"/>
  <c r="V10" i="173"/>
  <c r="T10" i="173"/>
  <c r="S10" i="173"/>
  <c r="Q10" i="173"/>
  <c r="P10" i="173"/>
  <c r="N10" i="173"/>
  <c r="M10" i="173"/>
  <c r="K10" i="173"/>
  <c r="J10" i="173"/>
  <c r="G10" i="173"/>
  <c r="AI9" i="173"/>
  <c r="AH9" i="173"/>
  <c r="AF9" i="173"/>
  <c r="AE9" i="173"/>
  <c r="AC9" i="173"/>
  <c r="AB9" i="173"/>
  <c r="Z9" i="173"/>
  <c r="Y9" i="173"/>
  <c r="W9" i="173"/>
  <c r="V9" i="173"/>
  <c r="T9" i="173"/>
  <c r="S9" i="173"/>
  <c r="Q9" i="173"/>
  <c r="P9" i="173"/>
  <c r="N9" i="173"/>
  <c r="M9" i="173"/>
  <c r="K9" i="173"/>
  <c r="J9" i="173"/>
  <c r="G9" i="173"/>
  <c r="AI8" i="173"/>
  <c r="AH8" i="173"/>
  <c r="AF8" i="173"/>
  <c r="AE8" i="173"/>
  <c r="AC8" i="173"/>
  <c r="AB8" i="173"/>
  <c r="Z8" i="173"/>
  <c r="Y8" i="173"/>
  <c r="W8" i="173"/>
  <c r="V8" i="173"/>
  <c r="T8" i="173"/>
  <c r="S8" i="173"/>
  <c r="Q8" i="173"/>
  <c r="P8" i="173"/>
  <c r="N8" i="173"/>
  <c r="M8" i="173"/>
  <c r="K8" i="173"/>
  <c r="J8" i="173"/>
  <c r="G8" i="173"/>
  <c r="AI7" i="173"/>
  <c r="AH7" i="173"/>
  <c r="AF7" i="173"/>
  <c r="AE7" i="173"/>
  <c r="AC7" i="173"/>
  <c r="AB7" i="173"/>
  <c r="Z7" i="173"/>
  <c r="Y7" i="173"/>
  <c r="W7" i="173"/>
  <c r="V7" i="173"/>
  <c r="T7" i="173"/>
  <c r="S7" i="173"/>
  <c r="Q7" i="173"/>
  <c r="P7" i="173"/>
  <c r="N7" i="173"/>
  <c r="M7" i="173"/>
  <c r="K7" i="173"/>
  <c r="J7" i="173"/>
  <c r="G7" i="173"/>
  <c r="AI6" i="173"/>
  <c r="AH6" i="173"/>
  <c r="AF6" i="173"/>
  <c r="AE6" i="173"/>
  <c r="AC6" i="173"/>
  <c r="AB6" i="173"/>
  <c r="Z6" i="173"/>
  <c r="Y6" i="173"/>
  <c r="W6" i="173"/>
  <c r="V6" i="173"/>
  <c r="T6" i="173"/>
  <c r="S6" i="173"/>
  <c r="Q6" i="173"/>
  <c r="P6" i="173"/>
  <c r="N6" i="173"/>
  <c r="M6" i="173"/>
  <c r="K6" i="173"/>
  <c r="J6" i="173"/>
  <c r="G6" i="173"/>
  <c r="AI5" i="173"/>
  <c r="AH5" i="173"/>
  <c r="AF5" i="173"/>
  <c r="AE5" i="173"/>
  <c r="AC5" i="173"/>
  <c r="AB5" i="173"/>
  <c r="Z5" i="173"/>
  <c r="Y5" i="173"/>
  <c r="W5" i="173"/>
  <c r="T5" i="173"/>
  <c r="Q5" i="173"/>
  <c r="N5" i="173"/>
  <c r="K5" i="173"/>
  <c r="AI4" i="173"/>
  <c r="AH4" i="173"/>
  <c r="AF4" i="173"/>
  <c r="AE4" i="173"/>
  <c r="AC4" i="173"/>
  <c r="AB4" i="173"/>
  <c r="Z4" i="173"/>
  <c r="Y4" i="173"/>
  <c r="W4" i="173"/>
  <c r="V4" i="173"/>
  <c r="T4" i="173"/>
  <c r="S4" i="173"/>
  <c r="Q4" i="173"/>
  <c r="P4" i="173"/>
  <c r="N4" i="173"/>
  <c r="K4" i="173"/>
  <c r="A6" i="82"/>
  <c r="G11" i="100"/>
  <c r="AQ35" i="173" l="1" a="1"/>
  <c r="AQ35" i="173" s="1"/>
  <c r="M4" i="173"/>
  <c r="AQ45" i="173" a="1"/>
  <c r="AQ45" i="173" s="1"/>
  <c r="AQ19" i="173" a="1"/>
  <c r="AQ19" i="173" s="1"/>
  <c r="AQ43" i="173" a="1"/>
  <c r="AQ43" i="173" s="1"/>
  <c r="AQ14" i="173" a="1"/>
  <c r="AQ14" i="173" s="1"/>
  <c r="AQ9" i="173" a="1"/>
  <c r="AQ9" i="173" s="1"/>
  <c r="AQ33" i="173" a="1"/>
  <c r="AQ33" i="173" s="1"/>
  <c r="AQ23" i="173" a="1"/>
  <c r="AQ23" i="173" s="1"/>
  <c r="AQ18" i="173" a="1"/>
  <c r="AQ18" i="173" s="1"/>
  <c r="AQ28" i="173" a="1"/>
  <c r="AQ28" i="173" s="1"/>
  <c r="AQ42" i="173" a="1"/>
  <c r="AQ42" i="173" s="1"/>
  <c r="AQ13" i="173" a="1"/>
  <c r="AQ13" i="173" s="1"/>
  <c r="AQ37" i="173" a="1"/>
  <c r="AQ37" i="173" s="1"/>
  <c r="AQ52" i="173" a="1"/>
  <c r="AQ52" i="173" s="1"/>
  <c r="AQ8" i="173" a="1"/>
  <c r="AQ8" i="173" s="1"/>
  <c r="AQ32" i="173" a="1"/>
  <c r="AQ32" i="173" s="1"/>
  <c r="AQ21" i="173" a="1"/>
  <c r="AQ21" i="173" s="1"/>
  <c r="AQ38" i="173" a="1"/>
  <c r="AQ38" i="173" s="1"/>
  <c r="AQ47" i="173" a="1"/>
  <c r="AQ47" i="173" s="1"/>
  <c r="AQ27" i="173" a="1"/>
  <c r="AQ27" i="173" s="1"/>
  <c r="AQ51" i="173" a="1"/>
  <c r="AQ51" i="173" s="1"/>
  <c r="AQ22" i="173" a="1"/>
  <c r="AQ22" i="173" s="1"/>
  <c r="AQ46" i="173" a="1"/>
  <c r="AQ46" i="173" s="1"/>
  <c r="AQ17" i="173" a="1"/>
  <c r="AQ17" i="173" s="1"/>
  <c r="AQ41" i="173" a="1"/>
  <c r="AQ41" i="173" s="1"/>
  <c r="AQ12" i="173" a="1"/>
  <c r="AQ12" i="173" s="1"/>
  <c r="AQ36" i="173" a="1"/>
  <c r="AQ36" i="173" s="1"/>
  <c r="AQ7" i="173" a="1"/>
  <c r="AQ7" i="173" s="1"/>
  <c r="AQ31" i="173" a="1"/>
  <c r="AQ31" i="173" s="1"/>
  <c r="AQ20" i="173" a="1"/>
  <c r="AQ20" i="173" s="1"/>
  <c r="AQ40" i="173" a="1"/>
  <c r="AQ40" i="173" s="1"/>
  <c r="AQ49" i="173" a="1"/>
  <c r="AQ49" i="173" s="1"/>
  <c r="AQ15" i="173" a="1"/>
  <c r="AQ15" i="173" s="1"/>
  <c r="AQ44" i="173" a="1"/>
  <c r="AQ44" i="173" s="1"/>
  <c r="AQ6" i="173" a="1"/>
  <c r="AQ6" i="173" s="1"/>
  <c r="AQ26" i="173" a="1"/>
  <c r="AQ26" i="173" s="1"/>
  <c r="AQ11" i="173" a="1"/>
  <c r="AQ11" i="173" s="1"/>
  <c r="AQ25" i="173" a="1"/>
  <c r="AQ25" i="173" s="1"/>
  <c r="AQ34" i="173" a="1"/>
  <c r="AQ34" i="173" s="1"/>
  <c r="AQ39" i="173" a="1"/>
  <c r="AQ39" i="173" s="1"/>
  <c r="AQ29" i="173" a="1"/>
  <c r="AQ29" i="173" s="1"/>
  <c r="AQ53" i="173" a="1"/>
  <c r="AQ53" i="173" s="1"/>
  <c r="AQ50" i="173" a="1"/>
  <c r="AQ50" i="173" s="1"/>
  <c r="AQ10" i="173" a="1"/>
  <c r="AQ10" i="173" s="1"/>
  <c r="AQ16" i="173" a="1"/>
  <c r="AQ16" i="173" s="1"/>
  <c r="AQ30" i="173" a="1"/>
  <c r="AQ30" i="173" s="1"/>
  <c r="AQ24" i="173" a="1"/>
  <c r="AQ24" i="173" s="1"/>
  <c r="AQ48" i="173" a="1"/>
  <c r="AQ48" i="173" s="1"/>
  <c r="B11" i="100"/>
  <c r="J5" i="173"/>
  <c r="M5" i="173"/>
  <c r="J4" i="173"/>
  <c r="V5" i="173"/>
  <c r="S5" i="173"/>
  <c r="P5" i="173"/>
  <c r="A5" i="82"/>
  <c r="H2" i="115"/>
  <c r="I2" i="115" s="1"/>
  <c r="I15" i="105"/>
  <c r="I16" i="105"/>
  <c r="I17" i="105"/>
  <c r="I18" i="105"/>
  <c r="I19" i="105"/>
  <c r="I20" i="105"/>
  <c r="I21" i="105"/>
  <c r="I22" i="105"/>
  <c r="I23" i="105"/>
  <c r="I24" i="105"/>
  <c r="I25" i="105"/>
  <c r="I26" i="105"/>
  <c r="I27" i="105"/>
  <c r="I28" i="105"/>
  <c r="I29" i="105"/>
  <c r="I30" i="105"/>
  <c r="I31" i="105"/>
  <c r="I32" i="105"/>
  <c r="I33" i="105"/>
  <c r="I34" i="105"/>
  <c r="I35" i="105"/>
  <c r="I36" i="105"/>
  <c r="I37" i="105"/>
  <c r="I38" i="105"/>
  <c r="I39" i="105"/>
  <c r="I40" i="105"/>
  <c r="I41" i="105"/>
  <c r="I42" i="105"/>
  <c r="I43" i="105"/>
  <c r="I44" i="105"/>
  <c r="I45" i="105"/>
  <c r="I46" i="105"/>
  <c r="I47" i="105"/>
  <c r="I48" i="105"/>
  <c r="I49" i="105"/>
  <c r="I50" i="105"/>
  <c r="I51" i="105"/>
  <c r="I52" i="105"/>
  <c r="I53" i="105"/>
  <c r="I54" i="105"/>
  <c r="I55" i="105"/>
  <c r="I56" i="105"/>
  <c r="I57" i="105"/>
  <c r="I58" i="105"/>
  <c r="I59" i="105"/>
  <c r="I60" i="105"/>
  <c r="I61" i="105"/>
  <c r="I62" i="105"/>
  <c r="I63" i="105"/>
  <c r="I64" i="105"/>
  <c r="I65" i="105"/>
  <c r="I66" i="105"/>
  <c r="I67" i="105"/>
  <c r="I68" i="105"/>
  <c r="I69" i="105"/>
  <c r="I70" i="105"/>
  <c r="I71" i="105"/>
  <c r="I72" i="105"/>
  <c r="I73" i="105"/>
  <c r="I74" i="105"/>
  <c r="I75" i="105"/>
  <c r="I76" i="105"/>
  <c r="I77" i="105"/>
  <c r="I78" i="105"/>
  <c r="I79" i="105"/>
  <c r="I80" i="105"/>
  <c r="I81" i="105"/>
  <c r="I82" i="105"/>
  <c r="I83" i="105"/>
  <c r="I84" i="105"/>
  <c r="I85" i="105"/>
  <c r="H7" i="105"/>
  <c r="H8" i="105"/>
  <c r="H9" i="105"/>
  <c r="H10" i="105"/>
  <c r="H11" i="105"/>
  <c r="H12" i="105"/>
  <c r="H13" i="105"/>
  <c r="H14" i="105"/>
  <c r="H15" i="105"/>
  <c r="H16" i="105"/>
  <c r="H17" i="105"/>
  <c r="H18" i="105"/>
  <c r="H19" i="105"/>
  <c r="H20" i="105"/>
  <c r="H21" i="105"/>
  <c r="H22" i="105"/>
  <c r="H23" i="105"/>
  <c r="H24" i="105"/>
  <c r="H25" i="105"/>
  <c r="H26" i="105"/>
  <c r="H27" i="105"/>
  <c r="H28" i="105"/>
  <c r="H29" i="105"/>
  <c r="H30" i="105"/>
  <c r="H31" i="105"/>
  <c r="H32" i="105"/>
  <c r="H33" i="105"/>
  <c r="H34" i="105"/>
  <c r="H35" i="105"/>
  <c r="H36" i="105"/>
  <c r="H37" i="105"/>
  <c r="H38" i="105"/>
  <c r="H39" i="105"/>
  <c r="H40" i="105"/>
  <c r="H41" i="105"/>
  <c r="H42" i="105"/>
  <c r="H43" i="105"/>
  <c r="H44" i="105"/>
  <c r="H45" i="105"/>
  <c r="H46" i="105"/>
  <c r="H47" i="105"/>
  <c r="H48" i="105"/>
  <c r="H49" i="105"/>
  <c r="H50" i="105"/>
  <c r="H51" i="105"/>
  <c r="H52" i="105"/>
  <c r="H53" i="105"/>
  <c r="H54" i="105"/>
  <c r="H55" i="105"/>
  <c r="H56" i="105"/>
  <c r="H57" i="105"/>
  <c r="H58" i="105"/>
  <c r="H59" i="105"/>
  <c r="H60" i="105"/>
  <c r="H61" i="105"/>
  <c r="H62" i="105"/>
  <c r="H63" i="105"/>
  <c r="H64" i="105"/>
  <c r="H65" i="105"/>
  <c r="H66" i="105"/>
  <c r="H67" i="105"/>
  <c r="H68" i="105"/>
  <c r="H69" i="105"/>
  <c r="H70" i="105"/>
  <c r="H71" i="105"/>
  <c r="H72" i="105"/>
  <c r="H73" i="105"/>
  <c r="H74" i="105"/>
  <c r="H75" i="105"/>
  <c r="H76" i="105"/>
  <c r="H77" i="105"/>
  <c r="H78" i="105"/>
  <c r="H79" i="105"/>
  <c r="H80" i="105"/>
  <c r="H81" i="105"/>
  <c r="H82" i="105"/>
  <c r="H83" i="105"/>
  <c r="H84" i="105"/>
  <c r="H85" i="105"/>
  <c r="H6" i="105"/>
  <c r="G7" i="115"/>
  <c r="G8" i="115"/>
  <c r="G9" i="115"/>
  <c r="G10" i="115"/>
  <c r="G11" i="115"/>
  <c r="G12" i="115"/>
  <c r="G13" i="115"/>
  <c r="G14" i="115"/>
  <c r="G15" i="115"/>
  <c r="G16" i="115"/>
  <c r="G17" i="115"/>
  <c r="G18" i="115"/>
  <c r="G19" i="115"/>
  <c r="G20" i="115"/>
  <c r="G21" i="115"/>
  <c r="G22" i="115"/>
  <c r="G23" i="115"/>
  <c r="G24" i="115"/>
  <c r="G25" i="115"/>
  <c r="G26" i="115"/>
  <c r="G27" i="115"/>
  <c r="G28" i="115"/>
  <c r="G29" i="115"/>
  <c r="G30" i="115"/>
  <c r="G31" i="115"/>
  <c r="G32" i="115"/>
  <c r="G33" i="115"/>
  <c r="G34" i="115"/>
  <c r="G35" i="115"/>
  <c r="G36" i="115"/>
  <c r="G37" i="115"/>
  <c r="G38" i="115"/>
  <c r="G39" i="115"/>
  <c r="G40" i="115"/>
  <c r="G41" i="115"/>
  <c r="G42" i="115"/>
  <c r="G43" i="115"/>
  <c r="G44" i="115"/>
  <c r="G45" i="115"/>
  <c r="G46" i="115"/>
  <c r="G47" i="115"/>
  <c r="G48" i="115"/>
  <c r="G49" i="115"/>
  <c r="G50" i="115"/>
  <c r="G51" i="115"/>
  <c r="G52" i="115"/>
  <c r="G53" i="115"/>
  <c r="AM4" i="171"/>
  <c r="AN4" i="171"/>
  <c r="AO4" i="171"/>
  <c r="AP4" i="171"/>
  <c r="AQ4" i="171"/>
  <c r="AR4" i="171"/>
  <c r="AS4" i="171"/>
  <c r="AT4" i="171"/>
  <c r="AU4" i="171"/>
  <c r="AV4" i="171"/>
  <c r="AW4" i="171"/>
  <c r="AX4" i="171"/>
  <c r="D8" i="115"/>
  <c r="D8" i="173" s="1"/>
  <c r="AQ4" i="173" l="1" a="1"/>
  <c r="AQ4" i="173" s="1"/>
  <c r="AQ5" i="173" a="1"/>
  <c r="AQ5" i="173" s="1"/>
  <c r="AN2" i="171"/>
  <c r="AO2" i="171" s="1"/>
  <c r="AP2" i="171" s="1"/>
  <c r="AQ2" i="171" s="1"/>
  <c r="AR2" i="171" s="1"/>
  <c r="AS2" i="171" s="1"/>
  <c r="AT2" i="171" s="1"/>
  <c r="AU2" i="171" s="1"/>
  <c r="AV2" i="171" s="1"/>
  <c r="AW2" i="171" s="1"/>
  <c r="AX2" i="171" s="1"/>
  <c r="F9" i="105"/>
  <c r="F10" i="105"/>
  <c r="F11" i="105"/>
  <c r="F12" i="105"/>
  <c r="F13" i="105"/>
  <c r="F14" i="105"/>
  <c r="F15" i="105"/>
  <c r="F16" i="105"/>
  <c r="F17" i="105"/>
  <c r="F18" i="105"/>
  <c r="F19" i="105"/>
  <c r="F20" i="105"/>
  <c r="AD7" i="105"/>
  <c r="AP7" i="105" s="1"/>
  <c r="AD8" i="105"/>
  <c r="AP8" i="105" s="1"/>
  <c r="AD9" i="105"/>
  <c r="AP9" i="105" s="1"/>
  <c r="AD10" i="105"/>
  <c r="AP10" i="105" s="1"/>
  <c r="AD11" i="105"/>
  <c r="AP11" i="105" s="1"/>
  <c r="AD12" i="105"/>
  <c r="AP12" i="105" s="1"/>
  <c r="AD13" i="105"/>
  <c r="AP13" i="105" s="1"/>
  <c r="AD14" i="105"/>
  <c r="AD15" i="105"/>
  <c r="AD16" i="105"/>
  <c r="AP16" i="105" s="1"/>
  <c r="AD17" i="105"/>
  <c r="AP17" i="105" s="1"/>
  <c r="AD18" i="105"/>
  <c r="AP18" i="105" s="1"/>
  <c r="AD19" i="105"/>
  <c r="AP19" i="105" s="1"/>
  <c r="AD20" i="105"/>
  <c r="AD6" i="105"/>
  <c r="AP6" i="105" s="1"/>
  <c r="AC7" i="105"/>
  <c r="AC8" i="105"/>
  <c r="AC9" i="105"/>
  <c r="AO9" i="105" s="1"/>
  <c r="AC10" i="105"/>
  <c r="AC11" i="105"/>
  <c r="AO11" i="105" s="1"/>
  <c r="AC12" i="105"/>
  <c r="AO12" i="105" s="1"/>
  <c r="AC13" i="105"/>
  <c r="AO13" i="105" s="1"/>
  <c r="AC14" i="105"/>
  <c r="AC15" i="105"/>
  <c r="AO15" i="105" s="1"/>
  <c r="AC16" i="105"/>
  <c r="AO16" i="105" s="1"/>
  <c r="AC17" i="105"/>
  <c r="AO17" i="105" s="1"/>
  <c r="AC18" i="105"/>
  <c r="AO18" i="105" s="1"/>
  <c r="AC19" i="105"/>
  <c r="AC20" i="105"/>
  <c r="AC6" i="105"/>
  <c r="AO6" i="105" s="1"/>
  <c r="F7" i="105"/>
  <c r="F8" i="105"/>
  <c r="F6" i="105"/>
  <c r="I13" i="169"/>
  <c r="AD85" i="105"/>
  <c r="AP85" i="105" s="1"/>
  <c r="AC85" i="105"/>
  <c r="AO85" i="105" s="1"/>
  <c r="AD84" i="105"/>
  <c r="AP84" i="105" s="1"/>
  <c r="AC84" i="105"/>
  <c r="AO84" i="105" s="1"/>
  <c r="AD83" i="105"/>
  <c r="AC83" i="105"/>
  <c r="AO83" i="105" s="1"/>
  <c r="AD82" i="105"/>
  <c r="AP82" i="105" s="1"/>
  <c r="AC82" i="105"/>
  <c r="AD81" i="105"/>
  <c r="AP81" i="105" s="1"/>
  <c r="AC81" i="105"/>
  <c r="AO81" i="105" s="1"/>
  <c r="AD80" i="105"/>
  <c r="AP80" i="105" s="1"/>
  <c r="AC80" i="105"/>
  <c r="AO80" i="105" s="1"/>
  <c r="AD79" i="105"/>
  <c r="AP79" i="105" s="1"/>
  <c r="AC79" i="105"/>
  <c r="AO79" i="105" s="1"/>
  <c r="AD78" i="105"/>
  <c r="AP78" i="105" s="1"/>
  <c r="AC78" i="105"/>
  <c r="AO78" i="105" s="1"/>
  <c r="AD77" i="105"/>
  <c r="AC77" i="105"/>
  <c r="AO77" i="105" s="1"/>
  <c r="AD76" i="105"/>
  <c r="AP76" i="105" s="1"/>
  <c r="AC76" i="105"/>
  <c r="AO76" i="105" s="1"/>
  <c r="AD75" i="105"/>
  <c r="AP75" i="105" s="1"/>
  <c r="AC75" i="105"/>
  <c r="AO75" i="105" s="1"/>
  <c r="AD74" i="105"/>
  <c r="AP74" i="105" s="1"/>
  <c r="AC74" i="105"/>
  <c r="AO74" i="105" s="1"/>
  <c r="AD73" i="105"/>
  <c r="AP73" i="105" s="1"/>
  <c r="AC73" i="105"/>
  <c r="AO73" i="105" s="1"/>
  <c r="AD72" i="105"/>
  <c r="AP72" i="105" s="1"/>
  <c r="AC72" i="105"/>
  <c r="AO72" i="105" s="1"/>
  <c r="AD71" i="105"/>
  <c r="AC71" i="105"/>
  <c r="AO71" i="105" s="1"/>
  <c r="AD70" i="105"/>
  <c r="AP70" i="105" s="1"/>
  <c r="AC70" i="105"/>
  <c r="AO70" i="105" s="1"/>
  <c r="AD69" i="105"/>
  <c r="AC69" i="105"/>
  <c r="AO69" i="105" s="1"/>
  <c r="AD68" i="105"/>
  <c r="AP68" i="105" s="1"/>
  <c r="AC68" i="105"/>
  <c r="AO68" i="105" s="1"/>
  <c r="AD67" i="105"/>
  <c r="AP67" i="105" s="1"/>
  <c r="AC67" i="105"/>
  <c r="AO67" i="105" s="1"/>
  <c r="AD66" i="105"/>
  <c r="AP66" i="105" s="1"/>
  <c r="AC66" i="105"/>
  <c r="AO66" i="105" s="1"/>
  <c r="AD65" i="105"/>
  <c r="AC65" i="105"/>
  <c r="AO65" i="105" s="1"/>
  <c r="AD64" i="105"/>
  <c r="AP64" i="105" s="1"/>
  <c r="AC64" i="105"/>
  <c r="AO64" i="105" s="1"/>
  <c r="AD63" i="105"/>
  <c r="AP63" i="105" s="1"/>
  <c r="AC63" i="105"/>
  <c r="AO63" i="105" s="1"/>
  <c r="AD62" i="105"/>
  <c r="AP62" i="105" s="1"/>
  <c r="AC62" i="105"/>
  <c r="AD61" i="105"/>
  <c r="AP61" i="105" s="1"/>
  <c r="AC61" i="105"/>
  <c r="AO61" i="105" s="1"/>
  <c r="AD60" i="105"/>
  <c r="AP60" i="105" s="1"/>
  <c r="AC60" i="105"/>
  <c r="AO60" i="105" s="1"/>
  <c r="AD59" i="105"/>
  <c r="AC59" i="105"/>
  <c r="AO59" i="105" s="1"/>
  <c r="AD58" i="105"/>
  <c r="AP58" i="105" s="1"/>
  <c r="AC58" i="105"/>
  <c r="AO58" i="105" s="1"/>
  <c r="AD57" i="105"/>
  <c r="AC57" i="105"/>
  <c r="AO57" i="105" s="1"/>
  <c r="AD56" i="105"/>
  <c r="AC56" i="105"/>
  <c r="AO56" i="105" s="1"/>
  <c r="AD55" i="105"/>
  <c r="AP55" i="105" s="1"/>
  <c r="AC55" i="105"/>
  <c r="AO55" i="105" s="1"/>
  <c r="AD54" i="105"/>
  <c r="AP54" i="105" s="1"/>
  <c r="AC54" i="105"/>
  <c r="AO54" i="105" s="1"/>
  <c r="AD53" i="105"/>
  <c r="AC53" i="105"/>
  <c r="AO53" i="105" s="1"/>
  <c r="AD52" i="105"/>
  <c r="AC52" i="105"/>
  <c r="AO52" i="105" s="1"/>
  <c r="AD51" i="105"/>
  <c r="AC51" i="105"/>
  <c r="AO51" i="105" s="1"/>
  <c r="AD50" i="105"/>
  <c r="AP50" i="105" s="1"/>
  <c r="AC50" i="105"/>
  <c r="AO50" i="105" s="1"/>
  <c r="AD49" i="105"/>
  <c r="AP49" i="105" s="1"/>
  <c r="AC49" i="105"/>
  <c r="AO49" i="105" s="1"/>
  <c r="AD48" i="105"/>
  <c r="AP48" i="105" s="1"/>
  <c r="AC48" i="105"/>
  <c r="AO48" i="105" s="1"/>
  <c r="AD47" i="105"/>
  <c r="AC47" i="105"/>
  <c r="AO47" i="105" s="1"/>
  <c r="AD46" i="105"/>
  <c r="AP46" i="105" s="1"/>
  <c r="AC46" i="105"/>
  <c r="AO46" i="105" s="1"/>
  <c r="AD45" i="105"/>
  <c r="AC45" i="105"/>
  <c r="AO45" i="105" s="1"/>
  <c r="AD44" i="105"/>
  <c r="AP44" i="105" s="1"/>
  <c r="AC44" i="105"/>
  <c r="AD43" i="105"/>
  <c r="AP43" i="105" s="1"/>
  <c r="AC43" i="105"/>
  <c r="AO43" i="105" s="1"/>
  <c r="AD42" i="105"/>
  <c r="AP42" i="105" s="1"/>
  <c r="AC42" i="105"/>
  <c r="AO42" i="105" s="1"/>
  <c r="AD41" i="105"/>
  <c r="AP41" i="105" s="1"/>
  <c r="AC41" i="105"/>
  <c r="AO41" i="105" s="1"/>
  <c r="AD40" i="105"/>
  <c r="AP40" i="105" s="1"/>
  <c r="AC40" i="105"/>
  <c r="AO40" i="105" s="1"/>
  <c r="AD39" i="105"/>
  <c r="AP39" i="105" s="1"/>
  <c r="AC39" i="105"/>
  <c r="AO39" i="105" s="1"/>
  <c r="AD38" i="105"/>
  <c r="AP38" i="105" s="1"/>
  <c r="AC38" i="105"/>
  <c r="AD37" i="105"/>
  <c r="AP37" i="105" s="1"/>
  <c r="AC37" i="105"/>
  <c r="AO37" i="105" s="1"/>
  <c r="AD36" i="105"/>
  <c r="AP36" i="105" s="1"/>
  <c r="AC36" i="105"/>
  <c r="AO36" i="105" s="1"/>
  <c r="AD35" i="105"/>
  <c r="AP35" i="105" s="1"/>
  <c r="AC35" i="105"/>
  <c r="AO35" i="105" s="1"/>
  <c r="AD34" i="105"/>
  <c r="AP34" i="105" s="1"/>
  <c r="AC34" i="105"/>
  <c r="AD33" i="105"/>
  <c r="AP33" i="105" s="1"/>
  <c r="AC33" i="105"/>
  <c r="AD32" i="105"/>
  <c r="AP32" i="105" s="1"/>
  <c r="AC32" i="105"/>
  <c r="AD31" i="105"/>
  <c r="AP31" i="105" s="1"/>
  <c r="AC31" i="105"/>
  <c r="AO31" i="105" s="1"/>
  <c r="AD30" i="105"/>
  <c r="AP30" i="105" s="1"/>
  <c r="AC30" i="105"/>
  <c r="AO30" i="105" s="1"/>
  <c r="AD29" i="105"/>
  <c r="AP29" i="105" s="1"/>
  <c r="AC29" i="105"/>
  <c r="AO29" i="105" s="1"/>
  <c r="AD28" i="105"/>
  <c r="AP28" i="105" s="1"/>
  <c r="AC28" i="105"/>
  <c r="AO28" i="105" s="1"/>
  <c r="AD27" i="105"/>
  <c r="AP27" i="105" s="1"/>
  <c r="AC27" i="105"/>
  <c r="AO27" i="105" s="1"/>
  <c r="AD26" i="105"/>
  <c r="AP26" i="105" s="1"/>
  <c r="AC26" i="105"/>
  <c r="AD25" i="105"/>
  <c r="AC25" i="105"/>
  <c r="AO25" i="105" s="1"/>
  <c r="AD24" i="105"/>
  <c r="AP24" i="105" s="1"/>
  <c r="AC24" i="105"/>
  <c r="AO24" i="105" s="1"/>
  <c r="AD23" i="105"/>
  <c r="AP23" i="105" s="1"/>
  <c r="AC23" i="105"/>
  <c r="AO23" i="105" s="1"/>
  <c r="AI22" i="105"/>
  <c r="AQ22" i="105" s="1"/>
  <c r="AD22" i="105"/>
  <c r="AP22" i="105" s="1"/>
  <c r="AC22" i="105"/>
  <c r="AO22" i="105" s="1"/>
  <c r="AD21" i="105"/>
  <c r="AP21" i="105" s="1"/>
  <c r="AC21" i="105"/>
  <c r="AO21" i="105" s="1"/>
  <c r="AJ15" i="105"/>
  <c r="AI15" i="105"/>
  <c r="AQ15" i="105" s="1"/>
  <c r="G5" i="173"/>
  <c r="G4" i="173"/>
  <c r="AG25" i="105" l="1"/>
  <c r="AG34" i="105"/>
  <c r="AG82" i="105"/>
  <c r="AG10" i="105"/>
  <c r="AG15" i="105"/>
  <c r="AP25" i="105"/>
  <c r="AG19" i="105"/>
  <c r="AG32" i="105"/>
  <c r="AG62" i="105"/>
  <c r="AG52" i="105"/>
  <c r="AG46" i="105"/>
  <c r="AG70" i="105"/>
  <c r="AG28" i="105"/>
  <c r="AG13" i="105"/>
  <c r="AG16" i="105"/>
  <c r="AP52" i="105"/>
  <c r="AG40" i="105"/>
  <c r="AO82" i="105"/>
  <c r="AO19" i="105"/>
  <c r="AG80" i="105"/>
  <c r="AM15" i="105"/>
  <c r="AG69" i="105"/>
  <c r="AG64" i="105"/>
  <c r="AG75" i="105"/>
  <c r="AG21" i="105"/>
  <c r="AO34" i="105"/>
  <c r="AG22" i="105"/>
  <c r="AG76" i="105"/>
  <c r="AO10" i="105"/>
  <c r="AP69" i="105"/>
  <c r="AG45" i="105"/>
  <c r="AP45" i="105"/>
  <c r="AP57" i="105"/>
  <c r="AG57" i="105"/>
  <c r="AG54" i="105"/>
  <c r="AG7" i="105"/>
  <c r="AO7" i="105"/>
  <c r="AP15" i="105"/>
  <c r="AG51" i="105"/>
  <c r="AP51" i="105"/>
  <c r="AG27" i="105"/>
  <c r="AG33" i="105"/>
  <c r="AG14" i="105"/>
  <c r="AG20" i="105"/>
  <c r="AG26" i="105"/>
  <c r="AG56" i="105"/>
  <c r="AG74" i="105"/>
  <c r="AP56" i="105"/>
  <c r="AO62" i="105"/>
  <c r="AG68" i="105"/>
  <c r="AG81" i="105"/>
  <c r="AG9" i="105"/>
  <c r="AG58" i="105"/>
  <c r="AG8" i="105"/>
  <c r="AG38" i="105"/>
  <c r="AG44" i="105"/>
  <c r="AP14" i="105"/>
  <c r="AO33" i="105"/>
  <c r="AG39" i="105"/>
  <c r="AG63" i="105"/>
  <c r="AP20" i="105"/>
  <c r="AG59" i="105"/>
  <c r="AP59" i="105"/>
  <c r="AG72" i="105"/>
  <c r="AG77" i="105"/>
  <c r="AP77" i="105"/>
  <c r="AG79" i="105"/>
  <c r="AG48" i="105"/>
  <c r="AG50" i="105"/>
  <c r="AG61" i="105"/>
  <c r="AG53" i="105"/>
  <c r="AP53" i="105"/>
  <c r="AG18" i="105"/>
  <c r="AG24" i="105"/>
  <c r="AG30" i="105"/>
  <c r="AG55" i="105"/>
  <c r="AG66" i="105"/>
  <c r="AG71" i="105"/>
  <c r="AP71" i="105"/>
  <c r="AG73" i="105"/>
  <c r="AG83" i="105"/>
  <c r="AP83" i="105"/>
  <c r="AG49" i="105"/>
  <c r="AG60" i="105"/>
  <c r="AO8" i="105"/>
  <c r="AO14" i="105"/>
  <c r="AR15" i="105"/>
  <c r="AO20" i="105"/>
  <c r="AO26" i="105"/>
  <c r="AO32" i="105"/>
  <c r="AO38" i="105"/>
  <c r="AO44" i="105"/>
  <c r="AG65" i="105"/>
  <c r="AP65" i="105"/>
  <c r="AG84" i="105"/>
  <c r="AG6" i="105"/>
  <c r="AG12" i="105"/>
  <c r="AG36" i="105"/>
  <c r="AG42" i="105"/>
  <c r="AG47" i="105"/>
  <c r="AP47" i="105"/>
  <c r="AG78" i="105"/>
  <c r="AG85" i="105"/>
  <c r="AG11" i="105"/>
  <c r="AG17" i="105"/>
  <c r="AG23" i="105"/>
  <c r="AG29" i="105"/>
  <c r="AG35" i="105"/>
  <c r="AG41" i="105"/>
  <c r="AG31" i="105"/>
  <c r="AG37" i="105"/>
  <c r="AG43" i="105"/>
  <c r="AG67" i="105"/>
  <c r="A1" i="82" l="1"/>
  <c r="U6" i="172" l="1"/>
  <c r="U7" i="172"/>
  <c r="U8" i="172"/>
  <c r="U9" i="172"/>
  <c r="U10" i="172"/>
  <c r="U11" i="172"/>
  <c r="U12" i="172"/>
  <c r="U13" i="172"/>
  <c r="U14" i="172"/>
  <c r="U15" i="172"/>
  <c r="U16" i="172"/>
  <c r="U17" i="172"/>
  <c r="U18" i="172"/>
  <c r="U19" i="172"/>
  <c r="U5" i="172"/>
  <c r="F1" i="95" l="1"/>
  <c r="AX53" i="171"/>
  <c r="AW53" i="171"/>
  <c r="AV53" i="171"/>
  <c r="AU53" i="171"/>
  <c r="AT53" i="171"/>
  <c r="AS53" i="171"/>
  <c r="AR53" i="171"/>
  <c r="AQ53" i="171"/>
  <c r="AP53" i="171"/>
  <c r="AO53" i="171"/>
  <c r="AN53" i="171"/>
  <c r="AM53" i="171"/>
  <c r="AX52" i="171"/>
  <c r="AW52" i="171"/>
  <c r="AV52" i="171"/>
  <c r="AU52" i="171"/>
  <c r="AT52" i="171"/>
  <c r="AS52" i="171"/>
  <c r="AR52" i="171"/>
  <c r="AQ52" i="171"/>
  <c r="AP52" i="171"/>
  <c r="AO52" i="171"/>
  <c r="AN52" i="171"/>
  <c r="AM52" i="171"/>
  <c r="AX51" i="171"/>
  <c r="AW51" i="171"/>
  <c r="AV51" i="171"/>
  <c r="AU51" i="171"/>
  <c r="AT51" i="171"/>
  <c r="AS51" i="171"/>
  <c r="AR51" i="171"/>
  <c r="AQ51" i="171"/>
  <c r="AP51" i="171"/>
  <c r="AO51" i="171"/>
  <c r="AN51" i="171"/>
  <c r="AM51" i="171"/>
  <c r="AX50" i="171"/>
  <c r="AW50" i="171"/>
  <c r="AV50" i="171"/>
  <c r="AU50" i="171"/>
  <c r="AT50" i="171"/>
  <c r="AS50" i="171"/>
  <c r="AR50" i="171"/>
  <c r="AQ50" i="171"/>
  <c r="AP50" i="171"/>
  <c r="AO50" i="171"/>
  <c r="AN50" i="171"/>
  <c r="AM50" i="171"/>
  <c r="AX49" i="171"/>
  <c r="AW49" i="171"/>
  <c r="AV49" i="171"/>
  <c r="AU49" i="171"/>
  <c r="AT49" i="171"/>
  <c r="AS49" i="171"/>
  <c r="AR49" i="171"/>
  <c r="AQ49" i="171"/>
  <c r="AP49" i="171"/>
  <c r="AO49" i="171"/>
  <c r="AN49" i="171"/>
  <c r="AM49" i="171"/>
  <c r="AX48" i="171"/>
  <c r="AW48" i="171"/>
  <c r="AV48" i="171"/>
  <c r="AU48" i="171"/>
  <c r="AT48" i="171"/>
  <c r="AS48" i="171"/>
  <c r="AR48" i="171"/>
  <c r="AQ48" i="171"/>
  <c r="AP48" i="171"/>
  <c r="AO48" i="171"/>
  <c r="AN48" i="171"/>
  <c r="AM48" i="171"/>
  <c r="AX47" i="171"/>
  <c r="AW47" i="171"/>
  <c r="AV47" i="171"/>
  <c r="AU47" i="171"/>
  <c r="AT47" i="171"/>
  <c r="AS47" i="171"/>
  <c r="AR47" i="171"/>
  <c r="AQ47" i="171"/>
  <c r="AP47" i="171"/>
  <c r="AO47" i="171"/>
  <c r="AN47" i="171"/>
  <c r="AM47" i="171"/>
  <c r="AX46" i="171"/>
  <c r="AW46" i="171"/>
  <c r="AV46" i="171"/>
  <c r="AU46" i="171"/>
  <c r="AT46" i="171"/>
  <c r="AS46" i="171"/>
  <c r="AR46" i="171"/>
  <c r="AQ46" i="171"/>
  <c r="AP46" i="171"/>
  <c r="AO46" i="171"/>
  <c r="AN46" i="171"/>
  <c r="AM46" i="171"/>
  <c r="AX45" i="171"/>
  <c r="AW45" i="171"/>
  <c r="AV45" i="171"/>
  <c r="AU45" i="171"/>
  <c r="AT45" i="171"/>
  <c r="AS45" i="171"/>
  <c r="AR45" i="171"/>
  <c r="AQ45" i="171"/>
  <c r="AP45" i="171"/>
  <c r="AO45" i="171"/>
  <c r="AN45" i="171"/>
  <c r="AM45" i="171"/>
  <c r="AX44" i="171"/>
  <c r="AW44" i="171"/>
  <c r="AV44" i="171"/>
  <c r="AU44" i="171"/>
  <c r="AT44" i="171"/>
  <c r="AS44" i="171"/>
  <c r="AR44" i="171"/>
  <c r="AQ44" i="171"/>
  <c r="AP44" i="171"/>
  <c r="AO44" i="171"/>
  <c r="AN44" i="171"/>
  <c r="AM44" i="171"/>
  <c r="AX43" i="171"/>
  <c r="AW43" i="171"/>
  <c r="AV43" i="171"/>
  <c r="AU43" i="171"/>
  <c r="AT43" i="171"/>
  <c r="AS43" i="171"/>
  <c r="AR43" i="171"/>
  <c r="AQ43" i="171"/>
  <c r="AP43" i="171"/>
  <c r="AO43" i="171"/>
  <c r="AN43" i="171"/>
  <c r="AM43" i="171"/>
  <c r="AX42" i="171"/>
  <c r="AW42" i="171"/>
  <c r="AV42" i="171"/>
  <c r="AU42" i="171"/>
  <c r="AT42" i="171"/>
  <c r="AS42" i="171"/>
  <c r="AR42" i="171"/>
  <c r="AQ42" i="171"/>
  <c r="AP42" i="171"/>
  <c r="AO42" i="171"/>
  <c r="AN42" i="171"/>
  <c r="AM42" i="171"/>
  <c r="AX41" i="171"/>
  <c r="AW41" i="171"/>
  <c r="AV41" i="171"/>
  <c r="AU41" i="171"/>
  <c r="AT41" i="171"/>
  <c r="AS41" i="171"/>
  <c r="AR41" i="171"/>
  <c r="AQ41" i="171"/>
  <c r="AP41" i="171"/>
  <c r="AO41" i="171"/>
  <c r="AN41" i="171"/>
  <c r="AM41" i="171"/>
  <c r="AX40" i="171"/>
  <c r="AW40" i="171"/>
  <c r="AV40" i="171"/>
  <c r="AU40" i="171"/>
  <c r="AT40" i="171"/>
  <c r="AS40" i="171"/>
  <c r="AR40" i="171"/>
  <c r="AQ40" i="171"/>
  <c r="AP40" i="171"/>
  <c r="AO40" i="171"/>
  <c r="AN40" i="171"/>
  <c r="AM40" i="171"/>
  <c r="AX39" i="171"/>
  <c r="AW39" i="171"/>
  <c r="AV39" i="171"/>
  <c r="AU39" i="171"/>
  <c r="AT39" i="171"/>
  <c r="AS39" i="171"/>
  <c r="AR39" i="171"/>
  <c r="AQ39" i="171"/>
  <c r="AP39" i="171"/>
  <c r="AO39" i="171"/>
  <c r="AN39" i="171"/>
  <c r="AM39" i="171"/>
  <c r="AX38" i="171"/>
  <c r="AW38" i="171"/>
  <c r="AV38" i="171"/>
  <c r="AU38" i="171"/>
  <c r="AT38" i="171"/>
  <c r="AS38" i="171"/>
  <c r="AR38" i="171"/>
  <c r="AQ38" i="171"/>
  <c r="AP38" i="171"/>
  <c r="AO38" i="171"/>
  <c r="AN38" i="171"/>
  <c r="AM38" i="171"/>
  <c r="AX37" i="171"/>
  <c r="AW37" i="171"/>
  <c r="AV37" i="171"/>
  <c r="AU37" i="171"/>
  <c r="AT37" i="171"/>
  <c r="AS37" i="171"/>
  <c r="AR37" i="171"/>
  <c r="AQ37" i="171"/>
  <c r="AP37" i="171"/>
  <c r="AO37" i="171"/>
  <c r="AN37" i="171"/>
  <c r="AM37" i="171"/>
  <c r="AX36" i="171"/>
  <c r="AW36" i="171"/>
  <c r="AV36" i="171"/>
  <c r="AU36" i="171"/>
  <c r="AT36" i="171"/>
  <c r="AS36" i="171"/>
  <c r="AR36" i="171"/>
  <c r="AQ36" i="171"/>
  <c r="AP36" i="171"/>
  <c r="AO36" i="171"/>
  <c r="AN36" i="171"/>
  <c r="AM36" i="171"/>
  <c r="AX35" i="171"/>
  <c r="AW35" i="171"/>
  <c r="AV35" i="171"/>
  <c r="AU35" i="171"/>
  <c r="AT35" i="171"/>
  <c r="AS35" i="171"/>
  <c r="AR35" i="171"/>
  <c r="AQ35" i="171"/>
  <c r="AP35" i="171"/>
  <c r="AO35" i="171"/>
  <c r="AN35" i="171"/>
  <c r="AM35" i="171"/>
  <c r="AX34" i="171"/>
  <c r="AW34" i="171"/>
  <c r="AV34" i="171"/>
  <c r="AU34" i="171"/>
  <c r="AT34" i="171"/>
  <c r="AS34" i="171"/>
  <c r="AR34" i="171"/>
  <c r="AQ34" i="171"/>
  <c r="AP34" i="171"/>
  <c r="AO34" i="171"/>
  <c r="AN34" i="171"/>
  <c r="AM34" i="171"/>
  <c r="AX33" i="171"/>
  <c r="AW33" i="171"/>
  <c r="AV33" i="171"/>
  <c r="AU33" i="171"/>
  <c r="AT33" i="171"/>
  <c r="AS33" i="171"/>
  <c r="AR33" i="171"/>
  <c r="AQ33" i="171"/>
  <c r="AP33" i="171"/>
  <c r="AO33" i="171"/>
  <c r="AN33" i="171"/>
  <c r="AM33" i="171"/>
  <c r="AX32" i="171"/>
  <c r="AW32" i="171"/>
  <c r="AV32" i="171"/>
  <c r="AU32" i="171"/>
  <c r="AT32" i="171"/>
  <c r="AS32" i="171"/>
  <c r="AR32" i="171"/>
  <c r="AQ32" i="171"/>
  <c r="AP32" i="171"/>
  <c r="AO32" i="171"/>
  <c r="AN32" i="171"/>
  <c r="AM32" i="171"/>
  <c r="AX31" i="171"/>
  <c r="AW31" i="171"/>
  <c r="AV31" i="171"/>
  <c r="AU31" i="171"/>
  <c r="AT31" i="171"/>
  <c r="AS31" i="171"/>
  <c r="AR31" i="171"/>
  <c r="AQ31" i="171"/>
  <c r="AP31" i="171"/>
  <c r="AO31" i="171"/>
  <c r="AN31" i="171"/>
  <c r="AM31" i="171"/>
  <c r="AX30" i="171"/>
  <c r="AW30" i="171"/>
  <c r="AV30" i="171"/>
  <c r="AU30" i="171"/>
  <c r="AT30" i="171"/>
  <c r="AS30" i="171"/>
  <c r="AR30" i="171"/>
  <c r="AQ30" i="171"/>
  <c r="AP30" i="171"/>
  <c r="AO30" i="171"/>
  <c r="AN30" i="171"/>
  <c r="AM30" i="171"/>
  <c r="AX29" i="171"/>
  <c r="AW29" i="171"/>
  <c r="AV29" i="171"/>
  <c r="AU29" i="171"/>
  <c r="AT29" i="171"/>
  <c r="AS29" i="171"/>
  <c r="AR29" i="171"/>
  <c r="AQ29" i="171"/>
  <c r="AP29" i="171"/>
  <c r="AO29" i="171"/>
  <c r="AN29" i="171"/>
  <c r="AM29" i="171"/>
  <c r="AX28" i="171"/>
  <c r="AW28" i="171"/>
  <c r="AV28" i="171"/>
  <c r="AU28" i="171"/>
  <c r="AT28" i="171"/>
  <c r="AS28" i="171"/>
  <c r="AR28" i="171"/>
  <c r="AQ28" i="171"/>
  <c r="AP28" i="171"/>
  <c r="AO28" i="171"/>
  <c r="AN28" i="171"/>
  <c r="AM28" i="171"/>
  <c r="AX27" i="171"/>
  <c r="AW27" i="171"/>
  <c r="AV27" i="171"/>
  <c r="AU27" i="171"/>
  <c r="AT27" i="171"/>
  <c r="AS27" i="171"/>
  <c r="AR27" i="171"/>
  <c r="AQ27" i="171"/>
  <c r="AP27" i="171"/>
  <c r="AO27" i="171"/>
  <c r="AN27" i="171"/>
  <c r="AM27" i="171"/>
  <c r="AX26" i="171"/>
  <c r="AW26" i="171"/>
  <c r="AV26" i="171"/>
  <c r="AU26" i="171"/>
  <c r="AT26" i="171"/>
  <c r="AS26" i="171"/>
  <c r="AR26" i="171"/>
  <c r="AQ26" i="171"/>
  <c r="AP26" i="171"/>
  <c r="AO26" i="171"/>
  <c r="AN26" i="171"/>
  <c r="AM26" i="171"/>
  <c r="AX25" i="171"/>
  <c r="AW25" i="171"/>
  <c r="AV25" i="171"/>
  <c r="AU25" i="171"/>
  <c r="AT25" i="171"/>
  <c r="AS25" i="171"/>
  <c r="AR25" i="171"/>
  <c r="AQ25" i="171"/>
  <c r="AP25" i="171"/>
  <c r="AO25" i="171"/>
  <c r="AN25" i="171"/>
  <c r="AM25" i="171"/>
  <c r="AX24" i="171"/>
  <c r="AW24" i="171"/>
  <c r="AV24" i="171"/>
  <c r="AU24" i="171"/>
  <c r="AT24" i="171"/>
  <c r="AS24" i="171"/>
  <c r="AR24" i="171"/>
  <c r="AQ24" i="171"/>
  <c r="AP24" i="171"/>
  <c r="AO24" i="171"/>
  <c r="AN24" i="171"/>
  <c r="AM24" i="171"/>
  <c r="AX23" i="171"/>
  <c r="AW23" i="171"/>
  <c r="AV23" i="171"/>
  <c r="AU23" i="171"/>
  <c r="AT23" i="171"/>
  <c r="AS23" i="171"/>
  <c r="AR23" i="171"/>
  <c r="AQ23" i="171"/>
  <c r="AP23" i="171"/>
  <c r="AO23" i="171"/>
  <c r="AN23" i="171"/>
  <c r="AM23" i="171"/>
  <c r="AX22" i="171"/>
  <c r="AW22" i="171"/>
  <c r="AV22" i="171"/>
  <c r="AU22" i="171"/>
  <c r="AT22" i="171"/>
  <c r="AS22" i="171"/>
  <c r="AR22" i="171"/>
  <c r="AQ22" i="171"/>
  <c r="AP22" i="171"/>
  <c r="AO22" i="171"/>
  <c r="AN22" i="171"/>
  <c r="AM22" i="171"/>
  <c r="AX21" i="171"/>
  <c r="AW21" i="171"/>
  <c r="AV21" i="171"/>
  <c r="AU21" i="171"/>
  <c r="AT21" i="171"/>
  <c r="AS21" i="171"/>
  <c r="AR21" i="171"/>
  <c r="AQ21" i="171"/>
  <c r="AP21" i="171"/>
  <c r="AO21" i="171"/>
  <c r="AN21" i="171"/>
  <c r="AM21" i="171"/>
  <c r="AX20" i="171"/>
  <c r="AW20" i="171"/>
  <c r="AV20" i="171"/>
  <c r="AU20" i="171"/>
  <c r="AT20" i="171"/>
  <c r="AS20" i="171"/>
  <c r="AR20" i="171"/>
  <c r="AQ20" i="171"/>
  <c r="AP20" i="171"/>
  <c r="AO20" i="171"/>
  <c r="AN20" i="171"/>
  <c r="AM20" i="171"/>
  <c r="AX19" i="171"/>
  <c r="AW19" i="171"/>
  <c r="AV19" i="171"/>
  <c r="AU19" i="171"/>
  <c r="AT19" i="171"/>
  <c r="AS19" i="171"/>
  <c r="AR19" i="171"/>
  <c r="AQ19" i="171"/>
  <c r="AP19" i="171"/>
  <c r="AO19" i="171"/>
  <c r="AN19" i="171"/>
  <c r="AM19" i="171"/>
  <c r="AX18" i="171"/>
  <c r="AW18" i="171"/>
  <c r="AV18" i="171"/>
  <c r="AU18" i="171"/>
  <c r="AT18" i="171"/>
  <c r="AS18" i="171"/>
  <c r="AR18" i="171"/>
  <c r="AQ18" i="171"/>
  <c r="AP18" i="171"/>
  <c r="AO18" i="171"/>
  <c r="AN18" i="171"/>
  <c r="AM18" i="171"/>
  <c r="AX17" i="171"/>
  <c r="AW17" i="171"/>
  <c r="AV17" i="171"/>
  <c r="AU17" i="171"/>
  <c r="AT17" i="171"/>
  <c r="AS17" i="171"/>
  <c r="AR17" i="171"/>
  <c r="AQ17" i="171"/>
  <c r="AP17" i="171"/>
  <c r="AO17" i="171"/>
  <c r="AN17" i="171"/>
  <c r="AM17" i="171"/>
  <c r="AX16" i="171"/>
  <c r="AW16" i="171"/>
  <c r="AV16" i="171"/>
  <c r="AU16" i="171"/>
  <c r="AT16" i="171"/>
  <c r="AS16" i="171"/>
  <c r="AR16" i="171"/>
  <c r="AQ16" i="171"/>
  <c r="AP16" i="171"/>
  <c r="AO16" i="171"/>
  <c r="AN16" i="171"/>
  <c r="AM16" i="171"/>
  <c r="AX15" i="171"/>
  <c r="AW15" i="171"/>
  <c r="AV15" i="171"/>
  <c r="AU15" i="171"/>
  <c r="AT15" i="171"/>
  <c r="AS15" i="171"/>
  <c r="AR15" i="171"/>
  <c r="AQ15" i="171"/>
  <c r="AP15" i="171"/>
  <c r="AO15" i="171"/>
  <c r="AN15" i="171"/>
  <c r="AM15" i="171"/>
  <c r="AX14" i="171"/>
  <c r="AW14" i="171"/>
  <c r="AV14" i="171"/>
  <c r="AU14" i="171"/>
  <c r="AT14" i="171"/>
  <c r="AS14" i="171"/>
  <c r="AR14" i="171"/>
  <c r="AQ14" i="171"/>
  <c r="AP14" i="171"/>
  <c r="AO14" i="171"/>
  <c r="AN14" i="171"/>
  <c r="AM14" i="171"/>
  <c r="AX13" i="171"/>
  <c r="AW13" i="171"/>
  <c r="AV13" i="171"/>
  <c r="AU13" i="171"/>
  <c r="AT13" i="171"/>
  <c r="AS13" i="171"/>
  <c r="AR13" i="171"/>
  <c r="AQ13" i="171"/>
  <c r="AP13" i="171"/>
  <c r="AO13" i="171"/>
  <c r="AN13" i="171"/>
  <c r="AM13" i="171"/>
  <c r="AX12" i="171"/>
  <c r="AW12" i="171"/>
  <c r="AV12" i="171"/>
  <c r="AU12" i="171"/>
  <c r="AT12" i="171"/>
  <c r="AS12" i="171"/>
  <c r="AR12" i="171"/>
  <c r="AQ12" i="171"/>
  <c r="AP12" i="171"/>
  <c r="AO12" i="171"/>
  <c r="AN12" i="171"/>
  <c r="AM12" i="171"/>
  <c r="AX11" i="171"/>
  <c r="AW11" i="171"/>
  <c r="AV11" i="171"/>
  <c r="AU11" i="171"/>
  <c r="AT11" i="171"/>
  <c r="AS11" i="171"/>
  <c r="AR11" i="171"/>
  <c r="AQ11" i="171"/>
  <c r="AP11" i="171"/>
  <c r="AO11" i="171"/>
  <c r="AN11" i="171"/>
  <c r="AM11" i="171"/>
  <c r="AX10" i="171"/>
  <c r="AW10" i="171"/>
  <c r="AV10" i="171"/>
  <c r="AU10" i="171"/>
  <c r="AT10" i="171"/>
  <c r="AS10" i="171"/>
  <c r="AR10" i="171"/>
  <c r="AQ10" i="171"/>
  <c r="AP10" i="171"/>
  <c r="AO10" i="171"/>
  <c r="AN10" i="171"/>
  <c r="AM10" i="171"/>
  <c r="AX9" i="171"/>
  <c r="AW9" i="171"/>
  <c r="AV9" i="171"/>
  <c r="AU9" i="171"/>
  <c r="AT9" i="171"/>
  <c r="AS9" i="171"/>
  <c r="AR9" i="171"/>
  <c r="AQ9" i="171"/>
  <c r="AP9" i="171"/>
  <c r="AO9" i="171"/>
  <c r="AN9" i="171"/>
  <c r="AM9" i="171"/>
  <c r="AX8" i="171"/>
  <c r="AW8" i="171"/>
  <c r="AV8" i="171"/>
  <c r="AU8" i="171"/>
  <c r="AT8" i="171"/>
  <c r="AS8" i="171"/>
  <c r="AR8" i="171"/>
  <c r="AQ8" i="171"/>
  <c r="AP8" i="171"/>
  <c r="AO8" i="171"/>
  <c r="AN8" i="171"/>
  <c r="AM8" i="171"/>
  <c r="AX7" i="171"/>
  <c r="AW7" i="171"/>
  <c r="AV7" i="171"/>
  <c r="AU7" i="171"/>
  <c r="AT7" i="171"/>
  <c r="AS7" i="171"/>
  <c r="AR7" i="171"/>
  <c r="AQ7" i="171"/>
  <c r="AP7" i="171"/>
  <c r="AO7" i="171"/>
  <c r="AN7" i="171"/>
  <c r="AM7" i="171"/>
  <c r="AX6" i="171"/>
  <c r="AW6" i="171"/>
  <c r="AV6" i="171"/>
  <c r="AU6" i="171"/>
  <c r="AT6" i="171"/>
  <c r="AS6" i="171"/>
  <c r="AR6" i="171"/>
  <c r="AQ6" i="171"/>
  <c r="AP6" i="171"/>
  <c r="AO6" i="171"/>
  <c r="AN6" i="171"/>
  <c r="AM6" i="171"/>
  <c r="AX5" i="171"/>
  <c r="AW5" i="171"/>
  <c r="AV5" i="171"/>
  <c r="AU5" i="171"/>
  <c r="AT5" i="171"/>
  <c r="AS5" i="171"/>
  <c r="AR5" i="171"/>
  <c r="AQ5" i="171"/>
  <c r="AP5" i="171"/>
  <c r="AO5" i="171"/>
  <c r="AN5" i="171"/>
  <c r="AM5" i="171"/>
  <c r="C13" i="169" l="1"/>
  <c r="C14" i="169" s="1"/>
  <c r="C15" i="169" s="1"/>
  <c r="C16" i="169" s="1"/>
  <c r="C17" i="169" s="1"/>
  <c r="C18" i="169" s="1"/>
  <c r="C19" i="169" s="1"/>
  <c r="C20" i="169" s="1"/>
  <c r="C21" i="169" s="1"/>
  <c r="C22" i="169" s="1"/>
  <c r="C23" i="169" s="1"/>
  <c r="C24" i="169" s="1"/>
  <c r="C25" i="169" s="1"/>
  <c r="C26" i="169" s="1"/>
  <c r="C27" i="169" s="1"/>
  <c r="C28" i="169" s="1"/>
  <c r="C29" i="169" s="1"/>
  <c r="C30" i="169" s="1"/>
  <c r="C31" i="169" s="1"/>
  <c r="C32" i="169" s="1"/>
  <c r="C33" i="169" s="1"/>
  <c r="C34" i="169" s="1"/>
  <c r="C35" i="169" s="1"/>
  <c r="C36" i="169" s="1"/>
  <c r="C37" i="169" s="1"/>
  <c r="C38" i="169" s="1"/>
  <c r="C39" i="169" s="1"/>
  <c r="C40" i="169" s="1"/>
  <c r="C41" i="169" s="1"/>
  <c r="C42" i="169" s="1"/>
  <c r="C43" i="169" s="1"/>
  <c r="C44" i="169" s="1"/>
  <c r="C45" i="169" s="1"/>
  <c r="C46" i="169" s="1"/>
  <c r="C47" i="169" s="1"/>
  <c r="C48" i="169" s="1"/>
  <c r="C49" i="169" s="1"/>
  <c r="C50" i="169" s="1"/>
  <c r="C51" i="169" s="1"/>
  <c r="C52" i="169" s="1"/>
  <c r="C53" i="169" s="1"/>
  <c r="C54" i="169" s="1"/>
  <c r="C55" i="169" s="1"/>
  <c r="C56" i="169" s="1"/>
  <c r="C57" i="169" s="1"/>
  <c r="C58" i="169" s="1"/>
  <c r="C59" i="169" s="1"/>
  <c r="C60" i="169" s="1"/>
  <c r="C61" i="169" s="1"/>
  <c r="H13" i="169" l="1"/>
  <c r="L8" i="146" l="1"/>
  <c r="L9" i="146"/>
  <c r="L10" i="146"/>
  <c r="L11" i="146"/>
  <c r="L12" i="146"/>
  <c r="L13" i="146"/>
  <c r="L14" i="146"/>
  <c r="L7" i="146"/>
  <c r="J7" i="143"/>
  <c r="J8" i="143"/>
  <c r="J9" i="143"/>
  <c r="J10" i="143"/>
  <c r="J11" i="143"/>
  <c r="J12" i="143"/>
  <c r="J13" i="143"/>
  <c r="J14" i="143"/>
  <c r="J15" i="143"/>
  <c r="J16" i="143"/>
  <c r="J17" i="143"/>
  <c r="J18" i="143"/>
  <c r="J19" i="143"/>
  <c r="J20" i="143"/>
  <c r="J21" i="143"/>
  <c r="J22" i="143"/>
  <c r="J23" i="143"/>
  <c r="J24" i="143"/>
  <c r="J25" i="143"/>
  <c r="J6" i="143"/>
  <c r="K7" i="137"/>
  <c r="K8" i="137"/>
  <c r="K9" i="137"/>
  <c r="K10" i="137"/>
  <c r="K11" i="137"/>
  <c r="K12" i="137"/>
  <c r="K13" i="137"/>
  <c r="K14" i="137"/>
  <c r="K15" i="137"/>
  <c r="K16" i="137"/>
  <c r="K17" i="137"/>
  <c r="K18" i="137"/>
  <c r="K19" i="137"/>
  <c r="K20" i="137"/>
  <c r="K21" i="137"/>
  <c r="K22" i="137"/>
  <c r="K23" i="137"/>
  <c r="K24" i="137"/>
  <c r="K25" i="137"/>
  <c r="K6" i="137"/>
  <c r="E38" i="105"/>
  <c r="E39" i="105"/>
  <c r="D6" i="115"/>
  <c r="D6" i="173" s="1"/>
  <c r="D7" i="115"/>
  <c r="D7" i="173" s="1"/>
  <c r="C8" i="110"/>
  <c r="C9" i="110"/>
  <c r="C10" i="110"/>
  <c r="C11" i="110"/>
  <c r="C12" i="110"/>
  <c r="C13" i="110"/>
  <c r="C14" i="110"/>
  <c r="C15" i="110"/>
  <c r="C16" i="110"/>
  <c r="C17" i="110"/>
  <c r="C18" i="110"/>
  <c r="C19" i="110"/>
  <c r="C20" i="110"/>
  <c r="C21" i="110"/>
  <c r="C22" i="110"/>
  <c r="C23" i="110"/>
  <c r="C24" i="110"/>
  <c r="C25" i="110"/>
  <c r="C26" i="110"/>
  <c r="C27" i="110"/>
  <c r="C28" i="110"/>
  <c r="C29" i="110"/>
  <c r="C30" i="110"/>
  <c r="C31" i="110"/>
  <c r="C32" i="110"/>
  <c r="C33" i="110"/>
  <c r="C34" i="110"/>
  <c r="C35" i="110"/>
  <c r="C36" i="110"/>
  <c r="C37" i="110"/>
  <c r="C38" i="110"/>
  <c r="C39" i="110"/>
  <c r="C40" i="110"/>
  <c r="C41" i="110"/>
  <c r="C42" i="110"/>
  <c r="C43" i="110"/>
  <c r="C44" i="110"/>
  <c r="C45" i="110"/>
  <c r="C46" i="110"/>
  <c r="C47" i="110"/>
  <c r="C48" i="110"/>
  <c r="C49" i="110"/>
  <c r="C50" i="110"/>
  <c r="C51" i="110"/>
  <c r="C52" i="110"/>
  <c r="C53" i="110"/>
  <c r="C54" i="110"/>
  <c r="C55" i="110"/>
  <c r="C7" i="110"/>
  <c r="C6" i="110"/>
  <c r="X43" i="161" l="1"/>
  <c r="X42" i="161"/>
  <c r="X41" i="161"/>
  <c r="X40" i="161"/>
  <c r="X39" i="161"/>
  <c r="X38" i="161"/>
  <c r="X37" i="161"/>
  <c r="X36" i="161"/>
  <c r="X35" i="161"/>
  <c r="X34" i="161"/>
  <c r="X33" i="161"/>
  <c r="X32" i="161"/>
  <c r="X31" i="161"/>
  <c r="X30" i="161"/>
  <c r="X29" i="161"/>
  <c r="X28" i="161"/>
  <c r="R7" i="106"/>
  <c r="R8" i="106"/>
  <c r="R9" i="106"/>
  <c r="R10" i="106"/>
  <c r="R11" i="106"/>
  <c r="R12" i="106"/>
  <c r="R13" i="106"/>
  <c r="R14" i="106"/>
  <c r="R15" i="106"/>
  <c r="R16" i="106"/>
  <c r="R17" i="106"/>
  <c r="R18" i="106"/>
  <c r="R19" i="106"/>
  <c r="R20" i="106"/>
  <c r="R21" i="106"/>
  <c r="R22" i="106"/>
  <c r="R23" i="106"/>
  <c r="R24" i="106"/>
  <c r="R25" i="106"/>
  <c r="R26" i="106"/>
  <c r="R27" i="106"/>
  <c r="R28" i="106"/>
  <c r="R29" i="106"/>
  <c r="R30" i="106"/>
  <c r="R31" i="106"/>
  <c r="R32" i="106"/>
  <c r="R33" i="106"/>
  <c r="R34" i="106"/>
  <c r="R35" i="106"/>
  <c r="R36" i="106"/>
  <c r="R37" i="106"/>
  <c r="R38" i="106"/>
  <c r="R39" i="106"/>
  <c r="R40" i="106"/>
  <c r="R41" i="106"/>
  <c r="R42" i="106"/>
  <c r="R43" i="106"/>
  <c r="R44" i="106"/>
  <c r="R45" i="106"/>
  <c r="R46" i="106"/>
  <c r="R47" i="106"/>
  <c r="R48" i="106"/>
  <c r="R49" i="106"/>
  <c r="R50" i="106"/>
  <c r="R51" i="106"/>
  <c r="R52" i="106"/>
  <c r="R53" i="106"/>
  <c r="R54" i="106"/>
  <c r="R55" i="106"/>
  <c r="R56" i="106"/>
  <c r="R57" i="106"/>
  <c r="R58" i="106"/>
  <c r="R59" i="106"/>
  <c r="R60" i="106"/>
  <c r="R61" i="106"/>
  <c r="R62" i="106"/>
  <c r="R63" i="106"/>
  <c r="R64" i="106"/>
  <c r="R65" i="106"/>
  <c r="R66" i="106"/>
  <c r="R67" i="106"/>
  <c r="R68" i="106"/>
  <c r="R69" i="106"/>
  <c r="R70" i="106"/>
  <c r="R71" i="106"/>
  <c r="R72" i="106"/>
  <c r="R73" i="106"/>
  <c r="R74" i="106"/>
  <c r="R75" i="106"/>
  <c r="R76" i="106"/>
  <c r="R77" i="106"/>
  <c r="R78" i="106"/>
  <c r="R79" i="106"/>
  <c r="R80" i="106"/>
  <c r="R81" i="106"/>
  <c r="R82" i="106"/>
  <c r="R83" i="106"/>
  <c r="R84" i="106"/>
  <c r="R85" i="106"/>
  <c r="R6" i="106"/>
  <c r="K7" i="106"/>
  <c r="K8" i="106"/>
  <c r="K9" i="106"/>
  <c r="K10" i="106"/>
  <c r="K11" i="106"/>
  <c r="K12" i="106"/>
  <c r="K13" i="106"/>
  <c r="K14" i="106"/>
  <c r="K15" i="106"/>
  <c r="K16" i="106"/>
  <c r="K17" i="106"/>
  <c r="K18" i="106"/>
  <c r="K19" i="106"/>
  <c r="K20" i="106"/>
  <c r="K21" i="106"/>
  <c r="K22" i="106"/>
  <c r="K23" i="106"/>
  <c r="K24" i="106"/>
  <c r="K25" i="106"/>
  <c r="K26" i="106"/>
  <c r="K27" i="106"/>
  <c r="K28" i="106"/>
  <c r="K29" i="106"/>
  <c r="K30" i="106"/>
  <c r="K31" i="106"/>
  <c r="K32" i="106"/>
  <c r="K33" i="106"/>
  <c r="K34" i="106"/>
  <c r="K35" i="106"/>
  <c r="K36" i="106"/>
  <c r="K37" i="106"/>
  <c r="K38" i="106"/>
  <c r="K39" i="106"/>
  <c r="K40" i="106"/>
  <c r="K41" i="106"/>
  <c r="K42" i="106"/>
  <c r="K43" i="106"/>
  <c r="K44" i="106"/>
  <c r="K45" i="106"/>
  <c r="K46" i="106"/>
  <c r="K47" i="106"/>
  <c r="K48" i="106"/>
  <c r="K49" i="106"/>
  <c r="K50" i="106"/>
  <c r="K51" i="106"/>
  <c r="K52" i="106"/>
  <c r="K53" i="106"/>
  <c r="K54" i="106"/>
  <c r="K55" i="106"/>
  <c r="K56" i="106"/>
  <c r="K57" i="106"/>
  <c r="K58" i="106"/>
  <c r="K59" i="106"/>
  <c r="K60" i="106"/>
  <c r="K61" i="106"/>
  <c r="K62" i="106"/>
  <c r="K63" i="106"/>
  <c r="K64" i="106"/>
  <c r="K65" i="106"/>
  <c r="K66" i="106"/>
  <c r="K67" i="106"/>
  <c r="K68" i="106"/>
  <c r="K69" i="106"/>
  <c r="K70" i="106"/>
  <c r="K71" i="106"/>
  <c r="K72" i="106"/>
  <c r="K73" i="106"/>
  <c r="K74" i="106"/>
  <c r="K75" i="106"/>
  <c r="K76" i="106"/>
  <c r="K77" i="106"/>
  <c r="K78" i="106"/>
  <c r="K79" i="106"/>
  <c r="K80" i="106"/>
  <c r="K81" i="106"/>
  <c r="K82" i="106"/>
  <c r="K83" i="106"/>
  <c r="K84" i="106"/>
  <c r="K85" i="106"/>
  <c r="K6" i="106"/>
  <c r="H3" i="153"/>
  <c r="C10" i="166" l="1"/>
  <c r="C13" i="150"/>
  <c r="G28" i="149"/>
  <c r="G28" i="148"/>
  <c r="B34" i="165" l="1"/>
  <c r="B33" i="165"/>
  <c r="B32" i="165"/>
  <c r="B31" i="165"/>
  <c r="B30" i="165"/>
  <c r="B29" i="165"/>
  <c r="B28" i="165"/>
  <c r="B27" i="165"/>
  <c r="B26" i="165"/>
  <c r="B25" i="165"/>
  <c r="B24" i="165"/>
  <c r="B23" i="165"/>
  <c r="B22" i="165"/>
  <c r="B21" i="165"/>
  <c r="B20" i="165"/>
  <c r="B19" i="165"/>
  <c r="B18" i="165"/>
  <c r="B17" i="165"/>
  <c r="B16" i="165"/>
  <c r="B15" i="165"/>
  <c r="B14" i="165"/>
  <c r="B13" i="165"/>
  <c r="B12" i="165"/>
  <c r="B11" i="165"/>
  <c r="B10" i="165"/>
  <c r="B9" i="165"/>
  <c r="B8" i="165"/>
  <c r="B7" i="165"/>
  <c r="B6" i="165"/>
  <c r="B5" i="165"/>
  <c r="D40" i="163"/>
  <c r="D40" i="162"/>
  <c r="C70" i="161"/>
  <c r="C69" i="161"/>
  <c r="C68" i="161"/>
  <c r="C67" i="161"/>
  <c r="C66" i="161"/>
  <c r="C65" i="161"/>
  <c r="C64" i="161"/>
  <c r="C63" i="161"/>
  <c r="C62" i="161"/>
  <c r="C61" i="161"/>
  <c r="C60" i="161"/>
  <c r="C59" i="161"/>
  <c r="C58" i="161"/>
  <c r="C57" i="161"/>
  <c r="C56" i="161"/>
  <c r="C55" i="161"/>
  <c r="C54" i="161"/>
  <c r="C53" i="161"/>
  <c r="C52" i="161"/>
  <c r="C51" i="161"/>
  <c r="C47" i="161"/>
  <c r="C46" i="161"/>
  <c r="C45" i="161"/>
  <c r="C44" i="161"/>
  <c r="C43" i="161"/>
  <c r="C42" i="161"/>
  <c r="C41" i="161"/>
  <c r="C40" i="161"/>
  <c r="C39" i="161"/>
  <c r="C38" i="161"/>
  <c r="C37" i="161"/>
  <c r="C36" i="161"/>
  <c r="C35" i="161"/>
  <c r="C34" i="161"/>
  <c r="C33" i="161"/>
  <c r="C32" i="161"/>
  <c r="C31" i="161"/>
  <c r="C30" i="161"/>
  <c r="C29" i="161"/>
  <c r="C28" i="161"/>
  <c r="K24" i="161"/>
  <c r="G24" i="161"/>
  <c r="K23" i="161"/>
  <c r="G23" i="161"/>
  <c r="K22" i="161"/>
  <c r="G22" i="161"/>
  <c r="K21" i="161"/>
  <c r="G21" i="161"/>
  <c r="K20" i="161"/>
  <c r="G20" i="161"/>
  <c r="K19" i="161"/>
  <c r="G19" i="161"/>
  <c r="K18" i="161"/>
  <c r="G18" i="161"/>
  <c r="K17" i="161"/>
  <c r="G17" i="161"/>
  <c r="K16" i="161"/>
  <c r="G16" i="161"/>
  <c r="K15" i="161"/>
  <c r="G15" i="161"/>
  <c r="K14" i="161"/>
  <c r="G14" i="161"/>
  <c r="K13" i="161"/>
  <c r="G13" i="161"/>
  <c r="K12" i="161"/>
  <c r="G12" i="161"/>
  <c r="K11" i="161"/>
  <c r="G11" i="161"/>
  <c r="K10" i="161"/>
  <c r="G10" i="161"/>
  <c r="K9" i="161"/>
  <c r="G9" i="161"/>
  <c r="K8" i="161"/>
  <c r="G8" i="161"/>
  <c r="K7" i="161"/>
  <c r="G7" i="161"/>
  <c r="K6" i="161"/>
  <c r="G6" i="161"/>
  <c r="K5" i="161"/>
  <c r="G5" i="161"/>
  <c r="C60" i="159"/>
  <c r="C59" i="159"/>
  <c r="C58" i="159"/>
  <c r="C57" i="159"/>
  <c r="C56" i="159"/>
  <c r="C55" i="159"/>
  <c r="C54" i="159"/>
  <c r="C53" i="159"/>
  <c r="C52" i="159"/>
  <c r="C51" i="159"/>
  <c r="C43" i="159"/>
  <c r="C42" i="159"/>
  <c r="C41" i="159"/>
  <c r="C40" i="159"/>
  <c r="C39" i="159"/>
  <c r="C38" i="159"/>
  <c r="C37" i="159"/>
  <c r="C36" i="159"/>
  <c r="C35" i="159"/>
  <c r="C34" i="159"/>
  <c r="C26" i="149"/>
  <c r="C25" i="149"/>
  <c r="C24" i="149"/>
  <c r="C23" i="149"/>
  <c r="C22" i="149"/>
  <c r="C21" i="149"/>
  <c r="C20" i="149"/>
  <c r="C19" i="149"/>
  <c r="C18" i="149"/>
  <c r="C17" i="149"/>
  <c r="C16" i="149"/>
  <c r="C15" i="149"/>
  <c r="C14" i="149"/>
  <c r="C13" i="149"/>
  <c r="C12" i="149"/>
  <c r="C11" i="149"/>
  <c r="C10" i="149"/>
  <c r="C9" i="149"/>
  <c r="C8" i="149"/>
  <c r="C7" i="149"/>
  <c r="C26" i="148"/>
  <c r="C25" i="148"/>
  <c r="C24" i="148"/>
  <c r="C23" i="148"/>
  <c r="C22" i="148"/>
  <c r="C21" i="148"/>
  <c r="C20" i="148"/>
  <c r="C19" i="148"/>
  <c r="C18" i="148"/>
  <c r="C17" i="148"/>
  <c r="C16" i="148"/>
  <c r="C15" i="148"/>
  <c r="C14" i="148"/>
  <c r="C13" i="148"/>
  <c r="C12" i="148"/>
  <c r="C11" i="148"/>
  <c r="C10" i="148"/>
  <c r="C9" i="148"/>
  <c r="C8" i="148"/>
  <c r="C7" i="148"/>
  <c r="I49" i="146"/>
  <c r="I48" i="146"/>
  <c r="I47" i="146"/>
  <c r="I46" i="146"/>
  <c r="I45" i="146"/>
  <c r="I44" i="146"/>
  <c r="I43" i="146"/>
  <c r="I42" i="146"/>
  <c r="I41" i="146"/>
  <c r="I15" i="146"/>
  <c r="K14" i="146"/>
  <c r="K13" i="146"/>
  <c r="K12" i="146"/>
  <c r="K11" i="146"/>
  <c r="K10" i="146"/>
  <c r="K9" i="146"/>
  <c r="K8" i="146"/>
  <c r="K7" i="146"/>
  <c r="I49" i="145"/>
  <c r="I48" i="145"/>
  <c r="I47" i="145"/>
  <c r="I46" i="145"/>
  <c r="I45" i="145"/>
  <c r="I44" i="145"/>
  <c r="I43" i="145"/>
  <c r="I42" i="145"/>
  <c r="I41" i="145"/>
  <c r="I40" i="145"/>
  <c r="I39" i="145"/>
  <c r="I38" i="145"/>
  <c r="I37" i="145"/>
  <c r="I36" i="145"/>
  <c r="I35" i="145"/>
  <c r="I34" i="145"/>
  <c r="I33" i="145"/>
  <c r="I32" i="145"/>
  <c r="I31" i="145"/>
  <c r="I30" i="145"/>
  <c r="J25" i="145"/>
  <c r="J24" i="145"/>
  <c r="J23" i="145"/>
  <c r="J22" i="145"/>
  <c r="J21" i="145"/>
  <c r="J20" i="145"/>
  <c r="J19" i="145"/>
  <c r="J18" i="145"/>
  <c r="J17" i="145"/>
  <c r="J16" i="145"/>
  <c r="J15" i="145"/>
  <c r="J14" i="145"/>
  <c r="J13" i="145"/>
  <c r="J12" i="145"/>
  <c r="J11" i="145"/>
  <c r="J10" i="145"/>
  <c r="J9" i="145"/>
  <c r="J8" i="145"/>
  <c r="J7" i="145"/>
  <c r="J6" i="145"/>
  <c r="L47" i="144"/>
  <c r="D70" i="161" s="1"/>
  <c r="F47" i="144"/>
  <c r="D47" i="161" s="1"/>
  <c r="L46" i="144"/>
  <c r="D69" i="161" s="1"/>
  <c r="F46" i="144"/>
  <c r="D46" i="161" s="1"/>
  <c r="L45" i="144"/>
  <c r="D68" i="161" s="1"/>
  <c r="F45" i="144"/>
  <c r="D45" i="161" s="1"/>
  <c r="L44" i="144"/>
  <c r="D67" i="161" s="1"/>
  <c r="F44" i="144"/>
  <c r="D44" i="161" s="1"/>
  <c r="L43" i="144"/>
  <c r="D66" i="161" s="1"/>
  <c r="F43" i="144"/>
  <c r="D43" i="161" s="1"/>
  <c r="L42" i="144"/>
  <c r="D65" i="161" s="1"/>
  <c r="F42" i="144"/>
  <c r="D42" i="161" s="1"/>
  <c r="L41" i="144"/>
  <c r="D64" i="161" s="1"/>
  <c r="F41" i="144"/>
  <c r="D41" i="161" s="1"/>
  <c r="L40" i="144"/>
  <c r="D63" i="161" s="1"/>
  <c r="F40" i="144"/>
  <c r="D40" i="161" s="1"/>
  <c r="L39" i="144"/>
  <c r="D62" i="161" s="1"/>
  <c r="F39" i="144"/>
  <c r="D39" i="161" s="1"/>
  <c r="L38" i="144"/>
  <c r="D61" i="161" s="1"/>
  <c r="F38" i="144"/>
  <c r="D38" i="161" s="1"/>
  <c r="L37" i="144"/>
  <c r="D60" i="161" s="1"/>
  <c r="F37" i="144"/>
  <c r="D37" i="161" s="1"/>
  <c r="L36" i="144"/>
  <c r="D59" i="161" s="1"/>
  <c r="F36" i="144"/>
  <c r="D36" i="161" s="1"/>
  <c r="L35" i="144"/>
  <c r="D58" i="161" s="1"/>
  <c r="F35" i="144"/>
  <c r="D35" i="161" s="1"/>
  <c r="L34" i="144"/>
  <c r="D57" i="161" s="1"/>
  <c r="F34" i="144"/>
  <c r="D34" i="161" s="1"/>
  <c r="L33" i="144"/>
  <c r="D56" i="161" s="1"/>
  <c r="F33" i="144"/>
  <c r="D33" i="161" s="1"/>
  <c r="L32" i="144"/>
  <c r="D55" i="161" s="1"/>
  <c r="F32" i="144"/>
  <c r="D32" i="161" s="1"/>
  <c r="L31" i="144"/>
  <c r="D54" i="161" s="1"/>
  <c r="F31" i="144"/>
  <c r="D31" i="161" s="1"/>
  <c r="L30" i="144"/>
  <c r="D53" i="161" s="1"/>
  <c r="F30" i="144"/>
  <c r="D30" i="161" s="1"/>
  <c r="L29" i="144"/>
  <c r="D52" i="161" s="1"/>
  <c r="F29" i="144"/>
  <c r="D29" i="161" s="1"/>
  <c r="L28" i="144"/>
  <c r="F28" i="144"/>
  <c r="L26" i="144"/>
  <c r="L24" i="161" s="1"/>
  <c r="F26" i="144"/>
  <c r="H24" i="161" s="1"/>
  <c r="L25" i="144"/>
  <c r="L23" i="161" s="1"/>
  <c r="F25" i="144"/>
  <c r="H23" i="161" s="1"/>
  <c r="L24" i="144"/>
  <c r="L22" i="161" s="1"/>
  <c r="F24" i="144"/>
  <c r="H22" i="161" s="1"/>
  <c r="L23" i="144"/>
  <c r="L21" i="161" s="1"/>
  <c r="F23" i="144"/>
  <c r="H21" i="161" s="1"/>
  <c r="L22" i="144"/>
  <c r="L20" i="161" s="1"/>
  <c r="F22" i="144"/>
  <c r="H20" i="161" s="1"/>
  <c r="L21" i="144"/>
  <c r="L19" i="161" s="1"/>
  <c r="F21" i="144"/>
  <c r="H19" i="161" s="1"/>
  <c r="L20" i="144"/>
  <c r="L18" i="161" s="1"/>
  <c r="F20" i="144"/>
  <c r="H18" i="161" s="1"/>
  <c r="L19" i="144"/>
  <c r="L17" i="161" s="1"/>
  <c r="F19" i="144"/>
  <c r="H17" i="161" s="1"/>
  <c r="L18" i="144"/>
  <c r="L16" i="161" s="1"/>
  <c r="F18" i="144"/>
  <c r="H16" i="161" s="1"/>
  <c r="L17" i="144"/>
  <c r="L15" i="161" s="1"/>
  <c r="F17" i="144"/>
  <c r="H15" i="161" s="1"/>
  <c r="L16" i="144"/>
  <c r="L14" i="161" s="1"/>
  <c r="F16" i="144"/>
  <c r="H14" i="161" s="1"/>
  <c r="L15" i="144"/>
  <c r="L13" i="161" s="1"/>
  <c r="F15" i="144"/>
  <c r="H13" i="161" s="1"/>
  <c r="L14" i="144"/>
  <c r="L12" i="161" s="1"/>
  <c r="F14" i="144"/>
  <c r="H12" i="161" s="1"/>
  <c r="L13" i="144"/>
  <c r="L11" i="161" s="1"/>
  <c r="F13" i="144"/>
  <c r="H11" i="161" s="1"/>
  <c r="L12" i="144"/>
  <c r="L10" i="161" s="1"/>
  <c r="F12" i="144"/>
  <c r="H10" i="161" s="1"/>
  <c r="L11" i="144"/>
  <c r="L9" i="161" s="1"/>
  <c r="F8" i="144"/>
  <c r="L10" i="144"/>
  <c r="L8" i="161" s="1"/>
  <c r="F9" i="144"/>
  <c r="L7" i="144"/>
  <c r="F11" i="144"/>
  <c r="L9" i="144"/>
  <c r="F10" i="144"/>
  <c r="L8" i="144"/>
  <c r="F7" i="144"/>
  <c r="H48" i="143"/>
  <c r="H47" i="143"/>
  <c r="H46" i="143"/>
  <c r="H45" i="143"/>
  <c r="H44" i="143"/>
  <c r="H43" i="143"/>
  <c r="H42" i="143"/>
  <c r="H41" i="143"/>
  <c r="H40" i="143"/>
  <c r="H39" i="143"/>
  <c r="H38" i="143"/>
  <c r="H37" i="143"/>
  <c r="H36" i="143"/>
  <c r="H35" i="143"/>
  <c r="H34" i="143"/>
  <c r="H33" i="143"/>
  <c r="H32" i="143"/>
  <c r="H31" i="143"/>
  <c r="H30" i="143"/>
  <c r="H29" i="143"/>
  <c r="D145" i="142"/>
  <c r="D131" i="142"/>
  <c r="D117" i="142"/>
  <c r="D103" i="142"/>
  <c r="D89" i="142"/>
  <c r="D75" i="142"/>
  <c r="D61" i="142"/>
  <c r="D47" i="142"/>
  <c r="D33" i="142"/>
  <c r="D19" i="142"/>
  <c r="H45" i="141"/>
  <c r="H44" i="141"/>
  <c r="H43" i="141"/>
  <c r="H42" i="141"/>
  <c r="H41" i="141"/>
  <c r="H40" i="141"/>
  <c r="H39" i="141"/>
  <c r="H38" i="141"/>
  <c r="H37" i="141"/>
  <c r="H36" i="141"/>
  <c r="H35" i="141"/>
  <c r="H34" i="141"/>
  <c r="H33" i="141"/>
  <c r="E94" i="140"/>
  <c r="G9" i="140" s="1"/>
  <c r="B85" i="140"/>
  <c r="B86" i="140" s="1"/>
  <c r="B87" i="140" s="1"/>
  <c r="B88" i="140" s="1"/>
  <c r="B89" i="140" s="1"/>
  <c r="B90" i="140" s="1"/>
  <c r="B91" i="140" s="1"/>
  <c r="B92" i="140" s="1"/>
  <c r="B93" i="140" s="1"/>
  <c r="E79" i="140"/>
  <c r="G8" i="140" s="1"/>
  <c r="B70" i="140"/>
  <c r="B71" i="140" s="1"/>
  <c r="B72" i="140" s="1"/>
  <c r="B73" i="140" s="1"/>
  <c r="B74" i="140" s="1"/>
  <c r="B75" i="140" s="1"/>
  <c r="B76" i="140" s="1"/>
  <c r="B77" i="140" s="1"/>
  <c r="B78" i="140" s="1"/>
  <c r="E64" i="140"/>
  <c r="G7" i="140" s="1"/>
  <c r="B55" i="140"/>
  <c r="B56" i="140" s="1"/>
  <c r="B57" i="140" s="1"/>
  <c r="B58" i="140" s="1"/>
  <c r="B59" i="140" s="1"/>
  <c r="B60" i="140" s="1"/>
  <c r="B61" i="140" s="1"/>
  <c r="B62" i="140" s="1"/>
  <c r="B63" i="140" s="1"/>
  <c r="E49" i="140"/>
  <c r="G6" i="140" s="1"/>
  <c r="B40" i="140"/>
  <c r="B41" i="140" s="1"/>
  <c r="B42" i="140" s="1"/>
  <c r="B43" i="140" s="1"/>
  <c r="B44" i="140" s="1"/>
  <c r="B45" i="140" s="1"/>
  <c r="B46" i="140" s="1"/>
  <c r="B47" i="140" s="1"/>
  <c r="B48" i="140" s="1"/>
  <c r="E34" i="140"/>
  <c r="G5" i="140" s="1"/>
  <c r="I25" i="140"/>
  <c r="B25" i="140"/>
  <c r="B26" i="140" s="1"/>
  <c r="B27" i="140" s="1"/>
  <c r="B28" i="140" s="1"/>
  <c r="B29" i="140" s="1"/>
  <c r="B30" i="140" s="1"/>
  <c r="B31" i="140" s="1"/>
  <c r="B32" i="140" s="1"/>
  <c r="B33" i="140" s="1"/>
  <c r="I24" i="140"/>
  <c r="E97" i="139"/>
  <c r="D10" i="139" s="1"/>
  <c r="B88" i="139"/>
  <c r="B89" i="139" s="1"/>
  <c r="B90" i="139" s="1"/>
  <c r="B91" i="139" s="1"/>
  <c r="B92" i="139" s="1"/>
  <c r="B93" i="139" s="1"/>
  <c r="B94" i="139" s="1"/>
  <c r="B95" i="139" s="1"/>
  <c r="B96" i="139" s="1"/>
  <c r="E83" i="139"/>
  <c r="D9" i="139" s="1"/>
  <c r="B74" i="139"/>
  <c r="B75" i="139" s="1"/>
  <c r="B76" i="139" s="1"/>
  <c r="B77" i="139" s="1"/>
  <c r="B78" i="139" s="1"/>
  <c r="B79" i="139" s="1"/>
  <c r="B80" i="139" s="1"/>
  <c r="B81" i="139" s="1"/>
  <c r="B82" i="139" s="1"/>
  <c r="E69" i="139"/>
  <c r="D8" i="139" s="1"/>
  <c r="B60" i="139"/>
  <c r="B61" i="139" s="1"/>
  <c r="B62" i="139" s="1"/>
  <c r="B63" i="139" s="1"/>
  <c r="B64" i="139" s="1"/>
  <c r="B65" i="139" s="1"/>
  <c r="B66" i="139" s="1"/>
  <c r="B67" i="139" s="1"/>
  <c r="B68" i="139" s="1"/>
  <c r="E55" i="139"/>
  <c r="D7" i="139" s="1"/>
  <c r="B46" i="139"/>
  <c r="B47" i="139" s="1"/>
  <c r="B48" i="139" s="1"/>
  <c r="B49" i="139" s="1"/>
  <c r="B50" i="139" s="1"/>
  <c r="B51" i="139" s="1"/>
  <c r="B52" i="139" s="1"/>
  <c r="B53" i="139" s="1"/>
  <c r="B54" i="139" s="1"/>
  <c r="E41" i="139"/>
  <c r="D6" i="139" s="1"/>
  <c r="B32" i="139"/>
  <c r="B33" i="139" s="1"/>
  <c r="B34" i="139" s="1"/>
  <c r="B35" i="139" s="1"/>
  <c r="B36" i="139" s="1"/>
  <c r="B37" i="139" s="1"/>
  <c r="B38" i="139" s="1"/>
  <c r="B39" i="139" s="1"/>
  <c r="B40" i="139" s="1"/>
  <c r="E27" i="139"/>
  <c r="D5" i="139" s="1"/>
  <c r="I18" i="139"/>
  <c r="B18" i="139"/>
  <c r="B19" i="139" s="1"/>
  <c r="B20" i="139" s="1"/>
  <c r="B21" i="139" s="1"/>
  <c r="B22" i="139" s="1"/>
  <c r="B23" i="139" s="1"/>
  <c r="B24" i="139" s="1"/>
  <c r="B25" i="139" s="1"/>
  <c r="B26" i="139" s="1"/>
  <c r="I17" i="139"/>
  <c r="E97" i="138"/>
  <c r="D10" i="138" s="1"/>
  <c r="I88" i="138"/>
  <c r="B88" i="138"/>
  <c r="B89" i="138" s="1"/>
  <c r="B90" i="138" s="1"/>
  <c r="B91" i="138" s="1"/>
  <c r="B92" i="138" s="1"/>
  <c r="B93" i="138" s="1"/>
  <c r="B94" i="138" s="1"/>
  <c r="B95" i="138" s="1"/>
  <c r="B96" i="138" s="1"/>
  <c r="I87" i="138"/>
  <c r="I86" i="138"/>
  <c r="E83" i="138"/>
  <c r="D9" i="138" s="1"/>
  <c r="I74" i="138"/>
  <c r="B74" i="138"/>
  <c r="B75" i="138" s="1"/>
  <c r="B76" i="138" s="1"/>
  <c r="B77" i="138" s="1"/>
  <c r="B78" i="138" s="1"/>
  <c r="B79" i="138" s="1"/>
  <c r="B80" i="138" s="1"/>
  <c r="B81" i="138" s="1"/>
  <c r="B82" i="138" s="1"/>
  <c r="I73" i="138"/>
  <c r="I72" i="138"/>
  <c r="E69" i="138"/>
  <c r="D8" i="138" s="1"/>
  <c r="B60" i="138"/>
  <c r="B61" i="138" s="1"/>
  <c r="B62" i="138" s="1"/>
  <c r="B63" i="138" s="1"/>
  <c r="B64" i="138" s="1"/>
  <c r="B65" i="138" s="1"/>
  <c r="B66" i="138" s="1"/>
  <c r="B67" i="138" s="1"/>
  <c r="B68" i="138" s="1"/>
  <c r="E55" i="138"/>
  <c r="D7" i="138" s="1"/>
  <c r="I46" i="138"/>
  <c r="B46" i="138"/>
  <c r="B47" i="138" s="1"/>
  <c r="B48" i="138" s="1"/>
  <c r="B49" i="138" s="1"/>
  <c r="B50" i="138" s="1"/>
  <c r="B51" i="138" s="1"/>
  <c r="B52" i="138" s="1"/>
  <c r="B53" i="138" s="1"/>
  <c r="B54" i="138" s="1"/>
  <c r="I45" i="138"/>
  <c r="I44" i="138"/>
  <c r="E41" i="138"/>
  <c r="D6" i="138" s="1"/>
  <c r="I32" i="138"/>
  <c r="B32" i="138"/>
  <c r="B33" i="138" s="1"/>
  <c r="B34" i="138" s="1"/>
  <c r="B35" i="138" s="1"/>
  <c r="B36" i="138" s="1"/>
  <c r="B37" i="138" s="1"/>
  <c r="B38" i="138" s="1"/>
  <c r="B39" i="138" s="1"/>
  <c r="B40" i="138" s="1"/>
  <c r="I31" i="138"/>
  <c r="I30" i="138"/>
  <c r="E27" i="138"/>
  <c r="D5" i="138" s="1"/>
  <c r="I18" i="138"/>
  <c r="B18" i="138"/>
  <c r="B19" i="138" s="1"/>
  <c r="B20" i="138" s="1"/>
  <c r="B21" i="138" s="1"/>
  <c r="B22" i="138" s="1"/>
  <c r="B23" i="138" s="1"/>
  <c r="B24" i="138" s="1"/>
  <c r="B25" i="138" s="1"/>
  <c r="B26" i="138" s="1"/>
  <c r="I17" i="138"/>
  <c r="I16" i="138"/>
  <c r="H48" i="137"/>
  <c r="H47" i="137"/>
  <c r="H46" i="137"/>
  <c r="H45" i="137"/>
  <c r="H44" i="137"/>
  <c r="H43" i="137"/>
  <c r="H42" i="137"/>
  <c r="H41" i="137"/>
  <c r="H40" i="137"/>
  <c r="H39" i="137"/>
  <c r="H38" i="137"/>
  <c r="H37" i="137"/>
  <c r="H36" i="137"/>
  <c r="H35" i="137"/>
  <c r="H34" i="137"/>
  <c r="H33" i="137"/>
  <c r="H32" i="137"/>
  <c r="H31" i="137"/>
  <c r="H30" i="137"/>
  <c r="H29" i="137"/>
  <c r="L5" i="161" l="1"/>
  <c r="H6" i="161"/>
  <c r="H7" i="161"/>
  <c r="L7" i="161"/>
  <c r="H8" i="161"/>
  <c r="L6" i="161"/>
  <c r="H9" i="161"/>
  <c r="K15" i="146"/>
  <c r="F27" i="144"/>
  <c r="J52" i="144" s="1"/>
  <c r="H5" i="161"/>
  <c r="D28" i="161"/>
  <c r="F48" i="144"/>
  <c r="J55" i="144" s="1"/>
  <c r="L48" i="144"/>
  <c r="J53" i="144" s="1"/>
  <c r="L27" i="144"/>
  <c r="J54" i="144" s="1"/>
  <c r="D51" i="161"/>
  <c r="G19" i="100"/>
  <c r="B17" i="100"/>
  <c r="B16" i="100"/>
  <c r="AC6" i="115"/>
  <c r="Z6" i="115"/>
  <c r="D53" i="115"/>
  <c r="D53" i="173" s="1"/>
  <c r="D52" i="115"/>
  <c r="D52" i="173" s="1"/>
  <c r="D51" i="115"/>
  <c r="D51" i="173" s="1"/>
  <c r="D50" i="115"/>
  <c r="D50" i="173" s="1"/>
  <c r="D49" i="115"/>
  <c r="D49" i="173" s="1"/>
  <c r="D48" i="115"/>
  <c r="D48" i="173" s="1"/>
  <c r="D47" i="115"/>
  <c r="D47" i="173" s="1"/>
  <c r="D46" i="115"/>
  <c r="D46" i="173" s="1"/>
  <c r="D45" i="115"/>
  <c r="D45" i="173" s="1"/>
  <c r="D44" i="115"/>
  <c r="D44" i="173" s="1"/>
  <c r="D43" i="115"/>
  <c r="D43" i="173" s="1"/>
  <c r="D42" i="115"/>
  <c r="D42" i="173" s="1"/>
  <c r="D41" i="115"/>
  <c r="D41" i="173" s="1"/>
  <c r="D40" i="115"/>
  <c r="D40" i="173" s="1"/>
  <c r="D39" i="115"/>
  <c r="D39" i="173" s="1"/>
  <c r="D38" i="115"/>
  <c r="D38" i="173" s="1"/>
  <c r="D37" i="115"/>
  <c r="D37" i="173" s="1"/>
  <c r="D36" i="115"/>
  <c r="D36" i="173" s="1"/>
  <c r="D35" i="115"/>
  <c r="D35" i="173" s="1"/>
  <c r="D34" i="115"/>
  <c r="D34" i="173" s="1"/>
  <c r="D33" i="115"/>
  <c r="D33" i="173" s="1"/>
  <c r="D32" i="115"/>
  <c r="D32" i="173" s="1"/>
  <c r="D31" i="115"/>
  <c r="D31" i="173" s="1"/>
  <c r="D30" i="115"/>
  <c r="D30" i="173" s="1"/>
  <c r="D29" i="115"/>
  <c r="D29" i="173" s="1"/>
  <c r="D28" i="115"/>
  <c r="D28" i="173" s="1"/>
  <c r="D27" i="115"/>
  <c r="D27" i="173" s="1"/>
  <c r="D26" i="115"/>
  <c r="D26" i="173" s="1"/>
  <c r="D25" i="115"/>
  <c r="D25" i="173" s="1"/>
  <c r="D24" i="115"/>
  <c r="D24" i="173" s="1"/>
  <c r="D23" i="115"/>
  <c r="D23" i="173" s="1"/>
  <c r="D22" i="115"/>
  <c r="D22" i="173" s="1"/>
  <c r="D21" i="115"/>
  <c r="D21" i="173" s="1"/>
  <c r="D20" i="115"/>
  <c r="D20" i="173" s="1"/>
  <c r="D19" i="115"/>
  <c r="D19" i="173" s="1"/>
  <c r="D18" i="115"/>
  <c r="D18" i="173" s="1"/>
  <c r="D17" i="115"/>
  <c r="D17" i="173" s="1"/>
  <c r="D16" i="115"/>
  <c r="D16" i="173" s="1"/>
  <c r="D15" i="115"/>
  <c r="D15" i="173" s="1"/>
  <c r="D14" i="115"/>
  <c r="D14" i="173" s="1"/>
  <c r="D13" i="115"/>
  <c r="D13" i="173" s="1"/>
  <c r="D12" i="115"/>
  <c r="D12" i="173" s="1"/>
  <c r="D11" i="115"/>
  <c r="D11" i="173" s="1"/>
  <c r="D10" i="115"/>
  <c r="D10" i="173" s="1"/>
  <c r="D9" i="115"/>
  <c r="D9" i="173" s="1"/>
  <c r="D117" i="111"/>
  <c r="D116" i="111"/>
  <c r="D115" i="111"/>
  <c r="D107" i="111"/>
  <c r="D106" i="111"/>
  <c r="D105" i="111"/>
  <c r="D108" i="111" s="1"/>
  <c r="U86" i="111"/>
  <c r="S86" i="111"/>
  <c r="A86" i="111"/>
  <c r="M85" i="111"/>
  <c r="N85" i="111" s="1"/>
  <c r="U84" i="111"/>
  <c r="M84" i="111"/>
  <c r="N84" i="111" s="1"/>
  <c r="U83" i="111"/>
  <c r="M83" i="111"/>
  <c r="N83" i="111" s="1"/>
  <c r="U82" i="111"/>
  <c r="M82" i="111"/>
  <c r="N82" i="111" s="1"/>
  <c r="U81" i="111"/>
  <c r="M81" i="111"/>
  <c r="N81" i="111" s="1"/>
  <c r="U80" i="111"/>
  <c r="M80" i="111"/>
  <c r="N80" i="111" s="1"/>
  <c r="U79" i="111"/>
  <c r="M79" i="111"/>
  <c r="N79" i="111" s="1"/>
  <c r="U78" i="111"/>
  <c r="M78" i="111"/>
  <c r="N78" i="111" s="1"/>
  <c r="M77" i="111"/>
  <c r="N77" i="111" s="1"/>
  <c r="U76" i="111"/>
  <c r="M76" i="111"/>
  <c r="N76" i="111" s="1"/>
  <c r="U75" i="111"/>
  <c r="M75" i="111"/>
  <c r="N75" i="111" s="1"/>
  <c r="U74" i="111"/>
  <c r="M74" i="111"/>
  <c r="N74" i="111" s="1"/>
  <c r="U73" i="111"/>
  <c r="M73" i="111"/>
  <c r="N73" i="111" s="1"/>
  <c r="U72" i="111"/>
  <c r="M72" i="111"/>
  <c r="N72" i="111" s="1"/>
  <c r="U71" i="111"/>
  <c r="M71" i="111"/>
  <c r="N71" i="111" s="1"/>
  <c r="U70" i="111"/>
  <c r="M70" i="111"/>
  <c r="N70" i="111" s="1"/>
  <c r="M69" i="111"/>
  <c r="U68" i="111"/>
  <c r="M68" i="111"/>
  <c r="N68" i="111" s="1"/>
  <c r="U67" i="111"/>
  <c r="M67" i="111"/>
  <c r="N67" i="111" s="1"/>
  <c r="U66" i="111"/>
  <c r="M66" i="111"/>
  <c r="N66" i="111" s="1"/>
  <c r="U65" i="111"/>
  <c r="M65" i="111"/>
  <c r="N65" i="111" s="1"/>
  <c r="U64" i="111"/>
  <c r="M64" i="111"/>
  <c r="N64" i="111" s="1"/>
  <c r="U63" i="111"/>
  <c r="M63" i="111"/>
  <c r="N63" i="111" s="1"/>
  <c r="U62" i="111"/>
  <c r="M62" i="111"/>
  <c r="N62" i="111" s="1"/>
  <c r="M61" i="111"/>
  <c r="N61" i="111" s="1"/>
  <c r="U60" i="111"/>
  <c r="M60" i="111"/>
  <c r="N60" i="111" s="1"/>
  <c r="U59" i="111"/>
  <c r="M59" i="111"/>
  <c r="N59" i="111" s="1"/>
  <c r="U58" i="111"/>
  <c r="M58" i="111"/>
  <c r="N58" i="111" s="1"/>
  <c r="U57" i="111"/>
  <c r="M57" i="111"/>
  <c r="N57" i="111" s="1"/>
  <c r="U56" i="111"/>
  <c r="M56" i="111"/>
  <c r="N56" i="111" s="1"/>
  <c r="U55" i="111"/>
  <c r="M55" i="111"/>
  <c r="N55" i="111" s="1"/>
  <c r="U54" i="111"/>
  <c r="M54" i="111"/>
  <c r="N54" i="111" s="1"/>
  <c r="M53" i="111"/>
  <c r="N53" i="111" s="1"/>
  <c r="U52" i="111"/>
  <c r="M52" i="111"/>
  <c r="N52" i="111" s="1"/>
  <c r="U51" i="111"/>
  <c r="M51" i="111"/>
  <c r="N51" i="111" s="1"/>
  <c r="U50" i="111"/>
  <c r="M50" i="111"/>
  <c r="N50" i="111" s="1"/>
  <c r="U49" i="111"/>
  <c r="M49" i="111"/>
  <c r="N49" i="111" s="1"/>
  <c r="U48" i="111"/>
  <c r="M48" i="111"/>
  <c r="N48" i="111" s="1"/>
  <c r="U47" i="111"/>
  <c r="M47" i="111"/>
  <c r="N47" i="111" s="1"/>
  <c r="U46" i="111"/>
  <c r="M46" i="111"/>
  <c r="N46" i="111" s="1"/>
  <c r="M45" i="111"/>
  <c r="N45" i="111" s="1"/>
  <c r="U44" i="111"/>
  <c r="M44" i="111"/>
  <c r="N44" i="111" s="1"/>
  <c r="U43" i="111"/>
  <c r="M43" i="111"/>
  <c r="N43" i="111" s="1"/>
  <c r="U42" i="111"/>
  <c r="M42" i="111"/>
  <c r="N42" i="111" s="1"/>
  <c r="U41" i="111"/>
  <c r="M41" i="111"/>
  <c r="N41" i="111" s="1"/>
  <c r="U40" i="111"/>
  <c r="M40" i="111"/>
  <c r="N40" i="111" s="1"/>
  <c r="U39" i="111"/>
  <c r="M39" i="111"/>
  <c r="N39" i="111" s="1"/>
  <c r="U38" i="111"/>
  <c r="M38" i="111"/>
  <c r="N38" i="111" s="1"/>
  <c r="M37" i="111"/>
  <c r="N37" i="111" s="1"/>
  <c r="U36" i="111"/>
  <c r="M36" i="111"/>
  <c r="N36" i="111" s="1"/>
  <c r="U35" i="111"/>
  <c r="M35" i="111"/>
  <c r="N35" i="111" s="1"/>
  <c r="U34" i="111"/>
  <c r="M34" i="111"/>
  <c r="N34" i="111" s="1"/>
  <c r="U33" i="111"/>
  <c r="M33" i="111"/>
  <c r="N33" i="111" s="1"/>
  <c r="U32" i="111"/>
  <c r="M32" i="111"/>
  <c r="N32" i="111" s="1"/>
  <c r="U31" i="111"/>
  <c r="M31" i="111"/>
  <c r="N31" i="111" s="1"/>
  <c r="U30" i="111"/>
  <c r="M30" i="111"/>
  <c r="N30" i="111" s="1"/>
  <c r="B30" i="111"/>
  <c r="B31" i="111" s="1"/>
  <c r="M29" i="111"/>
  <c r="N29" i="111" s="1"/>
  <c r="B29" i="111"/>
  <c r="U28" i="111"/>
  <c r="M28" i="111"/>
  <c r="N28" i="111" s="1"/>
  <c r="B28" i="111"/>
  <c r="U27" i="111"/>
  <c r="M27" i="111"/>
  <c r="N27" i="111" s="1"/>
  <c r="B27" i="111"/>
  <c r="U26" i="111"/>
  <c r="M26" i="111"/>
  <c r="N26" i="111" s="1"/>
  <c r="B26" i="111"/>
  <c r="U25" i="111"/>
  <c r="M25" i="111"/>
  <c r="N25" i="111" s="1"/>
  <c r="B25" i="111"/>
  <c r="U24" i="111"/>
  <c r="M24" i="111"/>
  <c r="N24" i="111" s="1"/>
  <c r="B24" i="111"/>
  <c r="U23" i="111"/>
  <c r="M23" i="111"/>
  <c r="N23" i="111" s="1"/>
  <c r="B23" i="111"/>
  <c r="U22" i="111"/>
  <c r="M22" i="111"/>
  <c r="N22" i="111" s="1"/>
  <c r="A22" i="111"/>
  <c r="A29" i="111" s="1"/>
  <c r="M21" i="111"/>
  <c r="N21" i="111" s="1"/>
  <c r="B21" i="111"/>
  <c r="U20" i="111"/>
  <c r="M20" i="111"/>
  <c r="N20" i="111" s="1"/>
  <c r="B20" i="111"/>
  <c r="U19" i="111"/>
  <c r="M19" i="111"/>
  <c r="N19" i="111" s="1"/>
  <c r="B19" i="111"/>
  <c r="U18" i="111"/>
  <c r="M18" i="111"/>
  <c r="N18" i="111" s="1"/>
  <c r="B18" i="111"/>
  <c r="U17" i="111"/>
  <c r="M17" i="111"/>
  <c r="N17" i="111" s="1"/>
  <c r="B17" i="111"/>
  <c r="U16" i="111"/>
  <c r="M16" i="111"/>
  <c r="N16" i="111" s="1"/>
  <c r="B16" i="111"/>
  <c r="U15" i="111"/>
  <c r="M15" i="111"/>
  <c r="N15" i="111" s="1"/>
  <c r="B15" i="111"/>
  <c r="U14" i="111"/>
  <c r="M14" i="111"/>
  <c r="N14" i="111" s="1"/>
  <c r="A14" i="111"/>
  <c r="A19" i="111" s="1"/>
  <c r="U13" i="111"/>
  <c r="M13" i="111"/>
  <c r="N13" i="111" s="1"/>
  <c r="B13" i="111"/>
  <c r="U12" i="111"/>
  <c r="M12" i="111"/>
  <c r="N12" i="111" s="1"/>
  <c r="B12" i="111"/>
  <c r="U11" i="111"/>
  <c r="M11" i="111"/>
  <c r="N11" i="111" s="1"/>
  <c r="B11" i="111"/>
  <c r="U10" i="111"/>
  <c r="M10" i="111"/>
  <c r="N10" i="111" s="1"/>
  <c r="B10" i="111"/>
  <c r="U9" i="111"/>
  <c r="M9" i="111"/>
  <c r="N9" i="111" s="1"/>
  <c r="B9" i="111"/>
  <c r="U8" i="111"/>
  <c r="B8" i="111"/>
  <c r="U7" i="111"/>
  <c r="B7" i="111"/>
  <c r="U6" i="111"/>
  <c r="R6" i="111"/>
  <c r="R8" i="111" s="1"/>
  <c r="S8" i="111" s="1"/>
  <c r="A6" i="111"/>
  <c r="A9" i="111" s="1"/>
  <c r="U5" i="111"/>
  <c r="D102" i="94"/>
  <c r="D101" i="94"/>
  <c r="D100" i="94"/>
  <c r="C98" i="94"/>
  <c r="V87" i="94"/>
  <c r="T87" i="94"/>
  <c r="A87" i="94"/>
  <c r="V86" i="94"/>
  <c r="A86" i="94"/>
  <c r="V85" i="94"/>
  <c r="L85" i="94"/>
  <c r="K85" i="94"/>
  <c r="J85" i="94"/>
  <c r="I85" i="94"/>
  <c r="H85" i="94"/>
  <c r="A85" i="94"/>
  <c r="V84" i="94"/>
  <c r="A84" i="94"/>
  <c r="V83" i="94"/>
  <c r="L83" i="94"/>
  <c r="K83" i="94"/>
  <c r="J83" i="94"/>
  <c r="I83" i="94"/>
  <c r="H83" i="94"/>
  <c r="A83" i="94"/>
  <c r="V82" i="94"/>
  <c r="A82" i="94"/>
  <c r="V81" i="94"/>
  <c r="L81" i="94"/>
  <c r="K81" i="94"/>
  <c r="J81" i="94"/>
  <c r="I81" i="94"/>
  <c r="H81" i="94"/>
  <c r="A81" i="94"/>
  <c r="V80" i="94"/>
  <c r="A80" i="94"/>
  <c r="V79" i="94"/>
  <c r="L79" i="94"/>
  <c r="K79" i="94"/>
  <c r="J79" i="94"/>
  <c r="I79" i="94"/>
  <c r="H79" i="94"/>
  <c r="A79" i="94"/>
  <c r="V78" i="94"/>
  <c r="A78" i="94"/>
  <c r="V77" i="94"/>
  <c r="L77" i="94"/>
  <c r="K77" i="94"/>
  <c r="J77" i="94"/>
  <c r="I77" i="94"/>
  <c r="H77" i="94"/>
  <c r="A77" i="94"/>
  <c r="V76" i="94"/>
  <c r="A76" i="94"/>
  <c r="V75" i="94"/>
  <c r="L75" i="94"/>
  <c r="K75" i="94"/>
  <c r="J75" i="94"/>
  <c r="I75" i="94"/>
  <c r="H75" i="94"/>
  <c r="A75" i="94"/>
  <c r="V74" i="94"/>
  <c r="A74" i="94"/>
  <c r="V73" i="94"/>
  <c r="L73" i="94"/>
  <c r="K73" i="94"/>
  <c r="J73" i="94"/>
  <c r="I73" i="94"/>
  <c r="H73" i="94"/>
  <c r="A73" i="94"/>
  <c r="V72" i="94"/>
  <c r="A72" i="94"/>
  <c r="V71" i="94"/>
  <c r="L71" i="94"/>
  <c r="K71" i="94"/>
  <c r="J71" i="94"/>
  <c r="I71" i="94"/>
  <c r="H71" i="94"/>
  <c r="A71" i="94"/>
  <c r="V70" i="94"/>
  <c r="A70" i="94"/>
  <c r="V69" i="94"/>
  <c r="L69" i="94"/>
  <c r="K69" i="94"/>
  <c r="J69" i="94"/>
  <c r="I69" i="94"/>
  <c r="H69" i="94"/>
  <c r="A69" i="94"/>
  <c r="V68" i="94"/>
  <c r="A68" i="94"/>
  <c r="V67" i="94"/>
  <c r="L67" i="94"/>
  <c r="K67" i="94"/>
  <c r="J67" i="94"/>
  <c r="I67" i="94"/>
  <c r="H67" i="94"/>
  <c r="A67" i="94"/>
  <c r="V66" i="94"/>
  <c r="A66" i="94"/>
  <c r="V65" i="94"/>
  <c r="L65" i="94"/>
  <c r="K65" i="94"/>
  <c r="J65" i="94"/>
  <c r="I65" i="94"/>
  <c r="H65" i="94"/>
  <c r="A65" i="94"/>
  <c r="V64" i="94"/>
  <c r="A64" i="94"/>
  <c r="V63" i="94"/>
  <c r="L63" i="94"/>
  <c r="K63" i="94"/>
  <c r="J63" i="94"/>
  <c r="I63" i="94"/>
  <c r="H63" i="94"/>
  <c r="A63" i="94"/>
  <c r="V62" i="94"/>
  <c r="A62" i="94"/>
  <c r="V61" i="94"/>
  <c r="L61" i="94"/>
  <c r="K61" i="94"/>
  <c r="J61" i="94"/>
  <c r="I61" i="94"/>
  <c r="H61" i="94"/>
  <c r="A61" i="94"/>
  <c r="V60" i="94"/>
  <c r="A60" i="94"/>
  <c r="V59" i="94"/>
  <c r="L59" i="94"/>
  <c r="K59" i="94"/>
  <c r="J59" i="94"/>
  <c r="I59" i="94"/>
  <c r="H59" i="94"/>
  <c r="A59" i="94"/>
  <c r="V58" i="94"/>
  <c r="A58" i="94"/>
  <c r="V57" i="94"/>
  <c r="L57" i="94"/>
  <c r="K57" i="94"/>
  <c r="J57" i="94"/>
  <c r="I57" i="94"/>
  <c r="H57" i="94"/>
  <c r="A57" i="94"/>
  <c r="V56" i="94"/>
  <c r="A56" i="94"/>
  <c r="V55" i="94"/>
  <c r="L55" i="94"/>
  <c r="K55" i="94"/>
  <c r="J55" i="94"/>
  <c r="I55" i="94"/>
  <c r="H55" i="94"/>
  <c r="A55" i="94"/>
  <c r="V54" i="94"/>
  <c r="A54" i="94"/>
  <c r="V53" i="94"/>
  <c r="L53" i="94"/>
  <c r="K53" i="94"/>
  <c r="J53" i="94"/>
  <c r="I53" i="94"/>
  <c r="H53" i="94"/>
  <c r="A53" i="94"/>
  <c r="V52" i="94"/>
  <c r="A52" i="94"/>
  <c r="V51" i="94"/>
  <c r="L51" i="94"/>
  <c r="K51" i="94"/>
  <c r="J51" i="94"/>
  <c r="I51" i="94"/>
  <c r="H51" i="94"/>
  <c r="A51" i="94"/>
  <c r="V50" i="94"/>
  <c r="A50" i="94"/>
  <c r="V49" i="94"/>
  <c r="L49" i="94"/>
  <c r="K49" i="94"/>
  <c r="J49" i="94"/>
  <c r="I49" i="94"/>
  <c r="H49" i="94"/>
  <c r="A49" i="94"/>
  <c r="V48" i="94"/>
  <c r="A48" i="94"/>
  <c r="V47" i="94"/>
  <c r="L47" i="94"/>
  <c r="K47" i="94"/>
  <c r="J47" i="94"/>
  <c r="I47" i="94"/>
  <c r="H47" i="94"/>
  <c r="A47" i="94"/>
  <c r="V46" i="94"/>
  <c r="A46" i="94"/>
  <c r="V45" i="94"/>
  <c r="L45" i="94"/>
  <c r="K45" i="94"/>
  <c r="J45" i="94"/>
  <c r="I45" i="94"/>
  <c r="H45" i="94"/>
  <c r="A45" i="94"/>
  <c r="V44" i="94"/>
  <c r="A44" i="94"/>
  <c r="V43" i="94"/>
  <c r="L43" i="94"/>
  <c r="K43" i="94"/>
  <c r="J43" i="94"/>
  <c r="I43" i="94"/>
  <c r="H43" i="94"/>
  <c r="A43" i="94"/>
  <c r="V42" i="94"/>
  <c r="A42" i="94"/>
  <c r="V41" i="94"/>
  <c r="L41" i="94"/>
  <c r="K41" i="94"/>
  <c r="J41" i="94"/>
  <c r="I41" i="94"/>
  <c r="H41" i="94"/>
  <c r="A41" i="94"/>
  <c r="V40" i="94"/>
  <c r="A40" i="94"/>
  <c r="V39" i="94"/>
  <c r="L39" i="94"/>
  <c r="K39" i="94"/>
  <c r="J39" i="94"/>
  <c r="I39" i="94"/>
  <c r="H39" i="94"/>
  <c r="A39" i="94"/>
  <c r="V38" i="94"/>
  <c r="A38" i="94"/>
  <c r="V37" i="94"/>
  <c r="L37" i="94"/>
  <c r="K37" i="94"/>
  <c r="J37" i="94"/>
  <c r="I37" i="94"/>
  <c r="H37" i="94"/>
  <c r="A37" i="94"/>
  <c r="V36" i="94"/>
  <c r="A36" i="94"/>
  <c r="V35" i="94"/>
  <c r="L35" i="94"/>
  <c r="K35" i="94"/>
  <c r="J35" i="94"/>
  <c r="I35" i="94"/>
  <c r="H35" i="94"/>
  <c r="A35" i="94"/>
  <c r="V34" i="94"/>
  <c r="A34" i="94"/>
  <c r="V33" i="94"/>
  <c r="L33" i="94"/>
  <c r="K33" i="94"/>
  <c r="J33" i="94"/>
  <c r="I33" i="94"/>
  <c r="H33" i="94"/>
  <c r="A33" i="94"/>
  <c r="V32" i="94"/>
  <c r="A32" i="94"/>
  <c r="V31" i="94"/>
  <c r="L31" i="94"/>
  <c r="K31" i="94"/>
  <c r="J31" i="94"/>
  <c r="I31" i="94"/>
  <c r="H31" i="94"/>
  <c r="A31" i="94"/>
  <c r="V30" i="94"/>
  <c r="A30" i="94"/>
  <c r="V29" i="94"/>
  <c r="L29" i="94"/>
  <c r="K29" i="94"/>
  <c r="J29" i="94"/>
  <c r="I29" i="94"/>
  <c r="H29" i="94"/>
  <c r="A29" i="94"/>
  <c r="V28" i="94"/>
  <c r="A28" i="94"/>
  <c r="V27" i="94"/>
  <c r="L27" i="94"/>
  <c r="K27" i="94"/>
  <c r="J27" i="94"/>
  <c r="I27" i="94"/>
  <c r="H27" i="94"/>
  <c r="A27" i="94"/>
  <c r="V26" i="94"/>
  <c r="A26" i="94"/>
  <c r="V25" i="94"/>
  <c r="L25" i="94"/>
  <c r="K25" i="94"/>
  <c r="J25" i="94"/>
  <c r="I25" i="94"/>
  <c r="H25" i="94"/>
  <c r="A25" i="94"/>
  <c r="V24" i="94"/>
  <c r="A24" i="94"/>
  <c r="V23" i="94"/>
  <c r="L23" i="94"/>
  <c r="K23" i="94"/>
  <c r="J23" i="94"/>
  <c r="I23" i="94"/>
  <c r="H23" i="94"/>
  <c r="A23" i="94"/>
  <c r="V22" i="94"/>
  <c r="A22" i="94"/>
  <c r="V21" i="94"/>
  <c r="L21" i="94"/>
  <c r="K21" i="94"/>
  <c r="J21" i="94"/>
  <c r="I21" i="94"/>
  <c r="H21" i="94"/>
  <c r="A21" i="94"/>
  <c r="V20" i="94"/>
  <c r="A20" i="94"/>
  <c r="V19" i="94"/>
  <c r="L19" i="94"/>
  <c r="K19" i="94"/>
  <c r="J19" i="94"/>
  <c r="I19" i="94"/>
  <c r="H19" i="94"/>
  <c r="A19" i="94"/>
  <c r="V18" i="94"/>
  <c r="A18" i="94"/>
  <c r="V17" i="94"/>
  <c r="L17" i="94"/>
  <c r="K17" i="94"/>
  <c r="J17" i="94"/>
  <c r="I17" i="94"/>
  <c r="H17" i="94"/>
  <c r="A17" i="94"/>
  <c r="V16" i="94"/>
  <c r="A16" i="94"/>
  <c r="V15" i="94"/>
  <c r="L15" i="94"/>
  <c r="K15" i="94"/>
  <c r="J15" i="94"/>
  <c r="I15" i="94"/>
  <c r="H15" i="94"/>
  <c r="A15" i="94"/>
  <c r="V14" i="94"/>
  <c r="A14" i="94"/>
  <c r="V13" i="94"/>
  <c r="L13" i="94"/>
  <c r="K13" i="94"/>
  <c r="J13" i="94"/>
  <c r="I13" i="94"/>
  <c r="H13" i="94"/>
  <c r="A13" i="94"/>
  <c r="V12" i="94"/>
  <c r="A12" i="94"/>
  <c r="V11" i="94"/>
  <c r="J11" i="94"/>
  <c r="I11" i="94"/>
  <c r="H11" i="94"/>
  <c r="A11" i="94"/>
  <c r="V10" i="94"/>
  <c r="A10" i="94"/>
  <c r="V9" i="94"/>
  <c r="J9" i="94"/>
  <c r="I9" i="94"/>
  <c r="H9" i="94"/>
  <c r="K9" i="94" s="1"/>
  <c r="A9" i="94"/>
  <c r="V8" i="94"/>
  <c r="A8" i="94"/>
  <c r="V7" i="94"/>
  <c r="S7" i="94"/>
  <c r="T7" i="94" s="1"/>
  <c r="J7" i="94"/>
  <c r="I7" i="94"/>
  <c r="H7" i="94"/>
  <c r="A7" i="94"/>
  <c r="V6" i="94"/>
  <c r="D102" i="93"/>
  <c r="D101" i="93"/>
  <c r="D100" i="93"/>
  <c r="C98" i="93"/>
  <c r="V87" i="93"/>
  <c r="T87" i="93"/>
  <c r="A87" i="93"/>
  <c r="V86" i="93"/>
  <c r="A86" i="93"/>
  <c r="V85" i="93"/>
  <c r="L85" i="93"/>
  <c r="K85" i="93"/>
  <c r="J85" i="93"/>
  <c r="I85" i="93"/>
  <c r="H85" i="93"/>
  <c r="A85" i="93"/>
  <c r="V84" i="93"/>
  <c r="A84" i="93"/>
  <c r="V83" i="93"/>
  <c r="L83" i="93"/>
  <c r="K83" i="93"/>
  <c r="J83" i="93"/>
  <c r="I83" i="93"/>
  <c r="H83" i="93"/>
  <c r="A83" i="93"/>
  <c r="V82" i="93"/>
  <c r="A82" i="93"/>
  <c r="V81" i="93"/>
  <c r="L81" i="93"/>
  <c r="K81" i="93"/>
  <c r="J81" i="93"/>
  <c r="I81" i="93"/>
  <c r="H81" i="93"/>
  <c r="A81" i="93"/>
  <c r="V80" i="93"/>
  <c r="A80" i="93"/>
  <c r="V79" i="93"/>
  <c r="L79" i="93"/>
  <c r="K79" i="93"/>
  <c r="J79" i="93"/>
  <c r="I79" i="93"/>
  <c r="H79" i="93"/>
  <c r="A79" i="93"/>
  <c r="V78" i="93"/>
  <c r="A78" i="93"/>
  <c r="V77" i="93"/>
  <c r="L77" i="93"/>
  <c r="K77" i="93"/>
  <c r="J77" i="93"/>
  <c r="I77" i="93"/>
  <c r="H77" i="93"/>
  <c r="A77" i="93"/>
  <c r="V76" i="93"/>
  <c r="A76" i="93"/>
  <c r="V75" i="93"/>
  <c r="L75" i="93"/>
  <c r="K75" i="93"/>
  <c r="J75" i="93"/>
  <c r="I75" i="93"/>
  <c r="H75" i="93"/>
  <c r="A75" i="93"/>
  <c r="V74" i="93"/>
  <c r="A74" i="93"/>
  <c r="V73" i="93"/>
  <c r="L73" i="93"/>
  <c r="K73" i="93"/>
  <c r="J73" i="93"/>
  <c r="I73" i="93"/>
  <c r="H73" i="93"/>
  <c r="A73" i="93"/>
  <c r="V72" i="93"/>
  <c r="A72" i="93"/>
  <c r="V71" i="93"/>
  <c r="L71" i="93"/>
  <c r="K71" i="93"/>
  <c r="J71" i="93"/>
  <c r="I71" i="93"/>
  <c r="H71" i="93"/>
  <c r="A71" i="93"/>
  <c r="V70" i="93"/>
  <c r="A70" i="93"/>
  <c r="V69" i="93"/>
  <c r="L69" i="93"/>
  <c r="K69" i="93"/>
  <c r="J69" i="93"/>
  <c r="I69" i="93"/>
  <c r="H69" i="93"/>
  <c r="A69" i="93"/>
  <c r="V68" i="93"/>
  <c r="A68" i="93"/>
  <c r="V67" i="93"/>
  <c r="L67" i="93"/>
  <c r="K67" i="93"/>
  <c r="J67" i="93"/>
  <c r="I67" i="93"/>
  <c r="H67" i="93"/>
  <c r="A67" i="93"/>
  <c r="V66" i="93"/>
  <c r="A66" i="93"/>
  <c r="V65" i="93"/>
  <c r="L65" i="93"/>
  <c r="K65" i="93"/>
  <c r="J65" i="93"/>
  <c r="I65" i="93"/>
  <c r="H65" i="93"/>
  <c r="A65" i="93"/>
  <c r="V64" i="93"/>
  <c r="A64" i="93"/>
  <c r="V63" i="93"/>
  <c r="L63" i="93"/>
  <c r="K63" i="93"/>
  <c r="J63" i="93"/>
  <c r="I63" i="93"/>
  <c r="H63" i="93"/>
  <c r="A63" i="93"/>
  <c r="V62" i="93"/>
  <c r="A62" i="93"/>
  <c r="V61" i="93"/>
  <c r="L61" i="93"/>
  <c r="K61" i="93"/>
  <c r="J61" i="93"/>
  <c r="I61" i="93"/>
  <c r="H61" i="93"/>
  <c r="A61" i="93"/>
  <c r="V60" i="93"/>
  <c r="A60" i="93"/>
  <c r="V59" i="93"/>
  <c r="L59" i="93"/>
  <c r="K59" i="93"/>
  <c r="J59" i="93"/>
  <c r="I59" i="93"/>
  <c r="H59" i="93"/>
  <c r="A59" i="93"/>
  <c r="V58" i="93"/>
  <c r="A58" i="93"/>
  <c r="V57" i="93"/>
  <c r="L57" i="93"/>
  <c r="K57" i="93"/>
  <c r="J57" i="93"/>
  <c r="I57" i="93"/>
  <c r="H57" i="93"/>
  <c r="A57" i="93"/>
  <c r="V56" i="93"/>
  <c r="A56" i="93"/>
  <c r="V55" i="93"/>
  <c r="L55" i="93"/>
  <c r="K55" i="93"/>
  <c r="J55" i="93"/>
  <c r="I55" i="93"/>
  <c r="H55" i="93"/>
  <c r="A55" i="93"/>
  <c r="V54" i="93"/>
  <c r="A54" i="93"/>
  <c r="V53" i="93"/>
  <c r="L53" i="93"/>
  <c r="K53" i="93"/>
  <c r="J53" i="93"/>
  <c r="I53" i="93"/>
  <c r="H53" i="93"/>
  <c r="A53" i="93"/>
  <c r="V52" i="93"/>
  <c r="A52" i="93"/>
  <c r="V51" i="93"/>
  <c r="L51" i="93"/>
  <c r="K51" i="93"/>
  <c r="J51" i="93"/>
  <c r="I51" i="93"/>
  <c r="H51" i="93"/>
  <c r="A51" i="93"/>
  <c r="V50" i="93"/>
  <c r="A50" i="93"/>
  <c r="V49" i="93"/>
  <c r="L49" i="93"/>
  <c r="K49" i="93"/>
  <c r="J49" i="93"/>
  <c r="I49" i="93"/>
  <c r="H49" i="93"/>
  <c r="A49" i="93"/>
  <c r="V48" i="93"/>
  <c r="A48" i="93"/>
  <c r="V47" i="93"/>
  <c r="L47" i="93"/>
  <c r="K47" i="93"/>
  <c r="J47" i="93"/>
  <c r="I47" i="93"/>
  <c r="H47" i="93"/>
  <c r="A47" i="93"/>
  <c r="V46" i="93"/>
  <c r="A46" i="93"/>
  <c r="V45" i="93"/>
  <c r="L45" i="93"/>
  <c r="K45" i="93"/>
  <c r="J45" i="93"/>
  <c r="I45" i="93"/>
  <c r="H45" i="93"/>
  <c r="A45" i="93"/>
  <c r="V44" i="93"/>
  <c r="A44" i="93"/>
  <c r="V43" i="93"/>
  <c r="L43" i="93"/>
  <c r="K43" i="93"/>
  <c r="J43" i="93"/>
  <c r="I43" i="93"/>
  <c r="H43" i="93"/>
  <c r="A43" i="93"/>
  <c r="V42" i="93"/>
  <c r="A42" i="93"/>
  <c r="V41" i="93"/>
  <c r="L41" i="93"/>
  <c r="K41" i="93"/>
  <c r="J41" i="93"/>
  <c r="I41" i="93"/>
  <c r="H41" i="93"/>
  <c r="A41" i="93"/>
  <c r="V40" i="93"/>
  <c r="A40" i="93"/>
  <c r="V39" i="93"/>
  <c r="L39" i="93"/>
  <c r="K39" i="93"/>
  <c r="J39" i="93"/>
  <c r="I39" i="93"/>
  <c r="H39" i="93"/>
  <c r="A39" i="93"/>
  <c r="V38" i="93"/>
  <c r="A38" i="93"/>
  <c r="V37" i="93"/>
  <c r="L37" i="93"/>
  <c r="K37" i="93"/>
  <c r="J37" i="93"/>
  <c r="I37" i="93"/>
  <c r="H37" i="93"/>
  <c r="A37" i="93"/>
  <c r="V36" i="93"/>
  <c r="A36" i="93"/>
  <c r="V35" i="93"/>
  <c r="L35" i="93"/>
  <c r="K35" i="93"/>
  <c r="J35" i="93"/>
  <c r="I35" i="93"/>
  <c r="H35" i="93"/>
  <c r="A35" i="93"/>
  <c r="V34" i="93"/>
  <c r="A34" i="93"/>
  <c r="V33" i="93"/>
  <c r="L33" i="93"/>
  <c r="K33" i="93"/>
  <c r="J33" i="93"/>
  <c r="I33" i="93"/>
  <c r="H33" i="93"/>
  <c r="A33" i="93"/>
  <c r="V32" i="93"/>
  <c r="A32" i="93"/>
  <c r="V31" i="93"/>
  <c r="L31" i="93"/>
  <c r="K31" i="93"/>
  <c r="J31" i="93"/>
  <c r="I31" i="93"/>
  <c r="H31" i="93"/>
  <c r="A31" i="93"/>
  <c r="V30" i="93"/>
  <c r="A30" i="93"/>
  <c r="V29" i="93"/>
  <c r="L29" i="93"/>
  <c r="K29" i="93"/>
  <c r="J29" i="93"/>
  <c r="I29" i="93"/>
  <c r="H29" i="93"/>
  <c r="A29" i="93"/>
  <c r="V28" i="93"/>
  <c r="A28" i="93"/>
  <c r="V27" i="93"/>
  <c r="L27" i="93"/>
  <c r="K27" i="93"/>
  <c r="J27" i="93"/>
  <c r="I27" i="93"/>
  <c r="H27" i="93"/>
  <c r="A27" i="93"/>
  <c r="V26" i="93"/>
  <c r="A26" i="93"/>
  <c r="V25" i="93"/>
  <c r="L25" i="93"/>
  <c r="K25" i="93"/>
  <c r="J25" i="93"/>
  <c r="I25" i="93"/>
  <c r="H25" i="93"/>
  <c r="A25" i="93"/>
  <c r="V24" i="93"/>
  <c r="A24" i="93"/>
  <c r="V23" i="93"/>
  <c r="L23" i="93"/>
  <c r="K23" i="93"/>
  <c r="J23" i="93"/>
  <c r="I23" i="93"/>
  <c r="H23" i="93"/>
  <c r="A23" i="93"/>
  <c r="V22" i="93"/>
  <c r="A22" i="93"/>
  <c r="V21" i="93"/>
  <c r="L21" i="93"/>
  <c r="K21" i="93"/>
  <c r="J21" i="93"/>
  <c r="I21" i="93"/>
  <c r="H21" i="93"/>
  <c r="A21" i="93"/>
  <c r="V20" i="93"/>
  <c r="A20" i="93"/>
  <c r="V19" i="93"/>
  <c r="L19" i="93"/>
  <c r="K19" i="93"/>
  <c r="J19" i="93"/>
  <c r="I19" i="93"/>
  <c r="H19" i="93"/>
  <c r="A19" i="93"/>
  <c r="V18" i="93"/>
  <c r="A18" i="93"/>
  <c r="V17" i="93"/>
  <c r="L17" i="93"/>
  <c r="K17" i="93"/>
  <c r="J17" i="93"/>
  <c r="I17" i="93"/>
  <c r="H17" i="93"/>
  <c r="A17" i="93"/>
  <c r="V16" i="93"/>
  <c r="A16" i="93"/>
  <c r="V15" i="93"/>
  <c r="L15" i="93"/>
  <c r="K15" i="93"/>
  <c r="J15" i="93"/>
  <c r="I15" i="93"/>
  <c r="H15" i="93"/>
  <c r="A15" i="93"/>
  <c r="V14" i="93"/>
  <c r="A14" i="93"/>
  <c r="V13" i="93"/>
  <c r="L13" i="93"/>
  <c r="K13" i="93"/>
  <c r="J13" i="93"/>
  <c r="I13" i="93"/>
  <c r="H13" i="93"/>
  <c r="A13" i="93"/>
  <c r="V12" i="93"/>
  <c r="A12" i="93"/>
  <c r="V11" i="93"/>
  <c r="J11" i="93"/>
  <c r="I11" i="93"/>
  <c r="H11" i="93"/>
  <c r="A11" i="93"/>
  <c r="V10" i="93"/>
  <c r="A10" i="93"/>
  <c r="V9" i="93"/>
  <c r="J9" i="93"/>
  <c r="I9" i="93"/>
  <c r="H9" i="93"/>
  <c r="A9" i="93"/>
  <c r="V8" i="93"/>
  <c r="A8" i="93"/>
  <c r="V7" i="93"/>
  <c r="S7" i="93"/>
  <c r="T7" i="93" s="1"/>
  <c r="J7" i="93"/>
  <c r="I7" i="93"/>
  <c r="H7" i="93"/>
  <c r="K7" i="93" s="1"/>
  <c r="A7" i="93"/>
  <c r="V6" i="93"/>
  <c r="C89" i="95"/>
  <c r="C94" i="95" s="1"/>
  <c r="C108" i="134" s="1"/>
  <c r="F88" i="95"/>
  <c r="F87" i="95"/>
  <c r="F86" i="95"/>
  <c r="T62" i="95"/>
  <c r="A62" i="95"/>
  <c r="U61" i="95"/>
  <c r="L61" i="95"/>
  <c r="K61" i="95"/>
  <c r="J61" i="95"/>
  <c r="A61" i="95"/>
  <c r="U60" i="95"/>
  <c r="L60" i="95"/>
  <c r="K60" i="95"/>
  <c r="J60" i="95"/>
  <c r="A60" i="95"/>
  <c r="U59" i="95"/>
  <c r="L59" i="95"/>
  <c r="K59" i="95"/>
  <c r="J59" i="95"/>
  <c r="A59" i="95"/>
  <c r="U58" i="95"/>
  <c r="L58" i="95"/>
  <c r="K58" i="95"/>
  <c r="J58" i="95"/>
  <c r="A58" i="95"/>
  <c r="U57" i="95"/>
  <c r="L57" i="95"/>
  <c r="K57" i="95"/>
  <c r="J57" i="95"/>
  <c r="A57" i="95"/>
  <c r="U56" i="95"/>
  <c r="L56" i="95"/>
  <c r="K56" i="95"/>
  <c r="J56" i="95"/>
  <c r="A56" i="95"/>
  <c r="U55" i="95"/>
  <c r="L55" i="95"/>
  <c r="K55" i="95"/>
  <c r="J55" i="95"/>
  <c r="A55" i="95"/>
  <c r="U54" i="95"/>
  <c r="L54" i="95"/>
  <c r="K54" i="95"/>
  <c r="J54" i="95"/>
  <c r="A54" i="95"/>
  <c r="U53" i="95"/>
  <c r="L53" i="95"/>
  <c r="K53" i="95"/>
  <c r="J53" i="95"/>
  <c r="A53" i="95"/>
  <c r="U52" i="95"/>
  <c r="L52" i="95"/>
  <c r="K52" i="95"/>
  <c r="J52" i="95"/>
  <c r="A52" i="95"/>
  <c r="U51" i="95"/>
  <c r="L51" i="95"/>
  <c r="K51" i="95"/>
  <c r="J51" i="95"/>
  <c r="A51" i="95"/>
  <c r="U50" i="95"/>
  <c r="L50" i="95"/>
  <c r="K50" i="95"/>
  <c r="J50" i="95"/>
  <c r="A50" i="95"/>
  <c r="U49" i="95"/>
  <c r="L49" i="95"/>
  <c r="K49" i="95"/>
  <c r="J49" i="95"/>
  <c r="A49" i="95"/>
  <c r="U48" i="95"/>
  <c r="L48" i="95"/>
  <c r="K48" i="95"/>
  <c r="J48" i="95"/>
  <c r="A48" i="95"/>
  <c r="U47" i="95"/>
  <c r="L47" i="95"/>
  <c r="K47" i="95"/>
  <c r="J47" i="95"/>
  <c r="A47" i="95"/>
  <c r="U46" i="95"/>
  <c r="L46" i="95"/>
  <c r="K46" i="95"/>
  <c r="J46" i="95"/>
  <c r="A46" i="95"/>
  <c r="U45" i="95"/>
  <c r="L45" i="95"/>
  <c r="K45" i="95"/>
  <c r="J45" i="95"/>
  <c r="A45" i="95"/>
  <c r="U44" i="95"/>
  <c r="L44" i="95"/>
  <c r="K44" i="95"/>
  <c r="J44" i="95"/>
  <c r="A44" i="95"/>
  <c r="U43" i="95"/>
  <c r="L43" i="95"/>
  <c r="K43" i="95"/>
  <c r="J43" i="95"/>
  <c r="A43" i="95"/>
  <c r="U42" i="95"/>
  <c r="L42" i="95"/>
  <c r="K42" i="95"/>
  <c r="J42" i="95"/>
  <c r="A42" i="95"/>
  <c r="U41" i="95"/>
  <c r="L41" i="95"/>
  <c r="K41" i="95"/>
  <c r="J41" i="95"/>
  <c r="A41" i="95"/>
  <c r="U40" i="95"/>
  <c r="L40" i="95"/>
  <c r="K40" i="95"/>
  <c r="J40" i="95"/>
  <c r="A40" i="95"/>
  <c r="U39" i="95"/>
  <c r="L39" i="95"/>
  <c r="K39" i="95"/>
  <c r="J39" i="95"/>
  <c r="A39" i="95"/>
  <c r="U38" i="95"/>
  <c r="L38" i="95"/>
  <c r="K38" i="95"/>
  <c r="J38" i="95"/>
  <c r="A38" i="95"/>
  <c r="U37" i="95"/>
  <c r="L37" i="95"/>
  <c r="K37" i="95"/>
  <c r="J37" i="95"/>
  <c r="A37" i="95"/>
  <c r="U36" i="95"/>
  <c r="L36" i="95"/>
  <c r="K36" i="95"/>
  <c r="J36" i="95"/>
  <c r="A36" i="95"/>
  <c r="U35" i="95"/>
  <c r="L35" i="95"/>
  <c r="K35" i="95"/>
  <c r="J35" i="95"/>
  <c r="A35" i="95"/>
  <c r="U34" i="95"/>
  <c r="L34" i="95"/>
  <c r="K34" i="95"/>
  <c r="J34" i="95"/>
  <c r="A34" i="95"/>
  <c r="U33" i="95"/>
  <c r="L33" i="95"/>
  <c r="K33" i="95"/>
  <c r="J33" i="95"/>
  <c r="A33" i="95"/>
  <c r="U32" i="95"/>
  <c r="L32" i="95"/>
  <c r="K32" i="95"/>
  <c r="J32" i="95"/>
  <c r="A32" i="95"/>
  <c r="U31" i="95"/>
  <c r="L31" i="95"/>
  <c r="K31" i="95"/>
  <c r="J31" i="95"/>
  <c r="A31" i="95"/>
  <c r="U30" i="95"/>
  <c r="L30" i="95"/>
  <c r="K30" i="95"/>
  <c r="J30" i="95"/>
  <c r="A30" i="95"/>
  <c r="U29" i="95"/>
  <c r="L29" i="95"/>
  <c r="K29" i="95"/>
  <c r="J29" i="95"/>
  <c r="A29" i="95"/>
  <c r="U28" i="95"/>
  <c r="L28" i="95"/>
  <c r="K28" i="95"/>
  <c r="J28" i="95"/>
  <c r="A28" i="95"/>
  <c r="U27" i="95"/>
  <c r="L27" i="95"/>
  <c r="K27" i="95"/>
  <c r="J27" i="95"/>
  <c r="A27" i="95"/>
  <c r="U26" i="95"/>
  <c r="L26" i="95"/>
  <c r="K26" i="95"/>
  <c r="J26" i="95"/>
  <c r="A26" i="95"/>
  <c r="U25" i="95"/>
  <c r="L25" i="95"/>
  <c r="K25" i="95"/>
  <c r="J25" i="95"/>
  <c r="A25" i="95"/>
  <c r="U24" i="95"/>
  <c r="L24" i="95"/>
  <c r="K24" i="95"/>
  <c r="J24" i="95"/>
  <c r="A24" i="95"/>
  <c r="U23" i="95"/>
  <c r="L23" i="95"/>
  <c r="K23" i="95"/>
  <c r="J23" i="95"/>
  <c r="A23" i="95"/>
  <c r="U22" i="95"/>
  <c r="L22" i="95"/>
  <c r="K22" i="95"/>
  <c r="J22" i="95"/>
  <c r="A22" i="95"/>
  <c r="U21" i="95"/>
  <c r="L21" i="95"/>
  <c r="K21" i="95"/>
  <c r="J21" i="95"/>
  <c r="A21" i="95"/>
  <c r="U20" i="95"/>
  <c r="L20" i="95"/>
  <c r="K20" i="95"/>
  <c r="J20" i="95"/>
  <c r="A20" i="95"/>
  <c r="U19" i="95"/>
  <c r="L19" i="95"/>
  <c r="K19" i="95"/>
  <c r="J19" i="95"/>
  <c r="A19" i="95"/>
  <c r="L18" i="95"/>
  <c r="K18" i="95"/>
  <c r="J18" i="95"/>
  <c r="A18" i="95"/>
  <c r="U17" i="95"/>
  <c r="L17" i="95"/>
  <c r="K17" i="95"/>
  <c r="J17" i="95"/>
  <c r="A17" i="95"/>
  <c r="U16" i="95"/>
  <c r="L16" i="95"/>
  <c r="K16" i="95"/>
  <c r="J16" i="95"/>
  <c r="A16" i="95"/>
  <c r="U15" i="95"/>
  <c r="L15" i="95"/>
  <c r="K15" i="95"/>
  <c r="J15" i="95"/>
  <c r="A15" i="95"/>
  <c r="U14" i="95"/>
  <c r="L14" i="95"/>
  <c r="K14" i="95"/>
  <c r="J14" i="95"/>
  <c r="A14" i="95"/>
  <c r="U13" i="95"/>
  <c r="L13" i="95"/>
  <c r="K13" i="95"/>
  <c r="J13" i="95"/>
  <c r="A13" i="95"/>
  <c r="U12" i="95"/>
  <c r="L12" i="95"/>
  <c r="K12" i="95"/>
  <c r="J12" i="95"/>
  <c r="A12" i="95"/>
  <c r="U11" i="95"/>
  <c r="L11" i="95"/>
  <c r="K11" i="95"/>
  <c r="J11" i="95"/>
  <c r="A11" i="95"/>
  <c r="U10" i="95"/>
  <c r="L10" i="95"/>
  <c r="K10" i="95"/>
  <c r="J10" i="95"/>
  <c r="A10" i="95"/>
  <c r="U9" i="95"/>
  <c r="L9" i="95"/>
  <c r="K9" i="95"/>
  <c r="J9" i="95"/>
  <c r="A9" i="95"/>
  <c r="Q8" i="95"/>
  <c r="R8" i="95" s="1"/>
  <c r="L8" i="95"/>
  <c r="K8" i="95"/>
  <c r="A8" i="95"/>
  <c r="Q7" i="95"/>
  <c r="R7" i="95" s="1"/>
  <c r="L7" i="95"/>
  <c r="K7" i="95"/>
  <c r="A7" i="95"/>
  <c r="G52" i="107"/>
  <c r="G50" i="107"/>
  <c r="E50" i="107"/>
  <c r="G49" i="107"/>
  <c r="E49" i="107"/>
  <c r="G48" i="107"/>
  <c r="E48" i="107"/>
  <c r="G47" i="107"/>
  <c r="E47" i="107"/>
  <c r="G46" i="107"/>
  <c r="E46" i="107"/>
  <c r="G45" i="107"/>
  <c r="E45" i="107"/>
  <c r="G44" i="107"/>
  <c r="E44" i="107"/>
  <c r="AD43" i="107"/>
  <c r="AQ43" i="107" s="1"/>
  <c r="Z43" i="107"/>
  <c r="AO43" i="107" s="1"/>
  <c r="U43" i="107"/>
  <c r="AL43" i="107" s="1"/>
  <c r="Q43" i="107"/>
  <c r="AJ43" i="107" s="1"/>
  <c r="G43" i="107"/>
  <c r="E43" i="107"/>
  <c r="AD42" i="107"/>
  <c r="AQ42" i="107" s="1"/>
  <c r="Z42" i="107"/>
  <c r="AO42" i="107" s="1"/>
  <c r="U42" i="107"/>
  <c r="AL42" i="107" s="1"/>
  <c r="Q42" i="107"/>
  <c r="AJ42" i="107" s="1"/>
  <c r="AD41" i="107"/>
  <c r="AQ41" i="107" s="1"/>
  <c r="Z41" i="107"/>
  <c r="AO41" i="107" s="1"/>
  <c r="U41" i="107"/>
  <c r="AL41" i="107" s="1"/>
  <c r="Q41" i="107"/>
  <c r="AJ41" i="107" s="1"/>
  <c r="AD40" i="107"/>
  <c r="AQ40" i="107" s="1"/>
  <c r="Z40" i="107"/>
  <c r="AO40" i="107" s="1"/>
  <c r="U40" i="107"/>
  <c r="AL40" i="107" s="1"/>
  <c r="Q40" i="107"/>
  <c r="AJ40" i="107" s="1"/>
  <c r="G40" i="107"/>
  <c r="E40" i="107"/>
  <c r="AD39" i="107"/>
  <c r="AQ39" i="107" s="1"/>
  <c r="Z39" i="107"/>
  <c r="AO39" i="107" s="1"/>
  <c r="U39" i="107"/>
  <c r="AL39" i="107" s="1"/>
  <c r="Q39" i="107"/>
  <c r="AJ39" i="107" s="1"/>
  <c r="G39" i="107"/>
  <c r="E39" i="107"/>
  <c r="AD38" i="107"/>
  <c r="AQ38" i="107" s="1"/>
  <c r="Z38" i="107"/>
  <c r="AO38" i="107" s="1"/>
  <c r="U38" i="107"/>
  <c r="AL38" i="107" s="1"/>
  <c r="Q38" i="107"/>
  <c r="AJ38" i="107" s="1"/>
  <c r="G38" i="107"/>
  <c r="E38" i="107"/>
  <c r="AD37" i="107"/>
  <c r="AQ37" i="107" s="1"/>
  <c r="Z37" i="107"/>
  <c r="AO37" i="107" s="1"/>
  <c r="U37" i="107"/>
  <c r="AL37" i="107" s="1"/>
  <c r="Q37" i="107"/>
  <c r="AJ37" i="107" s="1"/>
  <c r="G37" i="107"/>
  <c r="E37" i="107"/>
  <c r="AD36" i="107"/>
  <c r="AQ36" i="107" s="1"/>
  <c r="Z36" i="107"/>
  <c r="AO36" i="107" s="1"/>
  <c r="U36" i="107"/>
  <c r="AL36" i="107" s="1"/>
  <c r="Q36" i="107"/>
  <c r="AJ36" i="107" s="1"/>
  <c r="G36" i="107"/>
  <c r="E36" i="107"/>
  <c r="AD35" i="107"/>
  <c r="AQ35" i="107" s="1"/>
  <c r="Z35" i="107"/>
  <c r="AO35" i="107" s="1"/>
  <c r="U35" i="107"/>
  <c r="AL35" i="107" s="1"/>
  <c r="Q35" i="107"/>
  <c r="AJ35" i="107" s="1"/>
  <c r="G35" i="107"/>
  <c r="E35" i="107"/>
  <c r="AD34" i="107"/>
  <c r="AQ34" i="107" s="1"/>
  <c r="Z34" i="107"/>
  <c r="AO34" i="107" s="1"/>
  <c r="U34" i="107"/>
  <c r="AL34" i="107" s="1"/>
  <c r="Q34" i="107"/>
  <c r="AJ34" i="107" s="1"/>
  <c r="G34" i="107"/>
  <c r="E34" i="107"/>
  <c r="AD33" i="107"/>
  <c r="AQ33" i="107" s="1"/>
  <c r="Z33" i="107"/>
  <c r="AO33" i="107" s="1"/>
  <c r="U33" i="107"/>
  <c r="AL33" i="107" s="1"/>
  <c r="Q33" i="107"/>
  <c r="AJ33" i="107" s="1"/>
  <c r="G33" i="107"/>
  <c r="E33" i="107"/>
  <c r="AD32" i="107"/>
  <c r="AQ32" i="107" s="1"/>
  <c r="Z32" i="107"/>
  <c r="AO32" i="107" s="1"/>
  <c r="U32" i="107"/>
  <c r="AL32" i="107" s="1"/>
  <c r="Q32" i="107"/>
  <c r="AJ32" i="107" s="1"/>
  <c r="AD31" i="107"/>
  <c r="AQ31" i="107" s="1"/>
  <c r="Z31" i="107"/>
  <c r="AO31" i="107" s="1"/>
  <c r="U31" i="107"/>
  <c r="AL31" i="107" s="1"/>
  <c r="Q31" i="107"/>
  <c r="AJ31" i="107" s="1"/>
  <c r="G31" i="107"/>
  <c r="E31" i="107"/>
  <c r="AD30" i="107"/>
  <c r="AQ30" i="107" s="1"/>
  <c r="Z30" i="107"/>
  <c r="AO30" i="107" s="1"/>
  <c r="U30" i="107"/>
  <c r="AL30" i="107" s="1"/>
  <c r="Q30" i="107"/>
  <c r="AJ30" i="107" s="1"/>
  <c r="G30" i="107"/>
  <c r="E30" i="107"/>
  <c r="AD29" i="107"/>
  <c r="AQ29" i="107" s="1"/>
  <c r="Z29" i="107"/>
  <c r="AO29" i="107" s="1"/>
  <c r="U29" i="107"/>
  <c r="AL29" i="107" s="1"/>
  <c r="Q29" i="107"/>
  <c r="AJ29" i="107" s="1"/>
  <c r="G29" i="107"/>
  <c r="E29" i="107"/>
  <c r="AD28" i="107"/>
  <c r="AQ28" i="107" s="1"/>
  <c r="Z28" i="107"/>
  <c r="AO28" i="107" s="1"/>
  <c r="U28" i="107"/>
  <c r="AL28" i="107" s="1"/>
  <c r="Q28" i="107"/>
  <c r="AJ28" i="107" s="1"/>
  <c r="G28" i="107"/>
  <c r="E28" i="107"/>
  <c r="AD27" i="107"/>
  <c r="AQ27" i="107" s="1"/>
  <c r="Z27" i="107"/>
  <c r="AO27" i="107" s="1"/>
  <c r="U27" i="107"/>
  <c r="AL27" i="107" s="1"/>
  <c r="Q27" i="107"/>
  <c r="AJ27" i="107" s="1"/>
  <c r="G27" i="107"/>
  <c r="E27" i="107"/>
  <c r="AD26" i="107"/>
  <c r="AQ26" i="107" s="1"/>
  <c r="Z26" i="107"/>
  <c r="AO26" i="107" s="1"/>
  <c r="U26" i="107"/>
  <c r="AL26" i="107" s="1"/>
  <c r="Q26" i="107"/>
  <c r="AJ26" i="107" s="1"/>
  <c r="G26" i="107"/>
  <c r="E26" i="107"/>
  <c r="AD25" i="107"/>
  <c r="AQ25" i="107" s="1"/>
  <c r="Z25" i="107"/>
  <c r="AO25" i="107" s="1"/>
  <c r="U25" i="107"/>
  <c r="AL25" i="107" s="1"/>
  <c r="Q25" i="107"/>
  <c r="AJ25" i="107" s="1"/>
  <c r="G25" i="107"/>
  <c r="E25" i="107"/>
  <c r="AD24" i="107"/>
  <c r="AQ24" i="107" s="1"/>
  <c r="Z24" i="107"/>
  <c r="AO24" i="107" s="1"/>
  <c r="U24" i="107"/>
  <c r="AL24" i="107" s="1"/>
  <c r="Q24" i="107"/>
  <c r="AJ24" i="107" s="1"/>
  <c r="G24" i="107"/>
  <c r="E24" i="107"/>
  <c r="AD23" i="107"/>
  <c r="AQ23" i="107" s="1"/>
  <c r="Z23" i="107"/>
  <c r="AO23" i="107" s="1"/>
  <c r="U23" i="107"/>
  <c r="AL23" i="107" s="1"/>
  <c r="Q23" i="107"/>
  <c r="AJ23" i="107" s="1"/>
  <c r="AD22" i="107"/>
  <c r="AQ22" i="107" s="1"/>
  <c r="Z22" i="107"/>
  <c r="AO22" i="107" s="1"/>
  <c r="U22" i="107"/>
  <c r="AL22" i="107" s="1"/>
  <c r="Q22" i="107"/>
  <c r="AJ22" i="107" s="1"/>
  <c r="AD21" i="107"/>
  <c r="AQ21" i="107" s="1"/>
  <c r="Z21" i="107"/>
  <c r="AO21" i="107" s="1"/>
  <c r="U21" i="107"/>
  <c r="AL21" i="107" s="1"/>
  <c r="Q21" i="107"/>
  <c r="AJ21" i="107" s="1"/>
  <c r="G21" i="107"/>
  <c r="E21" i="107"/>
  <c r="AD20" i="107"/>
  <c r="AQ20" i="107" s="1"/>
  <c r="Z20" i="107"/>
  <c r="AO20" i="107" s="1"/>
  <c r="U20" i="107"/>
  <c r="AL20" i="107" s="1"/>
  <c r="Q20" i="107"/>
  <c r="AJ20" i="107" s="1"/>
  <c r="G20" i="107"/>
  <c r="E20" i="107"/>
  <c r="AD19" i="107"/>
  <c r="AQ19" i="107" s="1"/>
  <c r="Z19" i="107"/>
  <c r="AO19" i="107" s="1"/>
  <c r="U19" i="107"/>
  <c r="AL19" i="107" s="1"/>
  <c r="Q19" i="107"/>
  <c r="AJ19" i="107" s="1"/>
  <c r="G19" i="107"/>
  <c r="E19" i="107"/>
  <c r="AD18" i="107"/>
  <c r="AQ18" i="107" s="1"/>
  <c r="Z18" i="107"/>
  <c r="AO18" i="107" s="1"/>
  <c r="U18" i="107"/>
  <c r="AL18" i="107" s="1"/>
  <c r="Q18" i="107"/>
  <c r="AJ18" i="107" s="1"/>
  <c r="G18" i="107"/>
  <c r="E18" i="107"/>
  <c r="AD17" i="107"/>
  <c r="AQ17" i="107" s="1"/>
  <c r="Z17" i="107"/>
  <c r="AO17" i="107" s="1"/>
  <c r="U17" i="107"/>
  <c r="AL17" i="107" s="1"/>
  <c r="Q17" i="107"/>
  <c r="AJ17" i="107" s="1"/>
  <c r="G17" i="107"/>
  <c r="E17" i="107"/>
  <c r="AD16" i="107"/>
  <c r="AQ16" i="107" s="1"/>
  <c r="Z16" i="107"/>
  <c r="AO16" i="107" s="1"/>
  <c r="U16" i="107"/>
  <c r="AL16" i="107" s="1"/>
  <c r="Q16" i="107"/>
  <c r="AJ16" i="107" s="1"/>
  <c r="G16" i="107"/>
  <c r="E16" i="107"/>
  <c r="AD15" i="107"/>
  <c r="AQ15" i="107" s="1"/>
  <c r="Z15" i="107"/>
  <c r="AO15" i="107" s="1"/>
  <c r="U15" i="107"/>
  <c r="AL15" i="107" s="1"/>
  <c r="Q15" i="107"/>
  <c r="AJ15" i="107" s="1"/>
  <c r="G15" i="107"/>
  <c r="E15" i="107"/>
  <c r="AD14" i="107"/>
  <c r="AQ14" i="107" s="1"/>
  <c r="Z14" i="107"/>
  <c r="AO14" i="107" s="1"/>
  <c r="U14" i="107"/>
  <c r="AL14" i="107" s="1"/>
  <c r="Q14" i="107"/>
  <c r="AJ14" i="107" s="1"/>
  <c r="G14" i="107"/>
  <c r="E14" i="107"/>
  <c r="AD13" i="107"/>
  <c r="AQ13" i="107" s="1"/>
  <c r="Z13" i="107"/>
  <c r="AO13" i="107" s="1"/>
  <c r="U13" i="107"/>
  <c r="AL13" i="107" s="1"/>
  <c r="Q13" i="107"/>
  <c r="AJ13" i="107" s="1"/>
  <c r="AD12" i="107"/>
  <c r="AQ12" i="107" s="1"/>
  <c r="Z12" i="107"/>
  <c r="AO12" i="107" s="1"/>
  <c r="U12" i="107"/>
  <c r="AL12" i="107" s="1"/>
  <c r="Q12" i="107"/>
  <c r="AJ12" i="107" s="1"/>
  <c r="AD11" i="107"/>
  <c r="AQ11" i="107" s="1"/>
  <c r="Z11" i="107"/>
  <c r="AO11" i="107" s="1"/>
  <c r="U11" i="107"/>
  <c r="AL11" i="107" s="1"/>
  <c r="Q11" i="107"/>
  <c r="AJ11" i="107" s="1"/>
  <c r="G11" i="107"/>
  <c r="E11" i="107"/>
  <c r="AD10" i="107"/>
  <c r="AQ10" i="107" s="1"/>
  <c r="Z10" i="107"/>
  <c r="AO10" i="107" s="1"/>
  <c r="U10" i="107"/>
  <c r="AL10" i="107" s="1"/>
  <c r="Q10" i="107"/>
  <c r="AJ10" i="107" s="1"/>
  <c r="G10" i="107"/>
  <c r="E10" i="107"/>
  <c r="AD9" i="107"/>
  <c r="AQ9" i="107" s="1"/>
  <c r="Z9" i="107"/>
  <c r="AO9" i="107" s="1"/>
  <c r="U9" i="107"/>
  <c r="AL9" i="107" s="1"/>
  <c r="Q9" i="107"/>
  <c r="AJ9" i="107" s="1"/>
  <c r="G9" i="107"/>
  <c r="E9" i="107"/>
  <c r="AD8" i="107"/>
  <c r="AQ8" i="107" s="1"/>
  <c r="Z8" i="107"/>
  <c r="AO8" i="107" s="1"/>
  <c r="U8" i="107"/>
  <c r="AL8" i="107" s="1"/>
  <c r="Q8" i="107"/>
  <c r="AJ8" i="107" s="1"/>
  <c r="G8" i="107"/>
  <c r="E8" i="107"/>
  <c r="AD7" i="107"/>
  <c r="AQ7" i="107" s="1"/>
  <c r="Z7" i="107"/>
  <c r="AO7" i="107" s="1"/>
  <c r="U7" i="107"/>
  <c r="AL7" i="107" s="1"/>
  <c r="Q7" i="107"/>
  <c r="AJ7" i="107" s="1"/>
  <c r="G7" i="107"/>
  <c r="E7" i="107"/>
  <c r="AD6" i="107"/>
  <c r="AQ6" i="107" s="1"/>
  <c r="Z6" i="107"/>
  <c r="AO6" i="107" s="1"/>
  <c r="U6" i="107"/>
  <c r="AL6" i="107" s="1"/>
  <c r="Q6" i="107"/>
  <c r="AJ6" i="107" s="1"/>
  <c r="G6" i="107"/>
  <c r="E6" i="107"/>
  <c r="AD5" i="107"/>
  <c r="AQ5" i="107" s="1"/>
  <c r="Z5" i="107"/>
  <c r="AO5" i="107" s="1"/>
  <c r="U5" i="107"/>
  <c r="AL5" i="107" s="1"/>
  <c r="Q5" i="107"/>
  <c r="AJ5" i="107" s="1"/>
  <c r="G5" i="107"/>
  <c r="E5" i="107"/>
  <c r="AD4" i="107"/>
  <c r="AQ4" i="107" s="1"/>
  <c r="Z4" i="107"/>
  <c r="AO4" i="107" s="1"/>
  <c r="U4" i="107"/>
  <c r="AL4" i="107" s="1"/>
  <c r="Q4" i="107"/>
  <c r="AJ4" i="107" s="1"/>
  <c r="G4" i="107"/>
  <c r="E4" i="107"/>
  <c r="Q3" i="107"/>
  <c r="U85" i="106"/>
  <c r="N85" i="106"/>
  <c r="U84" i="106"/>
  <c r="N84" i="106"/>
  <c r="U83" i="106"/>
  <c r="N83" i="106"/>
  <c r="U82" i="106"/>
  <c r="N82" i="106"/>
  <c r="U81" i="106"/>
  <c r="N81" i="106"/>
  <c r="U80" i="106"/>
  <c r="N80" i="106"/>
  <c r="U79" i="106"/>
  <c r="N79" i="106"/>
  <c r="U78" i="106"/>
  <c r="N78" i="106"/>
  <c r="U77" i="106"/>
  <c r="N77" i="106"/>
  <c r="U76" i="106"/>
  <c r="N76" i="106"/>
  <c r="U75" i="106"/>
  <c r="N75" i="106"/>
  <c r="U74" i="106"/>
  <c r="N74" i="106"/>
  <c r="U73" i="106"/>
  <c r="N73" i="106"/>
  <c r="U72" i="106"/>
  <c r="N72" i="106"/>
  <c r="U71" i="106"/>
  <c r="N71" i="106"/>
  <c r="U70" i="106"/>
  <c r="N70" i="106"/>
  <c r="U69" i="106"/>
  <c r="N69" i="106"/>
  <c r="U68" i="106"/>
  <c r="N68" i="106"/>
  <c r="U67" i="106"/>
  <c r="N67" i="106"/>
  <c r="U66" i="106"/>
  <c r="N66" i="106"/>
  <c r="U65" i="106"/>
  <c r="N65" i="106"/>
  <c r="U64" i="106"/>
  <c r="N64" i="106"/>
  <c r="U63" i="106"/>
  <c r="N63" i="106"/>
  <c r="U62" i="106"/>
  <c r="N62" i="106"/>
  <c r="U61" i="106"/>
  <c r="N61" i="106"/>
  <c r="U60" i="106"/>
  <c r="N60" i="106"/>
  <c r="U59" i="106"/>
  <c r="N59" i="106"/>
  <c r="U58" i="106"/>
  <c r="N58" i="106"/>
  <c r="U57" i="106"/>
  <c r="N57" i="106"/>
  <c r="U56" i="106"/>
  <c r="N56" i="106"/>
  <c r="U55" i="106"/>
  <c r="N55" i="106"/>
  <c r="U54" i="106"/>
  <c r="N54" i="106"/>
  <c r="U53" i="106"/>
  <c r="N53" i="106"/>
  <c r="U52" i="106"/>
  <c r="N52" i="106"/>
  <c r="U51" i="106"/>
  <c r="N51" i="106"/>
  <c r="U50" i="106"/>
  <c r="N50" i="106"/>
  <c r="U49" i="106"/>
  <c r="N49" i="106"/>
  <c r="U48" i="106"/>
  <c r="N48" i="106"/>
  <c r="U47" i="106"/>
  <c r="N47" i="106"/>
  <c r="U46" i="106"/>
  <c r="N46" i="106"/>
  <c r="U45" i="106"/>
  <c r="N45" i="106"/>
  <c r="U44" i="106"/>
  <c r="N44" i="106"/>
  <c r="U43" i="106"/>
  <c r="N43" i="106"/>
  <c r="G43" i="106"/>
  <c r="U42" i="106"/>
  <c r="N42" i="106"/>
  <c r="I42" i="106"/>
  <c r="H42" i="106"/>
  <c r="U41" i="106"/>
  <c r="N41" i="106"/>
  <c r="I41" i="106"/>
  <c r="H41" i="106"/>
  <c r="U40" i="106"/>
  <c r="N40" i="106"/>
  <c r="I40" i="106"/>
  <c r="H40" i="106"/>
  <c r="U39" i="106"/>
  <c r="N39" i="106"/>
  <c r="I39" i="106"/>
  <c r="H39" i="106"/>
  <c r="U38" i="106"/>
  <c r="N38" i="106"/>
  <c r="I38" i="106"/>
  <c r="H38" i="106"/>
  <c r="U37" i="106"/>
  <c r="N37" i="106"/>
  <c r="I37" i="106"/>
  <c r="H37" i="106"/>
  <c r="U36" i="106"/>
  <c r="N36" i="106"/>
  <c r="I36" i="106"/>
  <c r="H36" i="106"/>
  <c r="U35" i="106"/>
  <c r="N35" i="106"/>
  <c r="I35" i="106"/>
  <c r="H35" i="106"/>
  <c r="U34" i="106"/>
  <c r="N34" i="106"/>
  <c r="I34" i="106"/>
  <c r="H34" i="106"/>
  <c r="U33" i="106"/>
  <c r="N33" i="106"/>
  <c r="I33" i="106"/>
  <c r="H33" i="106"/>
  <c r="U32" i="106"/>
  <c r="N32" i="106"/>
  <c r="I32" i="106"/>
  <c r="H32" i="106"/>
  <c r="U31" i="106"/>
  <c r="N31" i="106"/>
  <c r="I31" i="106"/>
  <c r="H31" i="106"/>
  <c r="U30" i="106"/>
  <c r="N30" i="106"/>
  <c r="I30" i="106"/>
  <c r="H30" i="106"/>
  <c r="U29" i="106"/>
  <c r="N29" i="106"/>
  <c r="I29" i="106"/>
  <c r="H29" i="106"/>
  <c r="U28" i="106"/>
  <c r="N28" i="106"/>
  <c r="I28" i="106"/>
  <c r="H28" i="106"/>
  <c r="U27" i="106"/>
  <c r="N27" i="106"/>
  <c r="I27" i="106"/>
  <c r="H27" i="106"/>
  <c r="U26" i="106"/>
  <c r="N26" i="106"/>
  <c r="I26" i="106"/>
  <c r="H26" i="106"/>
  <c r="U25" i="106"/>
  <c r="N25" i="106"/>
  <c r="I25" i="106"/>
  <c r="H25" i="106"/>
  <c r="U24" i="106"/>
  <c r="N24" i="106"/>
  <c r="I24" i="106"/>
  <c r="H24" i="106"/>
  <c r="U23" i="106"/>
  <c r="N23" i="106"/>
  <c r="I23" i="106"/>
  <c r="H23" i="106"/>
  <c r="U22" i="106"/>
  <c r="N22" i="106"/>
  <c r="I22" i="106"/>
  <c r="H22" i="106"/>
  <c r="U21" i="106"/>
  <c r="N21" i="106"/>
  <c r="I21" i="106"/>
  <c r="H21" i="106"/>
  <c r="U20" i="106"/>
  <c r="N20" i="106"/>
  <c r="I20" i="106"/>
  <c r="H20" i="106"/>
  <c r="U19" i="106"/>
  <c r="N19" i="106"/>
  <c r="I19" i="106"/>
  <c r="H19" i="106"/>
  <c r="U18" i="106"/>
  <c r="N18" i="106"/>
  <c r="I18" i="106"/>
  <c r="H18" i="106"/>
  <c r="U17" i="106"/>
  <c r="N17" i="106"/>
  <c r="I17" i="106"/>
  <c r="H17" i="106"/>
  <c r="U16" i="106"/>
  <c r="N16" i="106"/>
  <c r="I16" i="106"/>
  <c r="H16" i="106"/>
  <c r="U15" i="106"/>
  <c r="N15" i="106"/>
  <c r="I15" i="106"/>
  <c r="H15" i="106"/>
  <c r="U14" i="106"/>
  <c r="N14" i="106"/>
  <c r="I14" i="106"/>
  <c r="H14" i="106"/>
  <c r="U13" i="106"/>
  <c r="N13" i="106"/>
  <c r="I13" i="106"/>
  <c r="H13" i="106"/>
  <c r="U12" i="106"/>
  <c r="N12" i="106"/>
  <c r="I12" i="106"/>
  <c r="H12" i="106"/>
  <c r="U11" i="106"/>
  <c r="N11" i="106"/>
  <c r="I11" i="106"/>
  <c r="H11" i="106"/>
  <c r="U10" i="106"/>
  <c r="N10" i="106"/>
  <c r="I10" i="106"/>
  <c r="H10" i="106"/>
  <c r="U9" i="106"/>
  <c r="N9" i="106"/>
  <c r="I9" i="106"/>
  <c r="H9" i="106"/>
  <c r="U8" i="106"/>
  <c r="N8" i="106"/>
  <c r="I8" i="106"/>
  <c r="H8" i="106"/>
  <c r="U7" i="106"/>
  <c r="N7" i="106"/>
  <c r="I7" i="106"/>
  <c r="H7" i="106"/>
  <c r="U6" i="106"/>
  <c r="N6" i="106"/>
  <c r="I6" i="106"/>
  <c r="H6" i="106"/>
  <c r="I5" i="106"/>
  <c r="H5" i="106"/>
  <c r="W4" i="106"/>
  <c r="U4" i="106"/>
  <c r="T4" i="106"/>
  <c r="S4" i="106"/>
  <c r="P4" i="106"/>
  <c r="N4" i="106"/>
  <c r="M4" i="106"/>
  <c r="L4" i="106"/>
  <c r="I4" i="106"/>
  <c r="H4" i="106"/>
  <c r="S3" i="106"/>
  <c r="L3" i="106"/>
  <c r="I3" i="106"/>
  <c r="H3" i="106"/>
  <c r="D117" i="105"/>
  <c r="D116" i="105"/>
  <c r="D115" i="105"/>
  <c r="AA86" i="105"/>
  <c r="Y86" i="105"/>
  <c r="A86" i="105"/>
  <c r="AA85" i="105"/>
  <c r="P85" i="105"/>
  <c r="AJ85" i="105" s="1"/>
  <c r="O85" i="105"/>
  <c r="AI85" i="105" s="1"/>
  <c r="AQ85" i="105" s="1"/>
  <c r="E85" i="105"/>
  <c r="AA84" i="105"/>
  <c r="P84" i="105"/>
  <c r="AJ84" i="105" s="1"/>
  <c r="O84" i="105"/>
  <c r="AI84" i="105" s="1"/>
  <c r="AQ84" i="105" s="1"/>
  <c r="E84" i="105"/>
  <c r="AA83" i="105"/>
  <c r="P83" i="105"/>
  <c r="AJ83" i="105" s="1"/>
  <c r="O83" i="105"/>
  <c r="AI83" i="105" s="1"/>
  <c r="AQ83" i="105" s="1"/>
  <c r="E83" i="105"/>
  <c r="AA82" i="105"/>
  <c r="P82" i="105"/>
  <c r="AJ82" i="105" s="1"/>
  <c r="O82" i="105"/>
  <c r="AI82" i="105" s="1"/>
  <c r="AQ82" i="105" s="1"/>
  <c r="E82" i="105"/>
  <c r="AA81" i="105"/>
  <c r="P81" i="105"/>
  <c r="AJ81" i="105" s="1"/>
  <c r="O81" i="105"/>
  <c r="AI81" i="105" s="1"/>
  <c r="AQ81" i="105" s="1"/>
  <c r="E81" i="105"/>
  <c r="AA80" i="105"/>
  <c r="P80" i="105"/>
  <c r="AJ80" i="105" s="1"/>
  <c r="O80" i="105"/>
  <c r="AI80" i="105" s="1"/>
  <c r="AQ80" i="105" s="1"/>
  <c r="E80" i="105"/>
  <c r="AA79" i="105"/>
  <c r="P79" i="105"/>
  <c r="AJ79" i="105" s="1"/>
  <c r="O79" i="105"/>
  <c r="AI79" i="105" s="1"/>
  <c r="AQ79" i="105" s="1"/>
  <c r="E79" i="105"/>
  <c r="AA78" i="105"/>
  <c r="P78" i="105"/>
  <c r="AJ78" i="105" s="1"/>
  <c r="O78" i="105"/>
  <c r="AI78" i="105" s="1"/>
  <c r="AQ78" i="105" s="1"/>
  <c r="E78" i="105"/>
  <c r="AA77" i="105"/>
  <c r="P77" i="105"/>
  <c r="AJ77" i="105" s="1"/>
  <c r="O77" i="105"/>
  <c r="AI77" i="105" s="1"/>
  <c r="AQ77" i="105" s="1"/>
  <c r="E77" i="105"/>
  <c r="AA76" i="105"/>
  <c r="P76" i="105"/>
  <c r="AJ76" i="105" s="1"/>
  <c r="O76" i="105"/>
  <c r="AI76" i="105" s="1"/>
  <c r="AQ76" i="105" s="1"/>
  <c r="E76" i="105"/>
  <c r="AA75" i="105"/>
  <c r="P75" i="105"/>
  <c r="AJ75" i="105" s="1"/>
  <c r="O75" i="105"/>
  <c r="AI75" i="105" s="1"/>
  <c r="AQ75" i="105" s="1"/>
  <c r="E75" i="105"/>
  <c r="AA74" i="105"/>
  <c r="P74" i="105"/>
  <c r="AJ74" i="105" s="1"/>
  <c r="O74" i="105"/>
  <c r="AI74" i="105" s="1"/>
  <c r="AQ74" i="105" s="1"/>
  <c r="E74" i="105"/>
  <c r="AA73" i="105"/>
  <c r="P73" i="105"/>
  <c r="AJ73" i="105" s="1"/>
  <c r="O73" i="105"/>
  <c r="AI73" i="105" s="1"/>
  <c r="AQ73" i="105" s="1"/>
  <c r="E73" i="105"/>
  <c r="AA72" i="105"/>
  <c r="P72" i="105"/>
  <c r="AJ72" i="105" s="1"/>
  <c r="O72" i="105"/>
  <c r="AI72" i="105" s="1"/>
  <c r="AQ72" i="105" s="1"/>
  <c r="E72" i="105"/>
  <c r="AA71" i="105"/>
  <c r="P71" i="105"/>
  <c r="AJ71" i="105" s="1"/>
  <c r="O71" i="105"/>
  <c r="AI71" i="105" s="1"/>
  <c r="AQ71" i="105" s="1"/>
  <c r="E71" i="105"/>
  <c r="AA70" i="105"/>
  <c r="P70" i="105"/>
  <c r="AJ70" i="105" s="1"/>
  <c r="O70" i="105"/>
  <c r="AI70" i="105" s="1"/>
  <c r="AQ70" i="105" s="1"/>
  <c r="E70" i="105"/>
  <c r="AA69" i="105"/>
  <c r="P69" i="105"/>
  <c r="AJ69" i="105" s="1"/>
  <c r="O69" i="105"/>
  <c r="AI69" i="105" s="1"/>
  <c r="AQ69" i="105" s="1"/>
  <c r="E69" i="105"/>
  <c r="AA68" i="105"/>
  <c r="P68" i="105"/>
  <c r="AJ68" i="105" s="1"/>
  <c r="O68" i="105"/>
  <c r="AI68" i="105" s="1"/>
  <c r="AQ68" i="105" s="1"/>
  <c r="E68" i="105"/>
  <c r="AA67" i="105"/>
  <c r="P67" i="105"/>
  <c r="AJ67" i="105" s="1"/>
  <c r="O67" i="105"/>
  <c r="AI67" i="105" s="1"/>
  <c r="AQ67" i="105" s="1"/>
  <c r="E67" i="105"/>
  <c r="AA66" i="105"/>
  <c r="P66" i="105"/>
  <c r="AJ66" i="105" s="1"/>
  <c r="O66" i="105"/>
  <c r="AI66" i="105" s="1"/>
  <c r="AQ66" i="105" s="1"/>
  <c r="E66" i="105"/>
  <c r="AA65" i="105"/>
  <c r="P65" i="105"/>
  <c r="AJ65" i="105" s="1"/>
  <c r="O65" i="105"/>
  <c r="AI65" i="105" s="1"/>
  <c r="AQ65" i="105" s="1"/>
  <c r="E65" i="105"/>
  <c r="AA64" i="105"/>
  <c r="P64" i="105"/>
  <c r="AJ64" i="105" s="1"/>
  <c r="O64" i="105"/>
  <c r="AI64" i="105" s="1"/>
  <c r="AQ64" i="105" s="1"/>
  <c r="E64" i="105"/>
  <c r="AA63" i="105"/>
  <c r="P63" i="105"/>
  <c r="AJ63" i="105" s="1"/>
  <c r="O63" i="105"/>
  <c r="AI63" i="105" s="1"/>
  <c r="AQ63" i="105" s="1"/>
  <c r="E63" i="105"/>
  <c r="AA62" i="105"/>
  <c r="P62" i="105"/>
  <c r="AJ62" i="105" s="1"/>
  <c r="O62" i="105"/>
  <c r="AI62" i="105" s="1"/>
  <c r="AQ62" i="105" s="1"/>
  <c r="E62" i="105"/>
  <c r="AA61" i="105"/>
  <c r="P61" i="105"/>
  <c r="AJ61" i="105" s="1"/>
  <c r="O61" i="105"/>
  <c r="AI61" i="105" s="1"/>
  <c r="AQ61" i="105" s="1"/>
  <c r="E61" i="105"/>
  <c r="AA60" i="105"/>
  <c r="P60" i="105"/>
  <c r="AJ60" i="105" s="1"/>
  <c r="O60" i="105"/>
  <c r="AI60" i="105" s="1"/>
  <c r="AQ60" i="105" s="1"/>
  <c r="E60" i="105"/>
  <c r="AA59" i="105"/>
  <c r="P59" i="105"/>
  <c r="AJ59" i="105" s="1"/>
  <c r="O59" i="105"/>
  <c r="AI59" i="105" s="1"/>
  <c r="AQ59" i="105" s="1"/>
  <c r="E59" i="105"/>
  <c r="AA58" i="105"/>
  <c r="P58" i="105"/>
  <c r="AJ58" i="105" s="1"/>
  <c r="O58" i="105"/>
  <c r="AI58" i="105" s="1"/>
  <c r="AQ58" i="105" s="1"/>
  <c r="E58" i="105"/>
  <c r="AA57" i="105"/>
  <c r="P57" i="105"/>
  <c r="AJ57" i="105" s="1"/>
  <c r="O57" i="105"/>
  <c r="AI57" i="105" s="1"/>
  <c r="AQ57" i="105" s="1"/>
  <c r="E57" i="105"/>
  <c r="AA56" i="105"/>
  <c r="P56" i="105"/>
  <c r="AJ56" i="105" s="1"/>
  <c r="O56" i="105"/>
  <c r="AI56" i="105" s="1"/>
  <c r="AQ56" i="105" s="1"/>
  <c r="E56" i="105"/>
  <c r="AA55" i="105"/>
  <c r="P55" i="105"/>
  <c r="AJ55" i="105" s="1"/>
  <c r="O55" i="105"/>
  <c r="AI55" i="105" s="1"/>
  <c r="AQ55" i="105" s="1"/>
  <c r="E55" i="105"/>
  <c r="AA54" i="105"/>
  <c r="P54" i="105"/>
  <c r="AJ54" i="105" s="1"/>
  <c r="O54" i="105"/>
  <c r="AI54" i="105" s="1"/>
  <c r="AQ54" i="105" s="1"/>
  <c r="E54" i="105"/>
  <c r="AA53" i="105"/>
  <c r="P53" i="105"/>
  <c r="AJ53" i="105" s="1"/>
  <c r="O53" i="105"/>
  <c r="AI53" i="105" s="1"/>
  <c r="AQ53" i="105" s="1"/>
  <c r="E53" i="105"/>
  <c r="AA52" i="105"/>
  <c r="P52" i="105"/>
  <c r="AJ52" i="105" s="1"/>
  <c r="O52" i="105"/>
  <c r="AI52" i="105" s="1"/>
  <c r="AQ52" i="105" s="1"/>
  <c r="E52" i="105"/>
  <c r="AA51" i="105"/>
  <c r="P51" i="105"/>
  <c r="AJ51" i="105" s="1"/>
  <c r="O51" i="105"/>
  <c r="AI51" i="105" s="1"/>
  <c r="AQ51" i="105" s="1"/>
  <c r="E51" i="105"/>
  <c r="AA50" i="105"/>
  <c r="P50" i="105"/>
  <c r="AJ50" i="105" s="1"/>
  <c r="O50" i="105"/>
  <c r="AI50" i="105" s="1"/>
  <c r="AQ50" i="105" s="1"/>
  <c r="E50" i="105"/>
  <c r="AA49" i="105"/>
  <c r="P49" i="105"/>
  <c r="AJ49" i="105" s="1"/>
  <c r="O49" i="105"/>
  <c r="AI49" i="105" s="1"/>
  <c r="AQ49" i="105" s="1"/>
  <c r="E49" i="105"/>
  <c r="AA48" i="105"/>
  <c r="P48" i="105"/>
  <c r="AJ48" i="105" s="1"/>
  <c r="O48" i="105"/>
  <c r="AI48" i="105" s="1"/>
  <c r="AQ48" i="105" s="1"/>
  <c r="E48" i="105"/>
  <c r="AA47" i="105"/>
  <c r="P47" i="105"/>
  <c r="AJ47" i="105" s="1"/>
  <c r="O47" i="105"/>
  <c r="AI47" i="105" s="1"/>
  <c r="AQ47" i="105" s="1"/>
  <c r="E47" i="105"/>
  <c r="AA46" i="105"/>
  <c r="P46" i="105"/>
  <c r="AJ46" i="105" s="1"/>
  <c r="O46" i="105"/>
  <c r="AI46" i="105" s="1"/>
  <c r="AQ46" i="105" s="1"/>
  <c r="E46" i="105"/>
  <c r="AA45" i="105"/>
  <c r="P45" i="105"/>
  <c r="AJ45" i="105" s="1"/>
  <c r="O45" i="105"/>
  <c r="AI45" i="105" s="1"/>
  <c r="AQ45" i="105" s="1"/>
  <c r="E45" i="105"/>
  <c r="AA44" i="105"/>
  <c r="P44" i="105"/>
  <c r="AJ44" i="105" s="1"/>
  <c r="O44" i="105"/>
  <c r="AI44" i="105" s="1"/>
  <c r="AQ44" i="105" s="1"/>
  <c r="E44" i="105"/>
  <c r="AA43" i="105"/>
  <c r="P43" i="105"/>
  <c r="AJ43" i="105" s="1"/>
  <c r="O43" i="105"/>
  <c r="AI43" i="105" s="1"/>
  <c r="AQ43" i="105" s="1"/>
  <c r="E43" i="105"/>
  <c r="AA42" i="105"/>
  <c r="P42" i="105"/>
  <c r="AJ42" i="105" s="1"/>
  <c r="O42" i="105"/>
  <c r="AI42" i="105" s="1"/>
  <c r="AQ42" i="105" s="1"/>
  <c r="E42" i="105"/>
  <c r="AA41" i="105"/>
  <c r="P41" i="105"/>
  <c r="AJ41" i="105" s="1"/>
  <c r="O41" i="105"/>
  <c r="AI41" i="105" s="1"/>
  <c r="AQ41" i="105" s="1"/>
  <c r="E41" i="105"/>
  <c r="AA40" i="105"/>
  <c r="P40" i="105"/>
  <c r="AJ40" i="105" s="1"/>
  <c r="O40" i="105"/>
  <c r="AI40" i="105" s="1"/>
  <c r="AQ40" i="105" s="1"/>
  <c r="E40" i="105"/>
  <c r="AA39" i="105"/>
  <c r="P39" i="105"/>
  <c r="AJ39" i="105" s="1"/>
  <c r="O39" i="105"/>
  <c r="AI39" i="105" s="1"/>
  <c r="AQ39" i="105" s="1"/>
  <c r="AA38" i="105"/>
  <c r="P38" i="105"/>
  <c r="AJ38" i="105" s="1"/>
  <c r="O38" i="105"/>
  <c r="AI38" i="105" s="1"/>
  <c r="AQ38" i="105" s="1"/>
  <c r="AA37" i="105"/>
  <c r="P37" i="105"/>
  <c r="AJ37" i="105" s="1"/>
  <c r="O37" i="105"/>
  <c r="AI37" i="105" s="1"/>
  <c r="AQ37" i="105" s="1"/>
  <c r="E37" i="105"/>
  <c r="AA36" i="105"/>
  <c r="P36" i="105"/>
  <c r="AJ36" i="105" s="1"/>
  <c r="O36" i="105"/>
  <c r="AI36" i="105" s="1"/>
  <c r="AQ36" i="105" s="1"/>
  <c r="E36" i="105"/>
  <c r="AA35" i="105"/>
  <c r="P35" i="105"/>
  <c r="AJ35" i="105" s="1"/>
  <c r="O35" i="105"/>
  <c r="AI35" i="105" s="1"/>
  <c r="AQ35" i="105" s="1"/>
  <c r="E35" i="105"/>
  <c r="AA34" i="105"/>
  <c r="P34" i="105"/>
  <c r="AJ34" i="105" s="1"/>
  <c r="O34" i="105"/>
  <c r="AI34" i="105" s="1"/>
  <c r="AQ34" i="105" s="1"/>
  <c r="E34" i="105"/>
  <c r="AA33" i="105"/>
  <c r="P33" i="105"/>
  <c r="AJ33" i="105" s="1"/>
  <c r="O33" i="105"/>
  <c r="AI33" i="105" s="1"/>
  <c r="AQ33" i="105" s="1"/>
  <c r="E33" i="105"/>
  <c r="AA32" i="105"/>
  <c r="P32" i="105"/>
  <c r="AJ32" i="105" s="1"/>
  <c r="O32" i="105"/>
  <c r="AI32" i="105" s="1"/>
  <c r="AQ32" i="105" s="1"/>
  <c r="E32" i="105"/>
  <c r="AA31" i="105"/>
  <c r="P31" i="105"/>
  <c r="AJ31" i="105" s="1"/>
  <c r="O31" i="105"/>
  <c r="AI31" i="105" s="1"/>
  <c r="AQ31" i="105" s="1"/>
  <c r="E31" i="105"/>
  <c r="AA30" i="105"/>
  <c r="P30" i="105"/>
  <c r="AJ30" i="105" s="1"/>
  <c r="O30" i="105"/>
  <c r="AI30" i="105" s="1"/>
  <c r="AQ30" i="105" s="1"/>
  <c r="E30" i="105"/>
  <c r="AA29" i="105"/>
  <c r="P29" i="105"/>
  <c r="AJ29" i="105" s="1"/>
  <c r="O29" i="105"/>
  <c r="AI29" i="105" s="1"/>
  <c r="AQ29" i="105" s="1"/>
  <c r="E29" i="105"/>
  <c r="AA28" i="105"/>
  <c r="P28" i="105"/>
  <c r="AJ28" i="105" s="1"/>
  <c r="O28" i="105"/>
  <c r="AI28" i="105" s="1"/>
  <c r="AQ28" i="105" s="1"/>
  <c r="E28" i="105"/>
  <c r="AA27" i="105"/>
  <c r="P27" i="105"/>
  <c r="AJ27" i="105" s="1"/>
  <c r="O27" i="105"/>
  <c r="AI27" i="105" s="1"/>
  <c r="AQ27" i="105" s="1"/>
  <c r="E27" i="105"/>
  <c r="AA26" i="105"/>
  <c r="P26" i="105"/>
  <c r="AJ26" i="105" s="1"/>
  <c r="O26" i="105"/>
  <c r="AI26" i="105" s="1"/>
  <c r="AQ26" i="105" s="1"/>
  <c r="E26" i="105"/>
  <c r="AA25" i="105"/>
  <c r="P25" i="105"/>
  <c r="AJ25" i="105" s="1"/>
  <c r="O25" i="105"/>
  <c r="AI25" i="105" s="1"/>
  <c r="AQ25" i="105" s="1"/>
  <c r="E25" i="105"/>
  <c r="AA24" i="105"/>
  <c r="P24" i="105"/>
  <c r="AJ24" i="105" s="1"/>
  <c r="O24" i="105"/>
  <c r="AI24" i="105" s="1"/>
  <c r="AQ24" i="105" s="1"/>
  <c r="E24" i="105"/>
  <c r="AA23" i="105"/>
  <c r="P23" i="105"/>
  <c r="AJ23" i="105" s="1"/>
  <c r="O23" i="105"/>
  <c r="AI23" i="105" s="1"/>
  <c r="AQ23" i="105" s="1"/>
  <c r="E23" i="105"/>
  <c r="AA22" i="105"/>
  <c r="P22" i="105"/>
  <c r="AJ22" i="105" s="1"/>
  <c r="E22" i="105"/>
  <c r="AA21" i="105"/>
  <c r="P21" i="105"/>
  <c r="AJ21" i="105" s="1"/>
  <c r="O21" i="105"/>
  <c r="AI21" i="105" s="1"/>
  <c r="AQ21" i="105" s="1"/>
  <c r="E21" i="105"/>
  <c r="AA20" i="105"/>
  <c r="P20" i="105"/>
  <c r="AJ20" i="105" s="1"/>
  <c r="O20" i="105"/>
  <c r="AI20" i="105" s="1"/>
  <c r="AQ20" i="105" s="1"/>
  <c r="E20" i="105"/>
  <c r="AA19" i="105"/>
  <c r="P19" i="105"/>
  <c r="AJ19" i="105" s="1"/>
  <c r="O19" i="105"/>
  <c r="AI19" i="105" s="1"/>
  <c r="AQ19" i="105" s="1"/>
  <c r="E19" i="105"/>
  <c r="AA18" i="105"/>
  <c r="P18" i="105"/>
  <c r="AJ18" i="105" s="1"/>
  <c r="O18" i="105"/>
  <c r="AI18" i="105" s="1"/>
  <c r="AQ18" i="105" s="1"/>
  <c r="E18" i="105"/>
  <c r="AA17" i="105"/>
  <c r="P17" i="105"/>
  <c r="AJ17" i="105" s="1"/>
  <c r="O17" i="105"/>
  <c r="AI17" i="105" s="1"/>
  <c r="AQ17" i="105" s="1"/>
  <c r="E17" i="105"/>
  <c r="AA16" i="105"/>
  <c r="P16" i="105"/>
  <c r="O16" i="105"/>
  <c r="AI16" i="105" s="1"/>
  <c r="AQ16" i="105" s="1"/>
  <c r="E16" i="105"/>
  <c r="AA15" i="105"/>
  <c r="E15" i="105"/>
  <c r="N15" i="105" s="1"/>
  <c r="AA14" i="105"/>
  <c r="P14" i="105"/>
  <c r="AJ14" i="105" s="1"/>
  <c r="O14" i="105"/>
  <c r="AI14" i="105" s="1"/>
  <c r="AQ14" i="105" s="1"/>
  <c r="E14" i="105"/>
  <c r="B14" i="105"/>
  <c r="B22" i="105" s="1"/>
  <c r="AA13" i="105"/>
  <c r="P13" i="105"/>
  <c r="AJ13" i="105" s="1"/>
  <c r="O13" i="105"/>
  <c r="AI13" i="105" s="1"/>
  <c r="AQ13" i="105" s="1"/>
  <c r="E13" i="105"/>
  <c r="AA12" i="105"/>
  <c r="P12" i="105"/>
  <c r="AJ12" i="105" s="1"/>
  <c r="O12" i="105"/>
  <c r="AI12" i="105" s="1"/>
  <c r="AQ12" i="105" s="1"/>
  <c r="E12" i="105"/>
  <c r="AA11" i="105"/>
  <c r="P11" i="105"/>
  <c r="AJ11" i="105" s="1"/>
  <c r="O11" i="105"/>
  <c r="AI11" i="105" s="1"/>
  <c r="AQ11" i="105" s="1"/>
  <c r="E11" i="105"/>
  <c r="AA10" i="105"/>
  <c r="P10" i="105"/>
  <c r="AJ10" i="105" s="1"/>
  <c r="O10" i="105"/>
  <c r="AI10" i="105" s="1"/>
  <c r="AQ10" i="105" s="1"/>
  <c r="E10" i="105"/>
  <c r="AA9" i="105"/>
  <c r="P9" i="105"/>
  <c r="O9" i="105"/>
  <c r="AI9" i="105" s="1"/>
  <c r="AQ9" i="105" s="1"/>
  <c r="E9" i="105"/>
  <c r="R6" i="107"/>
  <c r="AA8" i="105"/>
  <c r="P8" i="105"/>
  <c r="AJ8" i="105" s="1"/>
  <c r="O8" i="105"/>
  <c r="AI8" i="105" s="1"/>
  <c r="AQ8" i="105" s="1"/>
  <c r="E8" i="105"/>
  <c r="R5" i="107"/>
  <c r="AA7" i="105"/>
  <c r="P7" i="105"/>
  <c r="AJ7" i="105" s="1"/>
  <c r="O7" i="105"/>
  <c r="AI7" i="105" s="1"/>
  <c r="AQ7" i="105" s="1"/>
  <c r="E7" i="105"/>
  <c r="AA6" i="105"/>
  <c r="X6" i="105"/>
  <c r="Y6" i="105" s="1"/>
  <c r="AJ6" i="105"/>
  <c r="O6" i="105"/>
  <c r="AI6" i="105" s="1"/>
  <c r="AQ6" i="105" s="1"/>
  <c r="E6" i="105"/>
  <c r="A6" i="105"/>
  <c r="AA5" i="105"/>
  <c r="D102" i="134"/>
  <c r="D101" i="134"/>
  <c r="D100" i="134"/>
  <c r="C98" i="134"/>
  <c r="V87" i="134"/>
  <c r="T87" i="134"/>
  <c r="A87" i="134"/>
  <c r="V86" i="134"/>
  <c r="A86" i="134"/>
  <c r="V85" i="134"/>
  <c r="L85" i="134"/>
  <c r="K85" i="134"/>
  <c r="J85" i="134"/>
  <c r="I85" i="134"/>
  <c r="H85" i="134"/>
  <c r="A85" i="134"/>
  <c r="V84" i="134"/>
  <c r="A84" i="134"/>
  <c r="V83" i="134"/>
  <c r="L83" i="134"/>
  <c r="K83" i="134"/>
  <c r="J83" i="134"/>
  <c r="I83" i="134"/>
  <c r="H83" i="134"/>
  <c r="A83" i="134"/>
  <c r="V82" i="134"/>
  <c r="A82" i="134"/>
  <c r="V81" i="134"/>
  <c r="L81" i="134"/>
  <c r="K81" i="134"/>
  <c r="J81" i="134"/>
  <c r="I81" i="134"/>
  <c r="H81" i="134"/>
  <c r="A81" i="134"/>
  <c r="V80" i="134"/>
  <c r="A80" i="134"/>
  <c r="V79" i="134"/>
  <c r="L79" i="134"/>
  <c r="K79" i="134"/>
  <c r="J79" i="134"/>
  <c r="I79" i="134"/>
  <c r="H79" i="134"/>
  <c r="A79" i="134"/>
  <c r="V78" i="134"/>
  <c r="A78" i="134"/>
  <c r="V77" i="134"/>
  <c r="L77" i="134"/>
  <c r="K77" i="134"/>
  <c r="J77" i="134"/>
  <c r="I77" i="134"/>
  <c r="H77" i="134"/>
  <c r="A77" i="134"/>
  <c r="V76" i="134"/>
  <c r="A76" i="134"/>
  <c r="V75" i="134"/>
  <c r="L75" i="134"/>
  <c r="K75" i="134"/>
  <c r="J75" i="134"/>
  <c r="I75" i="134"/>
  <c r="H75" i="134"/>
  <c r="A75" i="134"/>
  <c r="V74" i="134"/>
  <c r="A74" i="134"/>
  <c r="V73" i="134"/>
  <c r="L73" i="134"/>
  <c r="K73" i="134"/>
  <c r="J73" i="134"/>
  <c r="I73" i="134"/>
  <c r="H73" i="134"/>
  <c r="A73" i="134"/>
  <c r="V72" i="134"/>
  <c r="A72" i="134"/>
  <c r="V71" i="134"/>
  <c r="L71" i="134"/>
  <c r="K71" i="134"/>
  <c r="J71" i="134"/>
  <c r="I71" i="134"/>
  <c r="H71" i="134"/>
  <c r="A71" i="134"/>
  <c r="V70" i="134"/>
  <c r="A70" i="134"/>
  <c r="V69" i="134"/>
  <c r="L69" i="134"/>
  <c r="K69" i="134"/>
  <c r="J69" i="134"/>
  <c r="I69" i="134"/>
  <c r="H69" i="134"/>
  <c r="A69" i="134"/>
  <c r="V68" i="134"/>
  <c r="A68" i="134"/>
  <c r="V67" i="134"/>
  <c r="L67" i="134"/>
  <c r="K67" i="134"/>
  <c r="J67" i="134"/>
  <c r="I67" i="134"/>
  <c r="H67" i="134"/>
  <c r="A67" i="134"/>
  <c r="V66" i="134"/>
  <c r="A66" i="134"/>
  <c r="V65" i="134"/>
  <c r="L65" i="134"/>
  <c r="K65" i="134"/>
  <c r="J65" i="134"/>
  <c r="I65" i="134"/>
  <c r="H65" i="134"/>
  <c r="A65" i="134"/>
  <c r="V64" i="134"/>
  <c r="A64" i="134"/>
  <c r="V63" i="134"/>
  <c r="L63" i="134"/>
  <c r="K63" i="134"/>
  <c r="J63" i="134"/>
  <c r="I63" i="134"/>
  <c r="H63" i="134"/>
  <c r="A63" i="134"/>
  <c r="V62" i="134"/>
  <c r="A62" i="134"/>
  <c r="V61" i="134"/>
  <c r="L61" i="134"/>
  <c r="K61" i="134"/>
  <c r="J61" i="134"/>
  <c r="I61" i="134"/>
  <c r="H61" i="134"/>
  <c r="A61" i="134"/>
  <c r="V60" i="134"/>
  <c r="A60" i="134"/>
  <c r="V59" i="134"/>
  <c r="L59" i="134"/>
  <c r="K59" i="134"/>
  <c r="J59" i="134"/>
  <c r="I59" i="134"/>
  <c r="H59" i="134"/>
  <c r="A59" i="134"/>
  <c r="V58" i="134"/>
  <c r="A58" i="134"/>
  <c r="V57" i="134"/>
  <c r="L57" i="134"/>
  <c r="K57" i="134"/>
  <c r="J57" i="134"/>
  <c r="I57" i="134"/>
  <c r="H57" i="134"/>
  <c r="A57" i="134"/>
  <c r="V56" i="134"/>
  <c r="A56" i="134"/>
  <c r="V55" i="134"/>
  <c r="L55" i="134"/>
  <c r="K55" i="134"/>
  <c r="J55" i="134"/>
  <c r="I55" i="134"/>
  <c r="H55" i="134"/>
  <c r="A55" i="134"/>
  <c r="V54" i="134"/>
  <c r="A54" i="134"/>
  <c r="V53" i="134"/>
  <c r="L53" i="134"/>
  <c r="K53" i="134"/>
  <c r="J53" i="134"/>
  <c r="I53" i="134"/>
  <c r="H53" i="134"/>
  <c r="A53" i="134"/>
  <c r="V52" i="134"/>
  <c r="A52" i="134"/>
  <c r="V51" i="134"/>
  <c r="L51" i="134"/>
  <c r="K51" i="134"/>
  <c r="J51" i="134"/>
  <c r="I51" i="134"/>
  <c r="H51" i="134"/>
  <c r="A51" i="134"/>
  <c r="V50" i="134"/>
  <c r="A50" i="134"/>
  <c r="V49" i="134"/>
  <c r="L49" i="134"/>
  <c r="K49" i="134"/>
  <c r="J49" i="134"/>
  <c r="I49" i="134"/>
  <c r="H49" i="134"/>
  <c r="A49" i="134"/>
  <c r="V48" i="134"/>
  <c r="A48" i="134"/>
  <c r="V47" i="134"/>
  <c r="L47" i="134"/>
  <c r="K47" i="134"/>
  <c r="J47" i="134"/>
  <c r="I47" i="134"/>
  <c r="H47" i="134"/>
  <c r="A47" i="134"/>
  <c r="V46" i="134"/>
  <c r="A46" i="134"/>
  <c r="V45" i="134"/>
  <c r="L45" i="134"/>
  <c r="K45" i="134"/>
  <c r="J45" i="134"/>
  <c r="I45" i="134"/>
  <c r="H45" i="134"/>
  <c r="A45" i="134"/>
  <c r="V44" i="134"/>
  <c r="A44" i="134"/>
  <c r="V43" i="134"/>
  <c r="L43" i="134"/>
  <c r="K43" i="134"/>
  <c r="J43" i="134"/>
  <c r="I43" i="134"/>
  <c r="H43" i="134"/>
  <c r="A43" i="134"/>
  <c r="V42" i="134"/>
  <c r="A42" i="134"/>
  <c r="V41" i="134"/>
  <c r="L41" i="134"/>
  <c r="K41" i="134"/>
  <c r="J41" i="134"/>
  <c r="I41" i="134"/>
  <c r="H41" i="134"/>
  <c r="A41" i="134"/>
  <c r="V40" i="134"/>
  <c r="A40" i="134"/>
  <c r="V39" i="134"/>
  <c r="L39" i="134"/>
  <c r="K39" i="134"/>
  <c r="J39" i="134"/>
  <c r="I39" i="134"/>
  <c r="H39" i="134"/>
  <c r="A39" i="134"/>
  <c r="V38" i="134"/>
  <c r="A38" i="134"/>
  <c r="V37" i="134"/>
  <c r="L37" i="134"/>
  <c r="K37" i="134"/>
  <c r="J37" i="134"/>
  <c r="I37" i="134"/>
  <c r="H37" i="134"/>
  <c r="A37" i="134"/>
  <c r="V36" i="134"/>
  <c r="A36" i="134"/>
  <c r="V35" i="134"/>
  <c r="L35" i="134"/>
  <c r="K35" i="134"/>
  <c r="J35" i="134"/>
  <c r="I35" i="134"/>
  <c r="H35" i="134"/>
  <c r="A35" i="134"/>
  <c r="V34" i="134"/>
  <c r="A34" i="134"/>
  <c r="V33" i="134"/>
  <c r="L33" i="134"/>
  <c r="K33" i="134"/>
  <c r="J33" i="134"/>
  <c r="I33" i="134"/>
  <c r="H33" i="134"/>
  <c r="A33" i="134"/>
  <c r="V32" i="134"/>
  <c r="A32" i="134"/>
  <c r="V31" i="134"/>
  <c r="L31" i="134"/>
  <c r="K31" i="134"/>
  <c r="J31" i="134"/>
  <c r="I31" i="134"/>
  <c r="H31" i="134"/>
  <c r="A31" i="134"/>
  <c r="V30" i="134"/>
  <c r="A30" i="134"/>
  <c r="V29" i="134"/>
  <c r="L29" i="134"/>
  <c r="K29" i="134"/>
  <c r="J29" i="134"/>
  <c r="I29" i="134"/>
  <c r="H29" i="134"/>
  <c r="A29" i="134"/>
  <c r="V28" i="134"/>
  <c r="A28" i="134"/>
  <c r="V27" i="134"/>
  <c r="L27" i="134"/>
  <c r="K27" i="134"/>
  <c r="J27" i="134"/>
  <c r="I27" i="134"/>
  <c r="H27" i="134"/>
  <c r="A27" i="134"/>
  <c r="V26" i="134"/>
  <c r="A26" i="134"/>
  <c r="V25" i="134"/>
  <c r="L25" i="134"/>
  <c r="K25" i="134"/>
  <c r="J25" i="134"/>
  <c r="I25" i="134"/>
  <c r="H25" i="134"/>
  <c r="A25" i="134"/>
  <c r="V24" i="134"/>
  <c r="A24" i="134"/>
  <c r="V23" i="134"/>
  <c r="L23" i="134"/>
  <c r="K23" i="134"/>
  <c r="J23" i="134"/>
  <c r="I23" i="134"/>
  <c r="H23" i="134"/>
  <c r="A23" i="134"/>
  <c r="V22" i="134"/>
  <c r="A22" i="134"/>
  <c r="V21" i="134"/>
  <c r="L21" i="134"/>
  <c r="K21" i="134"/>
  <c r="J21" i="134"/>
  <c r="I21" i="134"/>
  <c r="H21" i="134"/>
  <c r="A21" i="134"/>
  <c r="V20" i="134"/>
  <c r="A20" i="134"/>
  <c r="V19" i="134"/>
  <c r="L19" i="134"/>
  <c r="K19" i="134"/>
  <c r="J19" i="134"/>
  <c r="I19" i="134"/>
  <c r="H19" i="134"/>
  <c r="A19" i="134"/>
  <c r="V18" i="134"/>
  <c r="A18" i="134"/>
  <c r="V17" i="134"/>
  <c r="L17" i="134"/>
  <c r="K17" i="134"/>
  <c r="J17" i="134"/>
  <c r="I17" i="134"/>
  <c r="H17" i="134"/>
  <c r="A17" i="134"/>
  <c r="V16" i="134"/>
  <c r="A16" i="134"/>
  <c r="V15" i="134"/>
  <c r="L15" i="134"/>
  <c r="K15" i="134"/>
  <c r="J15" i="134"/>
  <c r="I15" i="134"/>
  <c r="H15" i="134"/>
  <c r="A15" i="134"/>
  <c r="V14" i="134"/>
  <c r="A14" i="134"/>
  <c r="V13" i="134"/>
  <c r="L13" i="134"/>
  <c r="K13" i="134"/>
  <c r="J13" i="134"/>
  <c r="I13" i="134"/>
  <c r="H13" i="134"/>
  <c r="A13" i="134"/>
  <c r="V12" i="134"/>
  <c r="A12" i="134"/>
  <c r="V11" i="134"/>
  <c r="J11" i="134"/>
  <c r="I11" i="134"/>
  <c r="H11" i="134"/>
  <c r="K11" i="134" s="1"/>
  <c r="A11" i="134"/>
  <c r="V10" i="134"/>
  <c r="A10" i="134"/>
  <c r="V9" i="134"/>
  <c r="J9" i="134"/>
  <c r="I9" i="134"/>
  <c r="H9" i="134"/>
  <c r="K9" i="134" s="1"/>
  <c r="A9" i="134"/>
  <c r="V8" i="134"/>
  <c r="A8" i="134"/>
  <c r="V7" i="134"/>
  <c r="S7" i="134"/>
  <c r="T7" i="134" s="1"/>
  <c r="J7" i="134"/>
  <c r="I7" i="134"/>
  <c r="H7" i="134"/>
  <c r="A7" i="134"/>
  <c r="V6" i="134"/>
  <c r="AM34" i="105" l="1"/>
  <c r="AR34" i="105"/>
  <c r="AR13" i="105"/>
  <c r="AM13" i="105"/>
  <c r="AM41" i="105"/>
  <c r="AR41" i="105"/>
  <c r="AM53" i="105"/>
  <c r="W53" i="106" s="1"/>
  <c r="AR53" i="105"/>
  <c r="AR59" i="105"/>
  <c r="AM59" i="105"/>
  <c r="AM62" i="105"/>
  <c r="AR62" i="105"/>
  <c r="AR74" i="105"/>
  <c r="AM74" i="105"/>
  <c r="AR18" i="105"/>
  <c r="AM18" i="105"/>
  <c r="AR21" i="105"/>
  <c r="AM21" i="105"/>
  <c r="AR31" i="105"/>
  <c r="AM31" i="105"/>
  <c r="AJ16" i="105"/>
  <c r="S16" i="106" s="1"/>
  <c r="AJ9" i="105"/>
  <c r="S9" i="106" s="1"/>
  <c r="AM12" i="105"/>
  <c r="AR12" i="105"/>
  <c r="AM40" i="105"/>
  <c r="AR40" i="105"/>
  <c r="AR43" i="105"/>
  <c r="AM43" i="105"/>
  <c r="AM46" i="105"/>
  <c r="AR46" i="105"/>
  <c r="AM49" i="105"/>
  <c r="Q49" i="105" s="1"/>
  <c r="AR49" i="105"/>
  <c r="AR52" i="105"/>
  <c r="AM52" i="105"/>
  <c r="AR55" i="105"/>
  <c r="AM55" i="105"/>
  <c r="AM58" i="105"/>
  <c r="AR58" i="105"/>
  <c r="AR61" i="105"/>
  <c r="AM61" i="105"/>
  <c r="AM64" i="105"/>
  <c r="AR64" i="105"/>
  <c r="AR67" i="105"/>
  <c r="AM67" i="105"/>
  <c r="AM70" i="105"/>
  <c r="AR70" i="105"/>
  <c r="AR73" i="105"/>
  <c r="AM73" i="105"/>
  <c r="AR76" i="105"/>
  <c r="AM76" i="105"/>
  <c r="AR79" i="105"/>
  <c r="AM79" i="105"/>
  <c r="AM82" i="105"/>
  <c r="AR82" i="105"/>
  <c r="AR85" i="105"/>
  <c r="AM85" i="105"/>
  <c r="AR37" i="105"/>
  <c r="AM37" i="105"/>
  <c r="AR44" i="105"/>
  <c r="AM44" i="105"/>
  <c r="AR80" i="105"/>
  <c r="AM80" i="105"/>
  <c r="W80" i="106" s="1"/>
  <c r="AM23" i="105"/>
  <c r="AR23" i="105"/>
  <c r="AR26" i="105"/>
  <c r="AM26" i="105"/>
  <c r="AR29" i="105"/>
  <c r="AM29" i="105"/>
  <c r="AR32" i="105"/>
  <c r="AM32" i="105"/>
  <c r="AR35" i="105"/>
  <c r="AM35" i="105"/>
  <c r="AM28" i="105"/>
  <c r="AR28" i="105"/>
  <c r="AR19" i="105"/>
  <c r="AM19" i="105"/>
  <c r="AM10" i="105"/>
  <c r="AR10" i="105"/>
  <c r="AR50" i="105"/>
  <c r="AM50" i="105"/>
  <c r="AR77" i="105"/>
  <c r="AM77" i="105"/>
  <c r="AR8" i="105"/>
  <c r="AM8" i="105"/>
  <c r="AR17" i="105"/>
  <c r="AM17" i="105"/>
  <c r="AR20" i="105"/>
  <c r="AM20" i="105"/>
  <c r="AR25" i="105"/>
  <c r="AM25" i="105"/>
  <c r="AR47" i="105"/>
  <c r="AM47" i="105"/>
  <c r="W47" i="106" s="1"/>
  <c r="AR56" i="105"/>
  <c r="AM56" i="105"/>
  <c r="W56" i="106" s="1"/>
  <c r="AM65" i="105"/>
  <c r="AR65" i="105"/>
  <c r="AR83" i="105"/>
  <c r="AM83" i="105"/>
  <c r="AR11" i="105"/>
  <c r="AM11" i="105"/>
  <c r="AM39" i="105"/>
  <c r="AR39" i="105"/>
  <c r="AM42" i="105"/>
  <c r="AR42" i="105"/>
  <c r="AR45" i="105"/>
  <c r="AM45" i="105"/>
  <c r="AM48" i="105"/>
  <c r="AR48" i="105"/>
  <c r="AR51" i="105"/>
  <c r="AM51" i="105"/>
  <c r="AM54" i="105"/>
  <c r="AR54" i="105"/>
  <c r="AR57" i="105"/>
  <c r="AM57" i="105"/>
  <c r="AM60" i="105"/>
  <c r="AR60" i="105"/>
  <c r="AM63" i="105"/>
  <c r="AR63" i="105"/>
  <c r="AR66" i="105"/>
  <c r="AM66" i="105"/>
  <c r="AR69" i="105"/>
  <c r="AM69" i="105"/>
  <c r="AR72" i="105"/>
  <c r="AM72" i="105"/>
  <c r="AM75" i="105"/>
  <c r="AR75" i="105"/>
  <c r="AR78" i="105"/>
  <c r="AM78" i="105"/>
  <c r="AR81" i="105"/>
  <c r="AM81" i="105"/>
  <c r="Q81" i="105" s="1"/>
  <c r="AM84" i="105"/>
  <c r="AR84" i="105"/>
  <c r="AR7" i="105"/>
  <c r="AM7" i="105"/>
  <c r="AR68" i="105"/>
  <c r="AM68" i="105"/>
  <c r="AM6" i="105"/>
  <c r="AR6" i="105"/>
  <c r="AR14" i="105"/>
  <c r="AM14" i="105"/>
  <c r="AM22" i="105"/>
  <c r="AR22" i="105"/>
  <c r="AM71" i="105"/>
  <c r="AR71" i="105"/>
  <c r="AR38" i="105"/>
  <c r="AM38" i="105"/>
  <c r="AM24" i="105"/>
  <c r="AR24" i="105"/>
  <c r="AR27" i="105"/>
  <c r="AM27" i="105"/>
  <c r="AR30" i="105"/>
  <c r="AM30" i="105"/>
  <c r="AM33" i="105"/>
  <c r="AR33" i="105"/>
  <c r="AM36" i="105"/>
  <c r="AR36" i="105"/>
  <c r="A96" i="82"/>
  <c r="A919" i="82"/>
  <c r="D4" i="172" s="1"/>
  <c r="V4" i="172" s="1"/>
  <c r="A933" i="82"/>
  <c r="A918" i="82"/>
  <c r="F4" i="172" s="1"/>
  <c r="A938" i="82"/>
  <c r="A913" i="82"/>
  <c r="A944" i="82"/>
  <c r="A911" i="82"/>
  <c r="A910" i="82"/>
  <c r="A909" i="82"/>
  <c r="A935" i="82"/>
  <c r="A908" i="82"/>
  <c r="A945" i="82"/>
  <c r="A926" i="82"/>
  <c r="A968" i="82"/>
  <c r="A931" i="82"/>
  <c r="A923" i="82"/>
  <c r="I4" i="172" s="1"/>
  <c r="A921" i="82"/>
  <c r="G4" i="172" s="1"/>
  <c r="A965" i="82"/>
  <c r="A917" i="82"/>
  <c r="C4" i="172" s="1"/>
  <c r="A943" i="82"/>
  <c r="A915" i="82"/>
  <c r="A914" i="82"/>
  <c r="A934" i="82"/>
  <c r="A939" i="82"/>
  <c r="A912" i="82"/>
  <c r="A967" i="82"/>
  <c r="A930" i="82"/>
  <c r="A940" i="82"/>
  <c r="A907" i="82"/>
  <c r="B1" i="172" s="1"/>
  <c r="A936" i="82"/>
  <c r="A941" i="82"/>
  <c r="A927" i="82"/>
  <c r="A932" i="82"/>
  <c r="A937" i="82"/>
  <c r="A922" i="82"/>
  <c r="H4" i="172" s="1"/>
  <c r="A920" i="82"/>
  <c r="E4" i="172" s="1"/>
  <c r="W4" i="172" s="1"/>
  <c r="A916" i="82"/>
  <c r="B4" i="172" s="1"/>
  <c r="A966" i="82"/>
  <c r="A929" i="82"/>
  <c r="A946" i="82"/>
  <c r="A924" i="82"/>
  <c r="A942" i="82"/>
  <c r="A928" i="82"/>
  <c r="L2" i="115"/>
  <c r="A60" i="82"/>
  <c r="L10" i="169" s="1"/>
  <c r="A62" i="82"/>
  <c r="A63" i="82"/>
  <c r="B49" i="100" s="1"/>
  <c r="A61" i="82"/>
  <c r="B47" i="100" s="1"/>
  <c r="A64" i="82"/>
  <c r="A261" i="82"/>
  <c r="A262" i="82"/>
  <c r="P22" i="106"/>
  <c r="A271" i="82"/>
  <c r="A721" i="82"/>
  <c r="F4" i="158" s="1"/>
  <c r="AI7" i="115"/>
  <c r="J7" i="95"/>
  <c r="U7" i="95" s="1"/>
  <c r="M6" i="111"/>
  <c r="N6" i="111" s="1"/>
  <c r="M7" i="111"/>
  <c r="N7" i="111" s="1"/>
  <c r="J8" i="95"/>
  <c r="T6" i="115"/>
  <c r="W6" i="115"/>
  <c r="Y6" i="115" s="1"/>
  <c r="AH6" i="115"/>
  <c r="Z36" i="115"/>
  <c r="N10" i="105"/>
  <c r="P31" i="106"/>
  <c r="P75" i="106"/>
  <c r="P23" i="115"/>
  <c r="C103" i="134"/>
  <c r="L9" i="134"/>
  <c r="N72" i="105"/>
  <c r="AC7" i="115"/>
  <c r="N61" i="105"/>
  <c r="AH17" i="115"/>
  <c r="AI21" i="115"/>
  <c r="AH25" i="115"/>
  <c r="AF33" i="115"/>
  <c r="P37" i="115"/>
  <c r="P22" i="115"/>
  <c r="V31" i="115"/>
  <c r="AF51" i="115"/>
  <c r="Q28" i="115"/>
  <c r="A303" i="82"/>
  <c r="A925" i="82"/>
  <c r="A901" i="82"/>
  <c r="D4" i="161" s="1"/>
  <c r="A889" i="82"/>
  <c r="A877" i="82"/>
  <c r="H6" i="146" s="1"/>
  <c r="A865" i="82"/>
  <c r="A853" i="82"/>
  <c r="A841" i="82"/>
  <c r="A829" i="82"/>
  <c r="A817" i="82"/>
  <c r="A805" i="82"/>
  <c r="A793" i="82"/>
  <c r="A781" i="82"/>
  <c r="A769" i="82"/>
  <c r="A757" i="82"/>
  <c r="A745" i="82"/>
  <c r="A732" i="82"/>
  <c r="A719" i="82"/>
  <c r="E4" i="158" s="1"/>
  <c r="A707" i="82"/>
  <c r="I6" i="145" s="1"/>
  <c r="A695" i="82"/>
  <c r="A683" i="82"/>
  <c r="A671" i="82"/>
  <c r="A659" i="82"/>
  <c r="A647" i="82"/>
  <c r="B7" i="166" s="1"/>
  <c r="A635" i="82"/>
  <c r="A623" i="82"/>
  <c r="A611" i="82"/>
  <c r="E3" i="165" s="1"/>
  <c r="A599" i="82"/>
  <c r="A587" i="82"/>
  <c r="G26" i="152" s="1"/>
  <c r="A575" i="82"/>
  <c r="A563" i="82"/>
  <c r="B23" i="151" s="1"/>
  <c r="A551" i="82"/>
  <c r="D27" i="151" s="1"/>
  <c r="A539" i="82"/>
  <c r="D15" i="151" s="1"/>
  <c r="A527" i="82"/>
  <c r="C5" i="151" s="1"/>
  <c r="A515" i="82"/>
  <c r="F8" i="142" s="1"/>
  <c r="A503" i="82"/>
  <c r="B1" i="141" s="1"/>
  <c r="A491" i="82"/>
  <c r="A479" i="82"/>
  <c r="A467" i="82"/>
  <c r="A455" i="82"/>
  <c r="F50" i="159" s="1"/>
  <c r="A443" i="82"/>
  <c r="E33" i="159" s="1"/>
  <c r="A431" i="82"/>
  <c r="C23" i="140" s="1"/>
  <c r="A419" i="82"/>
  <c r="A407" i="82"/>
  <c r="A395" i="82"/>
  <c r="C43" i="139" s="1"/>
  <c r="A383" i="82"/>
  <c r="C4" i="137" s="1"/>
  <c r="A371" i="82"/>
  <c r="A359" i="82"/>
  <c r="A347" i="82"/>
  <c r="A335" i="82"/>
  <c r="A323" i="82"/>
  <c r="A900" i="82"/>
  <c r="K50" i="161" s="1"/>
  <c r="A888" i="82"/>
  <c r="A876" i="82"/>
  <c r="G6" i="146" s="1"/>
  <c r="A864" i="82"/>
  <c r="B1" i="147" s="1"/>
  <c r="A852" i="82"/>
  <c r="A840" i="82"/>
  <c r="A828" i="82"/>
  <c r="A816" i="82"/>
  <c r="A804" i="82"/>
  <c r="A792" i="82"/>
  <c r="A780" i="82"/>
  <c r="A768" i="82"/>
  <c r="A756" i="82"/>
  <c r="A744" i="82"/>
  <c r="A731" i="82"/>
  <c r="A718" i="82"/>
  <c r="D4" i="158" s="1"/>
  <c r="A706" i="82"/>
  <c r="A694" i="82"/>
  <c r="B1" i="145" s="1"/>
  <c r="A682" i="82"/>
  <c r="A670" i="82"/>
  <c r="A658" i="82"/>
  <c r="A646" i="82"/>
  <c r="B5" i="166" s="1"/>
  <c r="A634" i="82"/>
  <c r="A622" i="82"/>
  <c r="A610" i="82"/>
  <c r="I3" i="165" s="1"/>
  <c r="A598" i="82"/>
  <c r="A586" i="82"/>
  <c r="D26" i="152" s="1"/>
  <c r="A574" i="82"/>
  <c r="A562" i="82"/>
  <c r="B19" i="151" s="1"/>
  <c r="A550" i="82"/>
  <c r="D26" i="151" s="1"/>
  <c r="A538" i="82"/>
  <c r="D14" i="151" s="1"/>
  <c r="A526" i="82"/>
  <c r="F3" i="151" s="1"/>
  <c r="A514" i="82"/>
  <c r="E8" i="142" s="1"/>
  <c r="A502" i="82"/>
  <c r="A490" i="82"/>
  <c r="A478" i="82"/>
  <c r="A466" i="82"/>
  <c r="A454" i="82"/>
  <c r="B47" i="159" s="1"/>
  <c r="A442" i="82"/>
  <c r="A430" i="82"/>
  <c r="B23" i="140" s="1"/>
  <c r="A418" i="82"/>
  <c r="B1" i="140" s="1"/>
  <c r="A406" i="82"/>
  <c r="A394" i="82"/>
  <c r="C29" i="139" s="1"/>
  <c r="A382" i="82"/>
  <c r="A370" i="82"/>
  <c r="A358" i="82"/>
  <c r="A346" i="82"/>
  <c r="A334" i="82"/>
  <c r="A322" i="82"/>
  <c r="A899" i="82"/>
  <c r="K27" i="161" s="1"/>
  <c r="A887" i="82"/>
  <c r="A875" i="82"/>
  <c r="F6" i="146" s="1"/>
  <c r="A863" i="82"/>
  <c r="A851" i="82"/>
  <c r="A839" i="82"/>
  <c r="A827" i="82"/>
  <c r="A815" i="82"/>
  <c r="A803" i="82"/>
  <c r="A791" i="82"/>
  <c r="A779" i="82"/>
  <c r="A767" i="82"/>
  <c r="A755" i="82"/>
  <c r="A743" i="82"/>
  <c r="A730" i="82"/>
  <c r="A717" i="82"/>
  <c r="C4" i="158" s="1"/>
  <c r="A705" i="82"/>
  <c r="A693" i="82"/>
  <c r="A681" i="82"/>
  <c r="A669" i="82"/>
  <c r="E5" i="148" s="1"/>
  <c r="A657" i="82"/>
  <c r="A645" i="82"/>
  <c r="B1" i="166" s="1"/>
  <c r="A633" i="82"/>
  <c r="A621" i="82"/>
  <c r="A609" i="82"/>
  <c r="D3" i="165" s="1"/>
  <c r="A597" i="82"/>
  <c r="A585" i="82"/>
  <c r="F26" i="152" s="1"/>
  <c r="A573" i="82"/>
  <c r="A561" i="82"/>
  <c r="B13" i="151" s="1"/>
  <c r="A549" i="82"/>
  <c r="D25" i="151" s="1"/>
  <c r="A537" i="82"/>
  <c r="D13" i="151" s="1"/>
  <c r="A525" i="82"/>
  <c r="A513" i="82"/>
  <c r="G5" i="141" s="1"/>
  <c r="A501" i="82"/>
  <c r="A489" i="82"/>
  <c r="A477" i="82"/>
  <c r="A465" i="82"/>
  <c r="A453" i="82"/>
  <c r="A441" i="82"/>
  <c r="F33" i="159" s="1"/>
  <c r="A429" i="82"/>
  <c r="C82" i="140" s="1"/>
  <c r="A417" i="82"/>
  <c r="A405" i="82"/>
  <c r="A393" i="82"/>
  <c r="C15" i="139" s="1"/>
  <c r="A381" i="82"/>
  <c r="A369" i="82"/>
  <c r="A357" i="82"/>
  <c r="A345" i="82"/>
  <c r="A333" i="82"/>
  <c r="A898" i="82"/>
  <c r="G50" i="161" s="1"/>
  <c r="A886" i="82"/>
  <c r="H15" i="146" s="1"/>
  <c r="A874" i="82"/>
  <c r="C6" i="146" s="1"/>
  <c r="A862" i="82"/>
  <c r="A850" i="82"/>
  <c r="A838" i="82"/>
  <c r="A826" i="82"/>
  <c r="A814" i="82"/>
  <c r="A802" i="82"/>
  <c r="A790" i="82"/>
  <c r="A778" i="82"/>
  <c r="A766" i="82"/>
  <c r="A754" i="82"/>
  <c r="A742" i="82"/>
  <c r="A729" i="82"/>
  <c r="A716" i="82"/>
  <c r="A704" i="82"/>
  <c r="F4" i="145" s="1"/>
  <c r="A692" i="82"/>
  <c r="F4" i="143" s="1"/>
  <c r="A680" i="82"/>
  <c r="A668" i="82"/>
  <c r="A656" i="82"/>
  <c r="A644" i="82"/>
  <c r="A632" i="82"/>
  <c r="A620" i="82"/>
  <c r="A608" i="82"/>
  <c r="C3" i="165" s="1"/>
  <c r="A596" i="82"/>
  <c r="A584" i="82"/>
  <c r="E26" i="152" s="1"/>
  <c r="A572" i="82"/>
  <c r="A560" i="82"/>
  <c r="B6" i="151" s="1"/>
  <c r="A548" i="82"/>
  <c r="D24" i="151" s="1"/>
  <c r="A536" i="82"/>
  <c r="D12" i="151" s="1"/>
  <c r="A524" i="82"/>
  <c r="A512" i="82"/>
  <c r="F5" i="141" s="1"/>
  <c r="A500" i="82"/>
  <c r="C3" i="142" s="1"/>
  <c r="A488" i="82"/>
  <c r="A476" i="82"/>
  <c r="A464" i="82"/>
  <c r="A452" i="82"/>
  <c r="A440" i="82"/>
  <c r="A428" i="82"/>
  <c r="C67" i="140" s="1"/>
  <c r="A416" i="82"/>
  <c r="A404" i="82"/>
  <c r="A392" i="82"/>
  <c r="B1" i="139" s="1"/>
  <c r="A380" i="82"/>
  <c r="A368" i="82"/>
  <c r="B1" i="137" s="1"/>
  <c r="A356" i="82"/>
  <c r="A344" i="82"/>
  <c r="A332" i="82"/>
  <c r="A321" i="82"/>
  <c r="D1" i="136" s="1"/>
  <c r="A897" i="82"/>
  <c r="G27" i="161" s="1"/>
  <c r="A885" i="82"/>
  <c r="J6" i="146" s="1"/>
  <c r="A873" i="82"/>
  <c r="B1" i="146" s="1"/>
  <c r="A861" i="82"/>
  <c r="A849" i="82"/>
  <c r="A837" i="82"/>
  <c r="A825" i="82"/>
  <c r="A813" i="82"/>
  <c r="A801" i="82"/>
  <c r="A789" i="82"/>
  <c r="A777" i="82"/>
  <c r="A765" i="82"/>
  <c r="A753" i="82"/>
  <c r="A741" i="82"/>
  <c r="A728" i="82"/>
  <c r="A715" i="82"/>
  <c r="B1" i="158" s="1"/>
  <c r="A703" i="82"/>
  <c r="E4" i="145" s="1"/>
  <c r="A691" i="82"/>
  <c r="E4" i="143" s="1"/>
  <c r="A679" i="82"/>
  <c r="A667" i="82"/>
  <c r="A655" i="82"/>
  <c r="A643" i="82"/>
  <c r="A631" i="82"/>
  <c r="A619" i="82"/>
  <c r="A607" i="82"/>
  <c r="B3" i="165" s="1"/>
  <c r="A595" i="82"/>
  <c r="A583" i="82"/>
  <c r="C26" i="152" s="1"/>
  <c r="A571" i="82"/>
  <c r="A559" i="82"/>
  <c r="D35" i="151" s="1"/>
  <c r="A547" i="82"/>
  <c r="D23" i="151" s="1"/>
  <c r="A535" i="82"/>
  <c r="D11" i="151" s="1"/>
  <c r="A523" i="82"/>
  <c r="B1" i="151" s="1"/>
  <c r="A511" i="82"/>
  <c r="C5" i="141" s="1"/>
  <c r="A499" i="82"/>
  <c r="A487" i="82"/>
  <c r="A475" i="82"/>
  <c r="A463" i="82"/>
  <c r="A451" i="82"/>
  <c r="A439" i="82"/>
  <c r="B1" i="159" s="1"/>
  <c r="A427" i="82"/>
  <c r="C37" i="140" s="1"/>
  <c r="A415" i="82"/>
  <c r="A403" i="82"/>
  <c r="A391" i="82"/>
  <c r="A379" i="82"/>
  <c r="A367" i="82"/>
  <c r="A355" i="82"/>
  <c r="A343" i="82"/>
  <c r="A331" i="82"/>
  <c r="A896" i="82"/>
  <c r="K49" i="161" s="1"/>
  <c r="A884" i="82"/>
  <c r="A872" i="82"/>
  <c r="A860" i="82"/>
  <c r="A848" i="82"/>
  <c r="A836" i="82"/>
  <c r="A824" i="82"/>
  <c r="A812" i="82"/>
  <c r="A800" i="82"/>
  <c r="A788" i="82"/>
  <c r="A776" i="82"/>
  <c r="A764" i="82"/>
  <c r="A752" i="82"/>
  <c r="A740" i="82"/>
  <c r="A727" i="82"/>
  <c r="A714" i="82"/>
  <c r="A702" i="82"/>
  <c r="D4" i="145" s="1"/>
  <c r="A690" i="82"/>
  <c r="D4" i="143" s="1"/>
  <c r="A678" i="82"/>
  <c r="A666" i="82"/>
  <c r="A654" i="82"/>
  <c r="A642" i="82"/>
  <c r="A630" i="82"/>
  <c r="A618" i="82"/>
  <c r="A606" i="82"/>
  <c r="B1" i="165" s="1"/>
  <c r="A594" i="82"/>
  <c r="A582" i="82"/>
  <c r="B26" i="152" s="1"/>
  <c r="A570" i="82"/>
  <c r="A558" i="82"/>
  <c r="D34" i="151" s="1"/>
  <c r="A546" i="82"/>
  <c r="D22" i="151" s="1"/>
  <c r="A534" i="82"/>
  <c r="D10" i="151" s="1"/>
  <c r="A522" i="82"/>
  <c r="A510" i="82"/>
  <c r="A498" i="82"/>
  <c r="A486" i="82"/>
  <c r="A474" i="82"/>
  <c r="A462" i="82"/>
  <c r="A450" i="82"/>
  <c r="A438" i="82"/>
  <c r="A426" i="82"/>
  <c r="C52" i="140" s="1"/>
  <c r="A414" i="82"/>
  <c r="A402" i="82"/>
  <c r="A390" i="82"/>
  <c r="G4" i="137" s="1"/>
  <c r="A378" i="82"/>
  <c r="A366" i="82"/>
  <c r="A354" i="82"/>
  <c r="A342" i="82"/>
  <c r="A330" i="82"/>
  <c r="A895" i="82"/>
  <c r="K26" i="161" s="1"/>
  <c r="A883" i="82"/>
  <c r="A871" i="82"/>
  <c r="A859" i="82"/>
  <c r="A847" i="82"/>
  <c r="A835" i="82"/>
  <c r="A823" i="82"/>
  <c r="A811" i="82"/>
  <c r="A799" i="82"/>
  <c r="A787" i="82"/>
  <c r="A775" i="82"/>
  <c r="A763" i="82"/>
  <c r="A751" i="82"/>
  <c r="A738" i="82"/>
  <c r="A726" i="82"/>
  <c r="C24" i="163" s="1"/>
  <c r="A713" i="82"/>
  <c r="B5" i="150" s="1"/>
  <c r="A701" i="82"/>
  <c r="C4" i="145" s="1"/>
  <c r="A689" i="82"/>
  <c r="A677" i="82"/>
  <c r="A665" i="82"/>
  <c r="A653" i="82"/>
  <c r="A641" i="82"/>
  <c r="A629" i="82"/>
  <c r="A617" i="82"/>
  <c r="B1" i="144" s="1"/>
  <c r="A605" i="82"/>
  <c r="A593" i="82"/>
  <c r="A581" i="82"/>
  <c r="A569" i="82"/>
  <c r="A557" i="82"/>
  <c r="D33" i="151" s="1"/>
  <c r="A545" i="82"/>
  <c r="D21" i="151" s="1"/>
  <c r="A533" i="82"/>
  <c r="D9" i="151" s="1"/>
  <c r="A521" i="82"/>
  <c r="A509" i="82"/>
  <c r="A497" i="82"/>
  <c r="A485" i="82"/>
  <c r="A473" i="82"/>
  <c r="A461" i="82"/>
  <c r="A449" i="82"/>
  <c r="A437" i="82"/>
  <c r="H23" i="140" s="1"/>
  <c r="A425" i="82"/>
  <c r="A413" i="82"/>
  <c r="A401" i="82"/>
  <c r="A389" i="82"/>
  <c r="A377" i="82"/>
  <c r="A365" i="82"/>
  <c r="A353" i="82"/>
  <c r="A341" i="82"/>
  <c r="A329" i="82"/>
  <c r="A906" i="82"/>
  <c r="A894" i="82"/>
  <c r="G49" i="161" s="1"/>
  <c r="A882" i="82"/>
  <c r="A870" i="82"/>
  <c r="A858" i="82"/>
  <c r="A846" i="82"/>
  <c r="A834" i="82"/>
  <c r="A822" i="82"/>
  <c r="A810" i="82"/>
  <c r="A798" i="82"/>
  <c r="A786" i="82"/>
  <c r="A774" i="82"/>
  <c r="A762" i="82"/>
  <c r="A750" i="82"/>
  <c r="A737" i="82"/>
  <c r="A725" i="82"/>
  <c r="B1" i="163" s="1"/>
  <c r="A712" i="82"/>
  <c r="B1" i="150" s="1"/>
  <c r="A700" i="82"/>
  <c r="A688" i="82"/>
  <c r="A676" i="82"/>
  <c r="A664" i="82"/>
  <c r="A652" i="82"/>
  <c r="A640" i="82"/>
  <c r="A628" i="82"/>
  <c r="A616" i="82"/>
  <c r="A604" i="82"/>
  <c r="A592" i="82"/>
  <c r="A580" i="82"/>
  <c r="A568" i="82"/>
  <c r="A556" i="82"/>
  <c r="D32" i="151" s="1"/>
  <c r="A544" i="82"/>
  <c r="D20" i="151" s="1"/>
  <c r="A532" i="82"/>
  <c r="D8" i="151" s="1"/>
  <c r="A520" i="82"/>
  <c r="A508" i="82"/>
  <c r="D4" i="141" s="1"/>
  <c r="A496" i="82"/>
  <c r="A484" i="82"/>
  <c r="A472" i="82"/>
  <c r="A460" i="82"/>
  <c r="A448" i="82"/>
  <c r="A436" i="82"/>
  <c r="G23" i="140" s="1"/>
  <c r="A424" i="82"/>
  <c r="F9" i="140" s="1"/>
  <c r="A412" i="82"/>
  <c r="A400" i="82"/>
  <c r="B1" i="138" s="1"/>
  <c r="A388" i="82"/>
  <c r="A376" i="82"/>
  <c r="A364" i="82"/>
  <c r="A352" i="82"/>
  <c r="A340" i="82"/>
  <c r="A328" i="82"/>
  <c r="A905" i="82"/>
  <c r="A893" i="82"/>
  <c r="G26" i="161" s="1"/>
  <c r="A881" i="82"/>
  <c r="A869" i="82"/>
  <c r="A857" i="82"/>
  <c r="A845" i="82"/>
  <c r="A833" i="82"/>
  <c r="A821" i="82"/>
  <c r="A809" i="82"/>
  <c r="A797" i="82"/>
  <c r="A785" i="82"/>
  <c r="A773" i="82"/>
  <c r="A761" i="82"/>
  <c r="A749" i="82"/>
  <c r="A736" i="82"/>
  <c r="A724" i="82"/>
  <c r="A711" i="82"/>
  <c r="C5" i="149" s="1"/>
  <c r="A699" i="82"/>
  <c r="A687" i="82"/>
  <c r="C4" i="143" s="1"/>
  <c r="A675" i="82"/>
  <c r="A663" i="82"/>
  <c r="A651" i="82"/>
  <c r="A639" i="82"/>
  <c r="A627" i="82"/>
  <c r="A615" i="82"/>
  <c r="A603" i="82"/>
  <c r="A591" i="82"/>
  <c r="A579" i="82"/>
  <c r="A567" i="82"/>
  <c r="A555" i="82"/>
  <c r="D31" i="151" s="1"/>
  <c r="A543" i="82"/>
  <c r="D19" i="151" s="1"/>
  <c r="A531" i="82"/>
  <c r="D7" i="151" s="1"/>
  <c r="A519" i="82"/>
  <c r="H5" i="141" s="1"/>
  <c r="A507" i="82"/>
  <c r="A495" i="82"/>
  <c r="A483" i="82"/>
  <c r="A471" i="82"/>
  <c r="A459" i="82"/>
  <c r="A447" i="82"/>
  <c r="A435" i="82"/>
  <c r="F23" i="140" s="1"/>
  <c r="A423" i="82"/>
  <c r="F6" i="140" s="1"/>
  <c r="A411" i="82"/>
  <c r="A399" i="82"/>
  <c r="A387" i="82"/>
  <c r="A375" i="82"/>
  <c r="H75" i="137" s="1"/>
  <c r="A363" i="82"/>
  <c r="A351" i="82"/>
  <c r="A339" i="82"/>
  <c r="A327" i="82"/>
  <c r="A904" i="82"/>
  <c r="A892" i="82"/>
  <c r="B1" i="161" s="1"/>
  <c r="A880" i="82"/>
  <c r="A868" i="82"/>
  <c r="A856" i="82"/>
  <c r="A844" i="82"/>
  <c r="A832" i="82"/>
  <c r="A820" i="82"/>
  <c r="A808" i="82"/>
  <c r="A796" i="82"/>
  <c r="A784" i="82"/>
  <c r="A772" i="82"/>
  <c r="A760" i="82"/>
  <c r="A748" i="82"/>
  <c r="A735" i="82"/>
  <c r="A723" i="82"/>
  <c r="C24" i="162" s="1"/>
  <c r="A710" i="82"/>
  <c r="B1" i="149" s="1"/>
  <c r="A698" i="82"/>
  <c r="A686" i="82"/>
  <c r="B1" i="143" s="1"/>
  <c r="A674" i="82"/>
  <c r="E5" i="149" s="1"/>
  <c r="A662" i="82"/>
  <c r="A650" i="82"/>
  <c r="B10" i="166" s="1"/>
  <c r="A638" i="82"/>
  <c r="A626" i="82"/>
  <c r="A614" i="82"/>
  <c r="A602" i="82"/>
  <c r="A590" i="82"/>
  <c r="A578" i="82"/>
  <c r="A566" i="82"/>
  <c r="A554" i="82"/>
  <c r="D30" i="151" s="1"/>
  <c r="A542" i="82"/>
  <c r="D18" i="151" s="1"/>
  <c r="A530" i="82"/>
  <c r="D6" i="151" s="1"/>
  <c r="A518" i="82"/>
  <c r="E5" i="141" s="1"/>
  <c r="A506" i="82"/>
  <c r="A494" i="82"/>
  <c r="A482" i="82"/>
  <c r="A470" i="82"/>
  <c r="B1" i="142" s="1"/>
  <c r="A458" i="82"/>
  <c r="A446" i="82"/>
  <c r="A434" i="82"/>
  <c r="A422" i="82"/>
  <c r="F8" i="140" s="1"/>
  <c r="A410" i="82"/>
  <c r="A398" i="82"/>
  <c r="C85" i="139" s="1"/>
  <c r="A386" i="82"/>
  <c r="E4" i="137" s="1"/>
  <c r="A374" i="82"/>
  <c r="H74" i="137" s="1"/>
  <c r="A362" i="82"/>
  <c r="A350" i="82"/>
  <c r="A338" i="82"/>
  <c r="A326" i="82"/>
  <c r="A903" i="82"/>
  <c r="A891" i="82"/>
  <c r="H72" i="137" s="1"/>
  <c r="A879" i="82"/>
  <c r="E6" i="146" s="1"/>
  <c r="A867" i="82"/>
  <c r="A855" i="82"/>
  <c r="A843" i="82"/>
  <c r="A831" i="82"/>
  <c r="A819" i="82"/>
  <c r="A807" i="82"/>
  <c r="A795" i="82"/>
  <c r="A783" i="82"/>
  <c r="A771" i="82"/>
  <c r="A759" i="82"/>
  <c r="A747" i="82"/>
  <c r="A734" i="82"/>
  <c r="A722" i="82"/>
  <c r="B1" i="162" s="1"/>
  <c r="A709" i="82"/>
  <c r="B1" i="148" s="1"/>
  <c r="A697" i="82"/>
  <c r="A685" i="82"/>
  <c r="A673" i="82"/>
  <c r="A661" i="82"/>
  <c r="A649" i="82"/>
  <c r="B9" i="166" s="1"/>
  <c r="A637" i="82"/>
  <c r="A625" i="82"/>
  <c r="A613" i="82"/>
  <c r="A601" i="82"/>
  <c r="A589" i="82"/>
  <c r="A577" i="82"/>
  <c r="A565" i="82"/>
  <c r="B32" i="151" s="1"/>
  <c r="A553" i="82"/>
  <c r="D29" i="151" s="1"/>
  <c r="A541" i="82"/>
  <c r="D17" i="151" s="1"/>
  <c r="A529" i="82"/>
  <c r="H5" i="151" s="1"/>
  <c r="A517" i="82"/>
  <c r="A505" i="82"/>
  <c r="A493" i="82"/>
  <c r="A481" i="82"/>
  <c r="A469" i="82"/>
  <c r="A457" i="82"/>
  <c r="E50" i="159" s="1"/>
  <c r="A445" i="82"/>
  <c r="A433" i="82"/>
  <c r="E23" i="140" s="1"/>
  <c r="A421" i="82"/>
  <c r="F7" i="140" s="1"/>
  <c r="A409" i="82"/>
  <c r="A397" i="82"/>
  <c r="C71" i="139" s="1"/>
  <c r="A385" i="82"/>
  <c r="D4" i="137" s="1"/>
  <c r="A373" i="82"/>
  <c r="H73" i="137" s="1"/>
  <c r="A361" i="82"/>
  <c r="A349" i="82"/>
  <c r="A337" i="82"/>
  <c r="A325" i="82"/>
  <c r="A902" i="82"/>
  <c r="C24" i="161" s="1"/>
  <c r="A890" i="82"/>
  <c r="A878" i="82"/>
  <c r="D6" i="146" s="1"/>
  <c r="A866" i="82"/>
  <c r="A854" i="82"/>
  <c r="A842" i="82"/>
  <c r="A830" i="82"/>
  <c r="A818" i="82"/>
  <c r="A806" i="82"/>
  <c r="A794" i="82"/>
  <c r="A782" i="82"/>
  <c r="A770" i="82"/>
  <c r="A758" i="82"/>
  <c r="A746" i="82"/>
  <c r="A733" i="82"/>
  <c r="A720" i="82"/>
  <c r="G4" i="158" s="1"/>
  <c r="A708" i="82"/>
  <c r="A696" i="82"/>
  <c r="A684" i="82"/>
  <c r="A672" i="82"/>
  <c r="A660" i="82"/>
  <c r="A648" i="82"/>
  <c r="B8" i="166" s="1"/>
  <c r="A636" i="82"/>
  <c r="A624" i="82"/>
  <c r="A612" i="82"/>
  <c r="F3" i="165" s="1"/>
  <c r="A600" i="82"/>
  <c r="A588" i="82"/>
  <c r="A576" i="82"/>
  <c r="B1" i="152" s="1"/>
  <c r="A564" i="82"/>
  <c r="B26" i="151" s="1"/>
  <c r="A552" i="82"/>
  <c r="D28" i="151" s="1"/>
  <c r="A540" i="82"/>
  <c r="D16" i="151" s="1"/>
  <c r="A528" i="82"/>
  <c r="D5" i="151" s="1"/>
  <c r="A516" i="82"/>
  <c r="A504" i="82"/>
  <c r="A492" i="82"/>
  <c r="A480" i="82"/>
  <c r="A468" i="82"/>
  <c r="A456" i="82"/>
  <c r="A444" i="82"/>
  <c r="A432" i="82"/>
  <c r="D23" i="140" s="1"/>
  <c r="A420" i="82"/>
  <c r="A408" i="82"/>
  <c r="A396" i="82"/>
  <c r="C57" i="139" s="1"/>
  <c r="A384" i="82"/>
  <c r="F4" i="137" s="1"/>
  <c r="A372" i="82"/>
  <c r="A360" i="82"/>
  <c r="A348" i="82"/>
  <c r="A336" i="82"/>
  <c r="A324" i="82"/>
  <c r="N78" i="105"/>
  <c r="N59" i="105"/>
  <c r="B34" i="111"/>
  <c r="P33" i="106"/>
  <c r="AE14" i="115"/>
  <c r="Z18" i="115"/>
  <c r="AB30" i="115"/>
  <c r="W38" i="115"/>
  <c r="N42" i="105"/>
  <c r="F89" i="95"/>
  <c r="W48" i="115"/>
  <c r="Z5" i="115"/>
  <c r="P24" i="106"/>
  <c r="P26" i="106"/>
  <c r="N80" i="105"/>
  <c r="N57" i="105"/>
  <c r="P71" i="106"/>
  <c r="A7" i="111"/>
  <c r="T41" i="115"/>
  <c r="N20" i="105"/>
  <c r="P73" i="106"/>
  <c r="J78" i="105"/>
  <c r="L9" i="94"/>
  <c r="A12" i="111"/>
  <c r="K35" i="115"/>
  <c r="N35" i="105"/>
  <c r="N65" i="105"/>
  <c r="J77" i="105"/>
  <c r="L7" i="94"/>
  <c r="Z13" i="115"/>
  <c r="P35" i="115"/>
  <c r="N30" i="105"/>
  <c r="W26" i="115"/>
  <c r="AE7" i="115"/>
  <c r="V33" i="107"/>
  <c r="P48" i="106"/>
  <c r="A10" i="111"/>
  <c r="J26" i="115"/>
  <c r="D103" i="94"/>
  <c r="A15" i="111"/>
  <c r="K16" i="115"/>
  <c r="P28" i="106"/>
  <c r="N37" i="105"/>
  <c r="N44" i="105"/>
  <c r="N66" i="105"/>
  <c r="N70" i="105"/>
  <c r="AB44" i="115"/>
  <c r="L7" i="134"/>
  <c r="P35" i="106"/>
  <c r="N39" i="105"/>
  <c r="N83" i="105"/>
  <c r="B36" i="111"/>
  <c r="A13" i="111"/>
  <c r="A16" i="111"/>
  <c r="Y26" i="115"/>
  <c r="AB36" i="115"/>
  <c r="B32" i="111"/>
  <c r="AB20" i="115"/>
  <c r="AE26" i="115"/>
  <c r="AE36" i="115"/>
  <c r="P39" i="115"/>
  <c r="P44" i="115"/>
  <c r="P50" i="115"/>
  <c r="N6" i="105"/>
  <c r="J37" i="105"/>
  <c r="N67" i="105"/>
  <c r="B37" i="111"/>
  <c r="Z7" i="115"/>
  <c r="N31" i="105"/>
  <c r="N33" i="105"/>
  <c r="Y44" i="115"/>
  <c r="Z46" i="115"/>
  <c r="Y48" i="115"/>
  <c r="AI51" i="115"/>
  <c r="M11" i="115"/>
  <c r="N7" i="105"/>
  <c r="D118" i="105"/>
  <c r="D103" i="93"/>
  <c r="W11" i="115"/>
  <c r="M18" i="115"/>
  <c r="K41" i="115"/>
  <c r="J43" i="115"/>
  <c r="P7" i="115"/>
  <c r="P46" i="106"/>
  <c r="AF13" i="115"/>
  <c r="P8" i="106"/>
  <c r="A18" i="111"/>
  <c r="M46" i="115"/>
  <c r="A233" i="82"/>
  <c r="R2" i="173" s="1"/>
  <c r="A264" i="82"/>
  <c r="L11" i="134"/>
  <c r="L7" i="93"/>
  <c r="M24" i="115"/>
  <c r="K44" i="115"/>
  <c r="M47" i="115"/>
  <c r="A9" i="82"/>
  <c r="A138" i="82"/>
  <c r="T5" i="95" s="1"/>
  <c r="A210" i="82"/>
  <c r="B22" i="100" s="1"/>
  <c r="J12" i="105"/>
  <c r="A101" i="82"/>
  <c r="A173" i="82"/>
  <c r="A277" i="82"/>
  <c r="N47" i="105"/>
  <c r="N48" i="105"/>
  <c r="W54" i="106"/>
  <c r="N56" i="105"/>
  <c r="N64" i="105"/>
  <c r="N76" i="105"/>
  <c r="C103" i="93"/>
  <c r="Q24" i="115"/>
  <c r="Q33" i="115"/>
  <c r="W35" i="115"/>
  <c r="AH39" i="115"/>
  <c r="P47" i="115"/>
  <c r="A23" i="82"/>
  <c r="A65" i="82"/>
  <c r="A12" i="82"/>
  <c r="A77" i="82"/>
  <c r="B57" i="100" s="1"/>
  <c r="A150" i="82"/>
  <c r="C83" i="95" s="1"/>
  <c r="A222" i="82"/>
  <c r="A251" i="82"/>
  <c r="I6" i="112" s="1"/>
  <c r="N9" i="105"/>
  <c r="N25" i="105"/>
  <c r="N28" i="105"/>
  <c r="N40" i="105"/>
  <c r="N52" i="105"/>
  <c r="N60" i="105"/>
  <c r="N85" i="105"/>
  <c r="A25" i="111"/>
  <c r="D118" i="111"/>
  <c r="J22" i="115"/>
  <c r="AF35" i="115"/>
  <c r="AB45" i="115"/>
  <c r="P49" i="115"/>
  <c r="A161" i="82"/>
  <c r="A21" i="82"/>
  <c r="A35" i="82"/>
  <c r="C108" i="105" s="1"/>
  <c r="A113" i="82"/>
  <c r="A185" i="82"/>
  <c r="B13" i="100" s="1"/>
  <c r="A289" i="82"/>
  <c r="N18" i="105"/>
  <c r="N43" i="105"/>
  <c r="N51" i="105"/>
  <c r="N79" i="105"/>
  <c r="Y28" i="115"/>
  <c r="AI35" i="115"/>
  <c r="S42" i="115"/>
  <c r="T44" i="115"/>
  <c r="A88" i="82"/>
  <c r="A89" i="82"/>
  <c r="A162" i="82"/>
  <c r="A234" i="82"/>
  <c r="U2" i="173" s="1"/>
  <c r="A265" i="82"/>
  <c r="A312" i="82"/>
  <c r="N13" i="105"/>
  <c r="W51" i="106"/>
  <c r="N55" i="105"/>
  <c r="N63" i="105"/>
  <c r="N69" i="105"/>
  <c r="N75" i="105"/>
  <c r="N82" i="105"/>
  <c r="A23" i="111"/>
  <c r="Z22" i="115"/>
  <c r="AF28" i="115"/>
  <c r="AE31" i="115"/>
  <c r="AB37" i="115"/>
  <c r="AF47" i="115"/>
  <c r="A30" i="111"/>
  <c r="A31" i="111" s="1"/>
  <c r="AE22" i="115"/>
  <c r="AC51" i="115"/>
  <c r="A47" i="82"/>
  <c r="I5" i="94" s="1"/>
  <c r="A33" i="82"/>
  <c r="A102" i="82"/>
  <c r="F5" i="110" s="1"/>
  <c r="A174" i="82"/>
  <c r="L4" i="105" s="1"/>
  <c r="A278" i="82"/>
  <c r="P10" i="106"/>
  <c r="N12" i="105"/>
  <c r="A8" i="111"/>
  <c r="A11" i="111"/>
  <c r="A17" i="111"/>
  <c r="B35" i="111"/>
  <c r="AE44" i="115"/>
  <c r="A125" i="82"/>
  <c r="F4" i="111" s="1"/>
  <c r="A114" i="82"/>
  <c r="C1" i="111" s="1"/>
  <c r="A186" i="82"/>
  <c r="D17" i="100" s="1"/>
  <c r="A290" i="82"/>
  <c r="D103" i="134"/>
  <c r="N45" i="105"/>
  <c r="N49" i="105"/>
  <c r="N50" i="105"/>
  <c r="N58" i="105"/>
  <c r="S66" i="106"/>
  <c r="N68" i="105"/>
  <c r="N71" i="105"/>
  <c r="N81" i="105"/>
  <c r="K7" i="94"/>
  <c r="C103" i="94"/>
  <c r="Y11" i="115"/>
  <c r="Q16" i="115"/>
  <c r="P36" i="115"/>
  <c r="A197" i="82"/>
  <c r="Q4" i="105" s="1"/>
  <c r="A137" i="82"/>
  <c r="C5" i="95" s="1"/>
  <c r="A36" i="82"/>
  <c r="A11" i="82"/>
  <c r="A76" i="82"/>
  <c r="A149" i="82"/>
  <c r="C82" i="95" s="1"/>
  <c r="A221" i="82"/>
  <c r="A250" i="82"/>
  <c r="G6" i="112" s="1"/>
  <c r="A313" i="82"/>
  <c r="N16" i="105"/>
  <c r="N23" i="105"/>
  <c r="N38" i="105"/>
  <c r="N53" i="105"/>
  <c r="N74" i="105"/>
  <c r="A24" i="111"/>
  <c r="S7" i="115"/>
  <c r="AE9" i="115"/>
  <c r="AI11" i="115"/>
  <c r="AH29" i="115"/>
  <c r="S36" i="115"/>
  <c r="A24" i="82"/>
  <c r="A59" i="82"/>
  <c r="A209" i="82"/>
  <c r="A48" i="82"/>
  <c r="J5" i="94" s="1"/>
  <c r="A126" i="82"/>
  <c r="J4" i="111" s="1"/>
  <c r="A198" i="82"/>
  <c r="AL2" i="107" s="1"/>
  <c r="N41" i="105"/>
  <c r="W58" i="106"/>
  <c r="J14" i="115"/>
  <c r="AI16" i="115"/>
  <c r="T19" i="115"/>
  <c r="S22" i="115"/>
  <c r="S30" i="115"/>
  <c r="AE42" i="115"/>
  <c r="AB48" i="115"/>
  <c r="AH26" i="115"/>
  <c r="Z9" i="115"/>
  <c r="Z19" i="115"/>
  <c r="W30" i="115"/>
  <c r="M32" i="115"/>
  <c r="Z39" i="115"/>
  <c r="P14" i="115"/>
  <c r="Z30" i="115"/>
  <c r="AH38" i="115"/>
  <c r="P42" i="115"/>
  <c r="M52" i="115"/>
  <c r="K51" i="115"/>
  <c r="AC50" i="115"/>
  <c r="V14" i="115"/>
  <c r="AB22" i="115"/>
  <c r="AF30" i="115"/>
  <c r="M35" i="115"/>
  <c r="AE39" i="115"/>
  <c r="S52" i="115"/>
  <c r="M22" i="115"/>
  <c r="P25" i="115"/>
  <c r="AB39" i="115"/>
  <c r="AH13" i="115"/>
  <c r="K13" i="115"/>
  <c r="Z14" i="115"/>
  <c r="AC32" i="115"/>
  <c r="Z52" i="115"/>
  <c r="K36" i="115"/>
  <c r="V41" i="115"/>
  <c r="J17" i="115"/>
  <c r="AH22" i="115"/>
  <c r="V42" i="115"/>
  <c r="T47" i="115"/>
  <c r="P48" i="115"/>
  <c r="S50" i="115"/>
  <c r="M28" i="115"/>
  <c r="Q10" i="115"/>
  <c r="Q12" i="115"/>
  <c r="W13" i="115"/>
  <c r="AB14" i="115"/>
  <c r="Z17" i="115"/>
  <c r="J39" i="115"/>
  <c r="AH41" i="115"/>
  <c r="Z42" i="115"/>
  <c r="T48" i="115"/>
  <c r="V50" i="115"/>
  <c r="Z50" i="115"/>
  <c r="K19" i="115"/>
  <c r="K30" i="115"/>
  <c r="AB49" i="115"/>
  <c r="AH50" i="115"/>
  <c r="AH18" i="115"/>
  <c r="M42" i="115"/>
  <c r="W19" i="115"/>
  <c r="K8" i="115"/>
  <c r="AI5" i="115"/>
  <c r="AK5" i="115" s="1"/>
  <c r="AF8" i="115"/>
  <c r="AH8" i="115"/>
  <c r="R7" i="111"/>
  <c r="S7" i="111" s="1"/>
  <c r="S6" i="111"/>
  <c r="A8" i="82"/>
  <c r="A20" i="82"/>
  <c r="A32" i="82"/>
  <c r="C1" i="11"/>
  <c r="A25" i="82"/>
  <c r="A18" i="82"/>
  <c r="A30" i="82"/>
  <c r="A42" i="82"/>
  <c r="A54" i="82"/>
  <c r="I10" i="169" s="1"/>
  <c r="A71" i="82"/>
  <c r="A83" i="82"/>
  <c r="B53" i="100" s="1"/>
  <c r="A95" i="82"/>
  <c r="A108" i="82"/>
  <c r="A120" i="82"/>
  <c r="A132" i="82"/>
  <c r="C5" i="93" s="1"/>
  <c r="A144" i="82"/>
  <c r="C104" i="111" s="1"/>
  <c r="A156" i="82"/>
  <c r="A168" i="82"/>
  <c r="A180" i="82"/>
  <c r="A192" i="82"/>
  <c r="A204" i="82"/>
  <c r="A216" i="82"/>
  <c r="B1" i="106" s="1"/>
  <c r="A228" i="82"/>
  <c r="A240" i="82"/>
  <c r="A257" i="82"/>
  <c r="A272" i="82"/>
  <c r="A284" i="82"/>
  <c r="A296" i="82"/>
  <c r="A301" i="82"/>
  <c r="A16" i="82"/>
  <c r="A28" i="82"/>
  <c r="A40" i="82"/>
  <c r="A52" i="82"/>
  <c r="A69" i="82"/>
  <c r="A81" i="82"/>
  <c r="B61" i="100" s="1"/>
  <c r="A93" i="82"/>
  <c r="A106" i="82"/>
  <c r="A118" i="82"/>
  <c r="A130" i="82"/>
  <c r="G4" i="111" s="1"/>
  <c r="A142" i="82"/>
  <c r="A154" i="82"/>
  <c r="A166" i="82"/>
  <c r="A178" i="82"/>
  <c r="A190" i="82"/>
  <c r="A202" i="82"/>
  <c r="A214" i="82"/>
  <c r="B1" i="107" s="1"/>
  <c r="A226" i="82"/>
  <c r="B45" i="100" s="1"/>
  <c r="A238" i="82"/>
  <c r="AG2" i="173" s="1"/>
  <c r="A255" i="82"/>
  <c r="A269" i="82"/>
  <c r="A282" i="82"/>
  <c r="A294" i="82"/>
  <c r="A45" i="82"/>
  <c r="A57" i="82"/>
  <c r="B55" i="100" s="1"/>
  <c r="A74" i="82"/>
  <c r="A86" i="82"/>
  <c r="A99" i="82"/>
  <c r="C5" i="110" s="1"/>
  <c r="A111" i="82"/>
  <c r="A123" i="82"/>
  <c r="E4" i="111" s="1"/>
  <c r="A135" i="82"/>
  <c r="C5" i="94" s="1"/>
  <c r="A147" i="82"/>
  <c r="A159" i="82"/>
  <c r="A171" i="82"/>
  <c r="A183" i="82"/>
  <c r="A195" i="82"/>
  <c r="A207" i="82"/>
  <c r="A219" i="82"/>
  <c r="A231" i="82"/>
  <c r="L2" i="173" s="1"/>
  <c r="A243" i="82"/>
  <c r="A248" i="82"/>
  <c r="C6" i="112" s="1"/>
  <c r="A260" i="82"/>
  <c r="A275" i="82"/>
  <c r="A287" i="82"/>
  <c r="A299" i="82"/>
  <c r="A315" i="82"/>
  <c r="W25" i="107"/>
  <c r="T27" i="106"/>
  <c r="A14" i="82"/>
  <c r="C1" i="169" s="1"/>
  <c r="A26" i="82"/>
  <c r="A38" i="82"/>
  <c r="A50" i="82"/>
  <c r="A67" i="82"/>
  <c r="A79" i="82"/>
  <c r="B59" i="100" s="1"/>
  <c r="A91" i="82"/>
  <c r="A104" i="82"/>
  <c r="B1" i="110" s="1"/>
  <c r="A116" i="82"/>
  <c r="H4" i="111" s="1"/>
  <c r="A128" i="82"/>
  <c r="O10" i="169" s="1"/>
  <c r="A140" i="82"/>
  <c r="D5" i="95" s="1"/>
  <c r="A152" i="82"/>
  <c r="A164" i="82"/>
  <c r="A176" i="82"/>
  <c r="A188" i="82"/>
  <c r="B19" i="100" s="1"/>
  <c r="A200" i="82"/>
  <c r="R4" i="105" s="1"/>
  <c r="A212" i="82"/>
  <c r="B24" i="100" s="1"/>
  <c r="A224" i="82"/>
  <c r="B33" i="100" s="1"/>
  <c r="A236" i="82"/>
  <c r="AA2" i="173" s="1"/>
  <c r="A253" i="82"/>
  <c r="A267" i="82"/>
  <c r="A280" i="82"/>
  <c r="A292" i="82"/>
  <c r="A7" i="82"/>
  <c r="A19" i="82"/>
  <c r="A31" i="82"/>
  <c r="A43" i="82"/>
  <c r="A55" i="82"/>
  <c r="F10" i="169" s="1"/>
  <c r="A72" i="82"/>
  <c r="A84" i="82"/>
  <c r="A97" i="82"/>
  <c r="A109" i="82"/>
  <c r="A121" i="82"/>
  <c r="A133" i="82"/>
  <c r="A145" i="82"/>
  <c r="A157" i="82"/>
  <c r="A169" i="82"/>
  <c r="A181" i="82"/>
  <c r="A193" i="82"/>
  <c r="G4" i="105" s="1"/>
  <c r="A205" i="82"/>
  <c r="A217" i="82"/>
  <c r="A229" i="82"/>
  <c r="H2" i="173" s="1"/>
  <c r="A241" i="82"/>
  <c r="A246" i="82"/>
  <c r="A1" i="112" s="1"/>
  <c r="A258" i="82"/>
  <c r="A273" i="82"/>
  <c r="A285" i="82"/>
  <c r="A297" i="82"/>
  <c r="A302" i="82"/>
  <c r="S62" i="106"/>
  <c r="AE20" i="107"/>
  <c r="AF32" i="107"/>
  <c r="T74" i="106"/>
  <c r="A17" i="82"/>
  <c r="D4" i="100" s="1"/>
  <c r="A29" i="82"/>
  <c r="A41" i="82"/>
  <c r="C10" i="169" s="1"/>
  <c r="A53" i="82"/>
  <c r="A70" i="82"/>
  <c r="A82" i="82"/>
  <c r="E2" i="173" s="1"/>
  <c r="A94" i="82"/>
  <c r="A107" i="82"/>
  <c r="A119" i="82"/>
  <c r="A131" i="82"/>
  <c r="C1" i="93" s="1"/>
  <c r="A143" i="82"/>
  <c r="A155" i="82"/>
  <c r="A167" i="82"/>
  <c r="A179" i="82"/>
  <c r="A191" i="82"/>
  <c r="A203" i="82"/>
  <c r="A215" i="82"/>
  <c r="A227" i="82"/>
  <c r="A239" i="82"/>
  <c r="A256" i="82"/>
  <c r="C1" i="173" s="1"/>
  <c r="A270" i="82"/>
  <c r="A283" i="82"/>
  <c r="A295" i="82"/>
  <c r="W9" i="107"/>
  <c r="T11" i="106"/>
  <c r="A10" i="82"/>
  <c r="A22" i="82"/>
  <c r="A34" i="82"/>
  <c r="A46" i="82"/>
  <c r="A58" i="82"/>
  <c r="B56" i="100" s="1"/>
  <c r="A75" i="82"/>
  <c r="A87" i="82"/>
  <c r="A100" i="82"/>
  <c r="E5" i="110" s="1"/>
  <c r="A112" i="82"/>
  <c r="A124" i="82"/>
  <c r="A136" i="82"/>
  <c r="A148" i="82"/>
  <c r="A160" i="82"/>
  <c r="A172" i="82"/>
  <c r="A184" i="82"/>
  <c r="A196" i="82"/>
  <c r="A208" i="82"/>
  <c r="A220" i="82"/>
  <c r="S4" i="105" s="1"/>
  <c r="A232" i="82"/>
  <c r="O2" i="173" s="1"/>
  <c r="A244" i="82"/>
  <c r="A249" i="82"/>
  <c r="E6" i="112" s="1"/>
  <c r="A263" i="82"/>
  <c r="A276" i="82"/>
  <c r="A288" i="82"/>
  <c r="A311" i="82"/>
  <c r="W27" i="107"/>
  <c r="T29" i="106"/>
  <c r="A15" i="82"/>
  <c r="A27" i="82"/>
  <c r="A39" i="82"/>
  <c r="A51" i="82"/>
  <c r="E10" i="169" s="1"/>
  <c r="A68" i="82"/>
  <c r="A80" i="82"/>
  <c r="B60" i="100" s="1"/>
  <c r="A92" i="82"/>
  <c r="A105" i="82"/>
  <c r="A117" i="82"/>
  <c r="A129" i="82"/>
  <c r="A141" i="82"/>
  <c r="E5" i="95" s="1"/>
  <c r="A153" i="82"/>
  <c r="A165" i="82"/>
  <c r="A177" i="82"/>
  <c r="A189" i="82"/>
  <c r="A201" i="82"/>
  <c r="B21" i="100" s="1"/>
  <c r="A213" i="82"/>
  <c r="B25" i="100" s="1"/>
  <c r="A225" i="82"/>
  <c r="A237" i="82"/>
  <c r="AD2" i="173" s="1"/>
  <c r="A254" i="82"/>
  <c r="A268" i="82"/>
  <c r="A281" i="82"/>
  <c r="A293" i="82"/>
  <c r="T83" i="106"/>
  <c r="AF41" i="107"/>
  <c r="A44" i="82"/>
  <c r="J10" i="169" s="1"/>
  <c r="A56" i="82"/>
  <c r="A73" i="82"/>
  <c r="C2" i="173" s="1"/>
  <c r="A85" i="82"/>
  <c r="A98" i="82"/>
  <c r="D5" i="110" s="1"/>
  <c r="A110" i="82"/>
  <c r="A122" i="82"/>
  <c r="B2" i="173" s="1"/>
  <c r="A134" i="82"/>
  <c r="C1" i="94" s="1"/>
  <c r="A146" i="82"/>
  <c r="A158" i="82"/>
  <c r="A170" i="82"/>
  <c r="H4" i="105" s="1"/>
  <c r="O4" i="105" s="1"/>
  <c r="A182" i="82"/>
  <c r="A194" i="82"/>
  <c r="A206" i="82"/>
  <c r="A218" i="82"/>
  <c r="A230" i="82"/>
  <c r="I2" i="173" s="1"/>
  <c r="A242" i="82"/>
  <c r="A247" i="82"/>
  <c r="A259" i="82"/>
  <c r="A274" i="82"/>
  <c r="A286" i="82"/>
  <c r="A298" i="82"/>
  <c r="V17" i="107"/>
  <c r="S19" i="106"/>
  <c r="A314" i="82"/>
  <c r="A309" i="82"/>
  <c r="A316" i="82"/>
  <c r="A304" i="82"/>
  <c r="A318" i="82"/>
  <c r="A320" i="82"/>
  <c r="A308" i="82"/>
  <c r="A300" i="82"/>
  <c r="A310" i="82"/>
  <c r="A317" i="82"/>
  <c r="A305" i="82"/>
  <c r="A319" i="82"/>
  <c r="A307" i="82"/>
  <c r="A13" i="82"/>
  <c r="A37" i="82"/>
  <c r="A49" i="82"/>
  <c r="A66" i="82"/>
  <c r="A78" i="82"/>
  <c r="B58" i="100" s="1"/>
  <c r="A90" i="82"/>
  <c r="A103" i="82"/>
  <c r="A115" i="82"/>
  <c r="F2" i="173" s="1"/>
  <c r="A127" i="82"/>
  <c r="G10" i="169" s="1"/>
  <c r="A139" i="82"/>
  <c r="N5" i="95" s="1"/>
  <c r="A151" i="82"/>
  <c r="A163" i="82"/>
  <c r="A175" i="82"/>
  <c r="A187" i="82"/>
  <c r="A199" i="82"/>
  <c r="U4" i="105" s="1"/>
  <c r="A211" i="82"/>
  <c r="B23" i="100" s="1"/>
  <c r="A223" i="82"/>
  <c r="A235" i="82"/>
  <c r="X2" i="173" s="1"/>
  <c r="A252" i="82"/>
  <c r="A266" i="82"/>
  <c r="A279" i="82"/>
  <c r="A291" i="82"/>
  <c r="A306" i="82"/>
  <c r="W23" i="107"/>
  <c r="T25" i="106"/>
  <c r="N36" i="105"/>
  <c r="S36" i="107"/>
  <c r="M38" i="106"/>
  <c r="M42" i="106"/>
  <c r="S40" i="107"/>
  <c r="AF7" i="107"/>
  <c r="T49" i="106"/>
  <c r="AE12" i="107"/>
  <c r="S54" i="106"/>
  <c r="T62" i="106"/>
  <c r="AF20" i="107"/>
  <c r="AF40" i="107"/>
  <c r="T82" i="106"/>
  <c r="N84" i="105"/>
  <c r="S8" i="106"/>
  <c r="V6" i="107"/>
  <c r="V20" i="107"/>
  <c r="S22" i="106"/>
  <c r="N26" i="105"/>
  <c r="W34" i="107"/>
  <c r="T36" i="106"/>
  <c r="V39" i="107"/>
  <c r="S41" i="106"/>
  <c r="V43" i="107"/>
  <c r="S45" i="106"/>
  <c r="S67" i="106"/>
  <c r="AE25" i="107"/>
  <c r="T69" i="106"/>
  <c r="AF27" i="107"/>
  <c r="T71" i="106"/>
  <c r="AF29" i="107"/>
  <c r="AF33" i="107"/>
  <c r="T75" i="106"/>
  <c r="AB38" i="107"/>
  <c r="M80" i="106"/>
  <c r="K7" i="134"/>
  <c r="W16" i="107"/>
  <c r="T18" i="106"/>
  <c r="N21" i="105"/>
  <c r="W21" i="107"/>
  <c r="T23" i="106"/>
  <c r="T53" i="106"/>
  <c r="AF11" i="107"/>
  <c r="S57" i="106"/>
  <c r="AE15" i="107"/>
  <c r="AF24" i="107"/>
  <c r="T66" i="106"/>
  <c r="AE26" i="107"/>
  <c r="S68" i="106"/>
  <c r="AE29" i="107"/>
  <c r="S71" i="106"/>
  <c r="AE33" i="107"/>
  <c r="S75" i="106"/>
  <c r="AA43" i="107"/>
  <c r="L85" i="106"/>
  <c r="T9" i="106"/>
  <c r="W7" i="107"/>
  <c r="T21" i="106"/>
  <c r="W19" i="107"/>
  <c r="S26" i="106"/>
  <c r="V24" i="107"/>
  <c r="R30" i="107"/>
  <c r="L32" i="106"/>
  <c r="T48" i="106"/>
  <c r="AF6" i="107"/>
  <c r="AB7" i="107"/>
  <c r="M49" i="106"/>
  <c r="AE18" i="107"/>
  <c r="S60" i="106"/>
  <c r="AF30" i="107"/>
  <c r="T72" i="106"/>
  <c r="AF34" i="107"/>
  <c r="T76" i="106"/>
  <c r="AE37" i="107"/>
  <c r="S79" i="106"/>
  <c r="A12" i="105"/>
  <c r="A10" i="105"/>
  <c r="A8" i="105"/>
  <c r="A13" i="105"/>
  <c r="A11" i="105"/>
  <c r="A9" i="105"/>
  <c r="A7" i="105"/>
  <c r="V15" i="107"/>
  <c r="S17" i="106"/>
  <c r="S40" i="106"/>
  <c r="V38" i="107"/>
  <c r="R39" i="107"/>
  <c r="L41" i="106"/>
  <c r="S44" i="106"/>
  <c r="V42" i="107"/>
  <c r="R43" i="107"/>
  <c r="L45" i="106"/>
  <c r="AF21" i="107"/>
  <c r="T63" i="106"/>
  <c r="T78" i="106"/>
  <c r="AF36" i="107"/>
  <c r="L84" i="106"/>
  <c r="AA42" i="107"/>
  <c r="N11" i="105"/>
  <c r="S12" i="106"/>
  <c r="V10" i="107"/>
  <c r="N29" i="105"/>
  <c r="N34" i="105"/>
  <c r="R34" i="107"/>
  <c r="L36" i="106"/>
  <c r="T47" i="106"/>
  <c r="AF5" i="107"/>
  <c r="AF10" i="107"/>
  <c r="T52" i="106"/>
  <c r="AB11" i="107"/>
  <c r="M53" i="106"/>
  <c r="S55" i="106"/>
  <c r="AE13" i="107"/>
  <c r="AE28" i="107"/>
  <c r="S70" i="106"/>
  <c r="S74" i="106"/>
  <c r="AE32" i="107"/>
  <c r="N77" i="105"/>
  <c r="M79" i="106"/>
  <c r="AB37" i="107"/>
  <c r="AE41" i="107"/>
  <c r="S83" i="106"/>
  <c r="T16" i="106"/>
  <c r="W14" i="107"/>
  <c r="N19" i="105"/>
  <c r="N24" i="105"/>
  <c r="W32" i="107"/>
  <c r="T34" i="106"/>
  <c r="S38" i="107"/>
  <c r="M40" i="106"/>
  <c r="S42" i="107"/>
  <c r="M44" i="106"/>
  <c r="S58" i="106"/>
  <c r="AE16" i="107"/>
  <c r="AE23" i="107"/>
  <c r="S65" i="106"/>
  <c r="AF25" i="107"/>
  <c r="T67" i="106"/>
  <c r="N73" i="105"/>
  <c r="AF35" i="107"/>
  <c r="T77" i="106"/>
  <c r="T7" i="106"/>
  <c r="W5" i="107"/>
  <c r="W11" i="107"/>
  <c r="T13" i="106"/>
  <c r="T19" i="106"/>
  <c r="W17" i="107"/>
  <c r="V37" i="107"/>
  <c r="S39" i="106"/>
  <c r="V41" i="107"/>
  <c r="S43" i="106"/>
  <c r="T51" i="106"/>
  <c r="AF9" i="107"/>
  <c r="AF22" i="107"/>
  <c r="T64" i="106"/>
  <c r="AF31" i="107"/>
  <c r="T73" i="106"/>
  <c r="S77" i="106"/>
  <c r="AE35" i="107"/>
  <c r="AE40" i="107"/>
  <c r="S82" i="106"/>
  <c r="S21" i="106"/>
  <c r="V19" i="107"/>
  <c r="V22" i="107"/>
  <c r="S24" i="106"/>
  <c r="L30" i="106"/>
  <c r="R28" i="107"/>
  <c r="M47" i="106"/>
  <c r="AB5" i="107"/>
  <c r="AE19" i="107"/>
  <c r="S61" i="106"/>
  <c r="S69" i="106"/>
  <c r="AE27" i="107"/>
  <c r="S73" i="106"/>
  <c r="AE31" i="107"/>
  <c r="AE39" i="107"/>
  <c r="S81" i="106"/>
  <c r="V8" i="107"/>
  <c r="S10" i="106"/>
  <c r="AF4" i="107"/>
  <c r="T46" i="106"/>
  <c r="AE14" i="107"/>
  <c r="S56" i="106"/>
  <c r="AF26" i="107"/>
  <c r="T68" i="106"/>
  <c r="AF28" i="107"/>
  <c r="T70" i="106"/>
  <c r="N17" i="105"/>
  <c r="T20" i="106"/>
  <c r="W18" i="107"/>
  <c r="N27" i="105"/>
  <c r="V26" i="107"/>
  <c r="S28" i="106"/>
  <c r="N32" i="105"/>
  <c r="R32" i="107"/>
  <c r="L34" i="106"/>
  <c r="V36" i="107"/>
  <c r="S38" i="106"/>
  <c r="R37" i="107"/>
  <c r="L39" i="106"/>
  <c r="V40" i="107"/>
  <c r="S42" i="106"/>
  <c r="R41" i="107"/>
  <c r="L43" i="106"/>
  <c r="S46" i="106"/>
  <c r="AE4" i="107"/>
  <c r="AF8" i="107"/>
  <c r="T50" i="106"/>
  <c r="AB9" i="107"/>
  <c r="M51" i="106"/>
  <c r="N54" i="105"/>
  <c r="AF38" i="107"/>
  <c r="T80" i="106"/>
  <c r="N8" i="105"/>
  <c r="B30" i="105"/>
  <c r="A22" i="105"/>
  <c r="W15" i="107"/>
  <c r="T17" i="106"/>
  <c r="W30" i="107"/>
  <c r="T32" i="106"/>
  <c r="S59" i="106"/>
  <c r="AE17" i="107"/>
  <c r="AE21" i="107"/>
  <c r="S63" i="106"/>
  <c r="T65" i="106"/>
  <c r="AF23" i="107"/>
  <c r="AE30" i="107"/>
  <c r="S72" i="106"/>
  <c r="AE34" i="107"/>
  <c r="S76" i="106"/>
  <c r="AE43" i="107"/>
  <c r="S85" i="106"/>
  <c r="N14" i="105"/>
  <c r="R29" i="107"/>
  <c r="L31" i="106"/>
  <c r="R31" i="107"/>
  <c r="L33" i="106"/>
  <c r="R33" i="107"/>
  <c r="L35" i="106"/>
  <c r="L37" i="106"/>
  <c r="R35" i="107"/>
  <c r="S37" i="107"/>
  <c r="M39" i="106"/>
  <c r="S39" i="107"/>
  <c r="M41" i="106"/>
  <c r="S41" i="107"/>
  <c r="M43" i="106"/>
  <c r="S43" i="107"/>
  <c r="M45" i="106"/>
  <c r="AA36" i="107"/>
  <c r="L78" i="106"/>
  <c r="AB43" i="107"/>
  <c r="M85" i="106"/>
  <c r="V5" i="107"/>
  <c r="S7" i="106"/>
  <c r="V9" i="107"/>
  <c r="S11" i="106"/>
  <c r="V11" i="107"/>
  <c r="S13" i="106"/>
  <c r="V21" i="107"/>
  <c r="S23" i="106"/>
  <c r="V23" i="107"/>
  <c r="S25" i="106"/>
  <c r="V25" i="107"/>
  <c r="S27" i="106"/>
  <c r="V27" i="107"/>
  <c r="S29" i="106"/>
  <c r="W29" i="107"/>
  <c r="T31" i="106"/>
  <c r="W31" i="107"/>
  <c r="T33" i="106"/>
  <c r="W33" i="107"/>
  <c r="T35" i="106"/>
  <c r="W35" i="107"/>
  <c r="T37" i="106"/>
  <c r="N46" i="105"/>
  <c r="L47" i="106"/>
  <c r="AA5" i="107"/>
  <c r="L49" i="106"/>
  <c r="AA7" i="107"/>
  <c r="L51" i="106"/>
  <c r="AA9" i="107"/>
  <c r="AA11" i="107"/>
  <c r="L53" i="106"/>
  <c r="AB13" i="107"/>
  <c r="M55" i="106"/>
  <c r="AB15" i="107"/>
  <c r="M57" i="106"/>
  <c r="AB17" i="107"/>
  <c r="M59" i="106"/>
  <c r="M61" i="106"/>
  <c r="AB19" i="107"/>
  <c r="AA38" i="107"/>
  <c r="L80" i="106"/>
  <c r="S14" i="107"/>
  <c r="M16" i="106"/>
  <c r="M18" i="106"/>
  <c r="S16" i="107"/>
  <c r="M20" i="106"/>
  <c r="S18" i="107"/>
  <c r="V31" i="107"/>
  <c r="S33" i="106"/>
  <c r="T39" i="106"/>
  <c r="W37" i="107"/>
  <c r="W39" i="107"/>
  <c r="T41" i="106"/>
  <c r="W41" i="107"/>
  <c r="T43" i="106"/>
  <c r="W43" i="107"/>
  <c r="T45" i="106"/>
  <c r="AA13" i="107"/>
  <c r="L55" i="106"/>
  <c r="AA15" i="107"/>
  <c r="L57" i="106"/>
  <c r="L59" i="106"/>
  <c r="AA17" i="107"/>
  <c r="L61" i="106"/>
  <c r="AA19" i="107"/>
  <c r="AB21" i="107"/>
  <c r="M63" i="106"/>
  <c r="AB23" i="107"/>
  <c r="M65" i="106"/>
  <c r="M67" i="106"/>
  <c r="AB25" i="107"/>
  <c r="AB27" i="107"/>
  <c r="M69" i="106"/>
  <c r="S78" i="106"/>
  <c r="AE36" i="107"/>
  <c r="AB40" i="107"/>
  <c r="M82" i="106"/>
  <c r="AF43" i="107"/>
  <c r="T85" i="106"/>
  <c r="M8" i="106"/>
  <c r="S6" i="107"/>
  <c r="AK6" i="107" s="1"/>
  <c r="S8" i="107"/>
  <c r="M10" i="106"/>
  <c r="S10" i="107"/>
  <c r="M12" i="106"/>
  <c r="L16" i="106"/>
  <c r="R14" i="107"/>
  <c r="L18" i="106"/>
  <c r="R16" i="107"/>
  <c r="L20" i="106"/>
  <c r="R18" i="107"/>
  <c r="S20" i="107"/>
  <c r="M22" i="106"/>
  <c r="M24" i="106"/>
  <c r="S22" i="107"/>
  <c r="S24" i="107"/>
  <c r="M26" i="106"/>
  <c r="M28" i="106"/>
  <c r="S26" i="107"/>
  <c r="N62" i="105"/>
  <c r="L63" i="106"/>
  <c r="AA21" i="107"/>
  <c r="AA23" i="107"/>
  <c r="L65" i="106"/>
  <c r="L67" i="106"/>
  <c r="AA25" i="107"/>
  <c r="L69" i="106"/>
  <c r="AA27" i="107"/>
  <c r="AB29" i="107"/>
  <c r="M71" i="106"/>
  <c r="AB31" i="107"/>
  <c r="M73" i="106"/>
  <c r="AB33" i="107"/>
  <c r="M75" i="106"/>
  <c r="M77" i="106"/>
  <c r="AB35" i="107"/>
  <c r="AA40" i="107"/>
  <c r="L82" i="106"/>
  <c r="L8" i="106"/>
  <c r="R8" i="107"/>
  <c r="L10" i="106"/>
  <c r="R10" i="107"/>
  <c r="L12" i="106"/>
  <c r="L24" i="106"/>
  <c r="R22" i="107"/>
  <c r="L26" i="106"/>
  <c r="R24" i="107"/>
  <c r="L28" i="106"/>
  <c r="R26" i="107"/>
  <c r="S30" i="107"/>
  <c r="M32" i="106"/>
  <c r="S32" i="107"/>
  <c r="M34" i="106"/>
  <c r="M36" i="106"/>
  <c r="S34" i="107"/>
  <c r="S47" i="106"/>
  <c r="AE5" i="107"/>
  <c r="S49" i="106"/>
  <c r="AE7" i="107"/>
  <c r="S51" i="106"/>
  <c r="AE9" i="107"/>
  <c r="S53" i="106"/>
  <c r="AE11" i="107"/>
  <c r="AF13" i="107"/>
  <c r="T55" i="106"/>
  <c r="T57" i="106"/>
  <c r="AF15" i="107"/>
  <c r="T59" i="106"/>
  <c r="AF17" i="107"/>
  <c r="AF19" i="107"/>
  <c r="T61" i="106"/>
  <c r="AA29" i="107"/>
  <c r="L71" i="106"/>
  <c r="AA31" i="107"/>
  <c r="L73" i="106"/>
  <c r="AA33" i="107"/>
  <c r="L75" i="106"/>
  <c r="AA35" i="107"/>
  <c r="L77" i="106"/>
  <c r="AE38" i="107"/>
  <c r="S80" i="106"/>
  <c r="AB42" i="107"/>
  <c r="M84" i="106"/>
  <c r="T8" i="106"/>
  <c r="W6" i="107"/>
  <c r="T10" i="106"/>
  <c r="W8" i="107"/>
  <c r="T12" i="106"/>
  <c r="W10" i="107"/>
  <c r="V16" i="107"/>
  <c r="S18" i="106"/>
  <c r="S20" i="106"/>
  <c r="V18" i="107"/>
  <c r="W22" i="107"/>
  <c r="T24" i="106"/>
  <c r="T26" i="106"/>
  <c r="W24" i="107"/>
  <c r="T28" i="106"/>
  <c r="W26" i="107"/>
  <c r="R36" i="107"/>
  <c r="L38" i="106"/>
  <c r="L40" i="106"/>
  <c r="R38" i="107"/>
  <c r="R40" i="107"/>
  <c r="L42" i="106"/>
  <c r="L44" i="106"/>
  <c r="R42" i="107"/>
  <c r="M46" i="106"/>
  <c r="AB4" i="107"/>
  <c r="AB6" i="107"/>
  <c r="M48" i="106"/>
  <c r="M50" i="106"/>
  <c r="AB8" i="107"/>
  <c r="M52" i="106"/>
  <c r="AB10" i="107"/>
  <c r="AA37" i="107"/>
  <c r="L79" i="106"/>
  <c r="A14" i="105"/>
  <c r="L46" i="106"/>
  <c r="AA4" i="107"/>
  <c r="AA6" i="107"/>
  <c r="L48" i="106"/>
  <c r="L50" i="106"/>
  <c r="AA8" i="107"/>
  <c r="L52" i="106"/>
  <c r="AA10" i="107"/>
  <c r="AB12" i="107"/>
  <c r="M54" i="106"/>
  <c r="AB14" i="107"/>
  <c r="M56" i="106"/>
  <c r="M58" i="106"/>
  <c r="AB16" i="107"/>
  <c r="AB18" i="107"/>
  <c r="M60" i="106"/>
  <c r="AB39" i="107"/>
  <c r="M81" i="106"/>
  <c r="S15" i="107"/>
  <c r="M17" i="106"/>
  <c r="S17" i="107"/>
  <c r="M19" i="106"/>
  <c r="M21" i="106"/>
  <c r="S19" i="107"/>
  <c r="S32" i="106"/>
  <c r="V30" i="107"/>
  <c r="S34" i="106"/>
  <c r="V32" i="107"/>
  <c r="V34" i="107"/>
  <c r="S36" i="106"/>
  <c r="W36" i="107"/>
  <c r="T38" i="106"/>
  <c r="W38" i="107"/>
  <c r="T40" i="106"/>
  <c r="W40" i="107"/>
  <c r="T42" i="106"/>
  <c r="W42" i="107"/>
  <c r="T44" i="106"/>
  <c r="L54" i="106"/>
  <c r="AA12" i="107"/>
  <c r="AA14" i="107"/>
  <c r="L56" i="106"/>
  <c r="AA16" i="107"/>
  <c r="L58" i="106"/>
  <c r="AA18" i="107"/>
  <c r="L60" i="106"/>
  <c r="M62" i="106"/>
  <c r="AB20" i="107"/>
  <c r="AB22" i="107"/>
  <c r="M64" i="106"/>
  <c r="AB24" i="107"/>
  <c r="M66" i="106"/>
  <c r="AB26" i="107"/>
  <c r="M68" i="106"/>
  <c r="AF37" i="107"/>
  <c r="T79" i="106"/>
  <c r="AA39" i="107"/>
  <c r="L81" i="106"/>
  <c r="AE42" i="107"/>
  <c r="S84" i="106"/>
  <c r="S5" i="107"/>
  <c r="AK5" i="107" s="1"/>
  <c r="M7" i="106"/>
  <c r="M9" i="106"/>
  <c r="S7" i="107"/>
  <c r="S9" i="107"/>
  <c r="M11" i="106"/>
  <c r="M13" i="106"/>
  <c r="S11" i="107"/>
  <c r="R15" i="107"/>
  <c r="L17" i="106"/>
  <c r="R17" i="107"/>
  <c r="L19" i="106"/>
  <c r="R19" i="107"/>
  <c r="L21" i="106"/>
  <c r="S23" i="107"/>
  <c r="M25" i="106"/>
  <c r="S25" i="107"/>
  <c r="M27" i="106"/>
  <c r="S27" i="107"/>
  <c r="M29" i="106"/>
  <c r="L62" i="106"/>
  <c r="AA20" i="107"/>
  <c r="AA22" i="107"/>
  <c r="L64" i="106"/>
  <c r="L66" i="106"/>
  <c r="AA24" i="107"/>
  <c r="AA26" i="107"/>
  <c r="L68" i="106"/>
  <c r="AB28" i="107"/>
  <c r="M70" i="106"/>
  <c r="AB30" i="107"/>
  <c r="M72" i="106"/>
  <c r="AB32" i="107"/>
  <c r="M74" i="106"/>
  <c r="AB34" i="107"/>
  <c r="M76" i="106"/>
  <c r="AB41" i="107"/>
  <c r="M83" i="106"/>
  <c r="R7" i="107"/>
  <c r="L9" i="106"/>
  <c r="R9" i="107"/>
  <c r="L11" i="106"/>
  <c r="L13" i="106"/>
  <c r="R11" i="107"/>
  <c r="N22" i="105"/>
  <c r="R23" i="107"/>
  <c r="L25" i="106"/>
  <c r="R25" i="107"/>
  <c r="L27" i="106"/>
  <c r="R27" i="107"/>
  <c r="L29" i="106"/>
  <c r="M31" i="106"/>
  <c r="S29" i="107"/>
  <c r="S31" i="107"/>
  <c r="M33" i="106"/>
  <c r="S33" i="107"/>
  <c r="M35" i="106"/>
  <c r="S35" i="107"/>
  <c r="M37" i="106"/>
  <c r="S48" i="106"/>
  <c r="AE6" i="107"/>
  <c r="AE8" i="107"/>
  <c r="S50" i="106"/>
  <c r="S52" i="106"/>
  <c r="AE10" i="107"/>
  <c r="AF12" i="107"/>
  <c r="T54" i="106"/>
  <c r="AF14" i="107"/>
  <c r="T56" i="106"/>
  <c r="AF16" i="107"/>
  <c r="T58" i="106"/>
  <c r="AF18" i="107"/>
  <c r="T60" i="106"/>
  <c r="AA28" i="107"/>
  <c r="L70" i="106"/>
  <c r="L72" i="106"/>
  <c r="AA30" i="107"/>
  <c r="AA32" i="107"/>
  <c r="L74" i="106"/>
  <c r="AA34" i="107"/>
  <c r="L76" i="106"/>
  <c r="AB36" i="107"/>
  <c r="M78" i="106"/>
  <c r="AF39" i="107"/>
  <c r="T81" i="106"/>
  <c r="AA41" i="107"/>
  <c r="L83" i="106"/>
  <c r="L7" i="106"/>
  <c r="L11" i="93"/>
  <c r="C108" i="93"/>
  <c r="C108" i="94"/>
  <c r="K11" i="93"/>
  <c r="L9" i="93"/>
  <c r="K9" i="93"/>
  <c r="L11" i="94"/>
  <c r="K11" i="94"/>
  <c r="M15" i="115"/>
  <c r="A27" i="111"/>
  <c r="M27" i="115"/>
  <c r="AB6" i="115"/>
  <c r="Z12" i="115"/>
  <c r="A20" i="111"/>
  <c r="M10" i="115"/>
  <c r="A28" i="111"/>
  <c r="B33" i="111"/>
  <c r="B38" i="111"/>
  <c r="M25" i="115"/>
  <c r="A26" i="111"/>
  <c r="A21" i="111"/>
  <c r="M23" i="115"/>
  <c r="Q25" i="115"/>
  <c r="M8" i="115"/>
  <c r="M29" i="115"/>
  <c r="M31" i="115"/>
  <c r="M21" i="115"/>
  <c r="M33" i="115"/>
  <c r="M43" i="115"/>
  <c r="M34" i="115"/>
  <c r="M53" i="115"/>
  <c r="M37" i="115"/>
  <c r="M38" i="115"/>
  <c r="M40" i="115"/>
  <c r="M45" i="115"/>
  <c r="M49" i="115"/>
  <c r="M51" i="115"/>
  <c r="K12" i="169" l="1"/>
  <c r="K14" i="169"/>
  <c r="K13" i="169"/>
  <c r="N10" i="169"/>
  <c r="G2" i="115"/>
  <c r="AM2" i="173"/>
  <c r="AJ2" i="173"/>
  <c r="G2" i="173"/>
  <c r="W9" i="172"/>
  <c r="W12" i="172"/>
  <c r="W13" i="172"/>
  <c r="W5" i="172"/>
  <c r="W17" i="172"/>
  <c r="W6" i="172"/>
  <c r="W8" i="172"/>
  <c r="W10" i="172"/>
  <c r="W11" i="172"/>
  <c r="W14" i="172"/>
  <c r="W15" i="172"/>
  <c r="W16" i="172"/>
  <c r="W7" i="172"/>
  <c r="V5" i="172"/>
  <c r="V17" i="172"/>
  <c r="Y17" i="172" s="1"/>
  <c r="I17" i="172" s="1"/>
  <c r="V8" i="172"/>
  <c r="Y8" i="172" s="1"/>
  <c r="I8" i="172" s="1"/>
  <c r="V10" i="172"/>
  <c r="Y10" i="172" s="1"/>
  <c r="I10" i="172" s="1"/>
  <c r="V15" i="172"/>
  <c r="Y15" i="172" s="1"/>
  <c r="I15" i="172" s="1"/>
  <c r="V16" i="172"/>
  <c r="Y16" i="172" s="1"/>
  <c r="I16" i="172" s="1"/>
  <c r="V6" i="172"/>
  <c r="V9" i="172"/>
  <c r="Y9" i="172" s="1"/>
  <c r="I9" i="172" s="1"/>
  <c r="V11" i="172"/>
  <c r="Y11" i="172" s="1"/>
  <c r="I11" i="172" s="1"/>
  <c r="V12" i="172"/>
  <c r="Y12" i="172" s="1"/>
  <c r="I12" i="172" s="1"/>
  <c r="V13" i="172"/>
  <c r="Y13" i="172" s="1"/>
  <c r="I13" i="172" s="1"/>
  <c r="V14" i="172"/>
  <c r="Y14" i="172" s="1"/>
  <c r="I14" i="172" s="1"/>
  <c r="V7" i="172"/>
  <c r="V18" i="172"/>
  <c r="Y18" i="172" s="1"/>
  <c r="I18" i="172" s="1"/>
  <c r="W18" i="172"/>
  <c r="W19" i="172"/>
  <c r="V19" i="172"/>
  <c r="Y19" i="172" s="1"/>
  <c r="I19" i="172" s="1"/>
  <c r="AR9" i="105"/>
  <c r="AM9" i="105"/>
  <c r="Q9" i="105" s="1"/>
  <c r="V7" i="107"/>
  <c r="AM7" i="107" s="1"/>
  <c r="AM16" i="105"/>
  <c r="W16" i="106" s="1"/>
  <c r="AR16" i="105"/>
  <c r="V14" i="107"/>
  <c r="AM14" i="107" s="1"/>
  <c r="L22" i="106"/>
  <c r="M30" i="106"/>
  <c r="M23" i="106"/>
  <c r="S28" i="107"/>
  <c r="AK28" i="107" s="1"/>
  <c r="S21" i="107"/>
  <c r="R20" i="107"/>
  <c r="AK20" i="107" s="1"/>
  <c r="O2" i="115"/>
  <c r="U8" i="95"/>
  <c r="U18" i="95"/>
  <c r="B2" i="171"/>
  <c r="A71" i="171" s="1"/>
  <c r="C4" i="111"/>
  <c r="F2" i="115"/>
  <c r="E2" i="115"/>
  <c r="B48" i="100"/>
  <c r="D10" i="169"/>
  <c r="A2" i="169"/>
  <c r="K10" i="169"/>
  <c r="H10" i="169"/>
  <c r="P23" i="106"/>
  <c r="AH7" i="115"/>
  <c r="AF49" i="115"/>
  <c r="T22" i="106"/>
  <c r="P45" i="115"/>
  <c r="Y12" i="115"/>
  <c r="W20" i="107"/>
  <c r="AM20" i="107" s="1"/>
  <c r="L23" i="106"/>
  <c r="R21" i="107"/>
  <c r="AE49" i="115"/>
  <c r="S30" i="106"/>
  <c r="V28" i="107"/>
  <c r="Y36" i="115"/>
  <c r="J33" i="105"/>
  <c r="K4" i="115"/>
  <c r="J4" i="115" s="1"/>
  <c r="T30" i="106"/>
  <c r="W28" i="107"/>
  <c r="W30" i="106"/>
  <c r="W22" i="106"/>
  <c r="M26" i="115"/>
  <c r="M13" i="115"/>
  <c r="N41" i="115"/>
  <c r="M41" i="115"/>
  <c r="M12" i="115"/>
  <c r="M39" i="115"/>
  <c r="M36" i="115"/>
  <c r="M48" i="115"/>
  <c r="M20" i="115"/>
  <c r="N30" i="115"/>
  <c r="M30" i="115"/>
  <c r="M9" i="115"/>
  <c r="N14" i="115"/>
  <c r="M14" i="115"/>
  <c r="M16" i="115"/>
  <c r="N50" i="115"/>
  <c r="M50" i="115"/>
  <c r="M19" i="115"/>
  <c r="M44" i="115"/>
  <c r="M17" i="115"/>
  <c r="Q4" i="115"/>
  <c r="I6" i="146"/>
  <c r="K6" i="146"/>
  <c r="K3" i="142"/>
  <c r="B21" i="142" s="1"/>
  <c r="K18" i="115"/>
  <c r="J18" i="115"/>
  <c r="D112" i="111"/>
  <c r="D122" i="111" s="1"/>
  <c r="N19" i="115"/>
  <c r="N26" i="115"/>
  <c r="Q80" i="105"/>
  <c r="N6" i="115"/>
  <c r="Q6" i="115"/>
  <c r="C22" i="140"/>
  <c r="F5" i="140"/>
  <c r="AI17" i="115"/>
  <c r="D110" i="111"/>
  <c r="D120" i="111" s="1"/>
  <c r="D123" i="111" s="1"/>
  <c r="C119" i="111" s="1"/>
  <c r="D111" i="111"/>
  <c r="D121" i="111" s="1"/>
  <c r="AC44" i="115"/>
  <c r="Z4" i="115"/>
  <c r="V6" i="115"/>
  <c r="AC30" i="115"/>
  <c r="Q36" i="115"/>
  <c r="N4" i="115"/>
  <c r="AI44" i="115"/>
  <c r="P78" i="106"/>
  <c r="J75" i="105"/>
  <c r="AB4" i="115"/>
  <c r="T4" i="115"/>
  <c r="S4" i="115" s="1"/>
  <c r="Y22" i="115"/>
  <c r="AF52" i="115"/>
  <c r="Y4" i="115"/>
  <c r="P37" i="106"/>
  <c r="AE13" i="115"/>
  <c r="N47" i="115"/>
  <c r="N7" i="115"/>
  <c r="S38" i="115"/>
  <c r="G5" i="110"/>
  <c r="T36" i="115"/>
  <c r="AI6" i="115"/>
  <c r="AE4" i="115"/>
  <c r="AF4" i="115"/>
  <c r="J8" i="115"/>
  <c r="N11" i="115"/>
  <c r="AI4" i="115"/>
  <c r="AH4" i="115" s="1"/>
  <c r="Q53" i="105"/>
  <c r="AI14" i="115"/>
  <c r="AB47" i="115"/>
  <c r="T38" i="115"/>
  <c r="P41" i="115"/>
  <c r="Q41" i="115"/>
  <c r="V4" i="115"/>
  <c r="W4" i="115"/>
  <c r="AP31" i="107"/>
  <c r="J26" i="105"/>
  <c r="AI26" i="115"/>
  <c r="J13" i="115"/>
  <c r="J35" i="115"/>
  <c r="T40" i="115"/>
  <c r="Y46" i="115"/>
  <c r="AF6" i="115"/>
  <c r="AE6" i="115"/>
  <c r="S40" i="115"/>
  <c r="AC4" i="115"/>
  <c r="Q44" i="115"/>
  <c r="S48" i="115"/>
  <c r="W41" i="115"/>
  <c r="K6" i="115"/>
  <c r="J6" i="115" s="1"/>
  <c r="Z20" i="115"/>
  <c r="Y41" i="115"/>
  <c r="Y20" i="115"/>
  <c r="B49" i="142"/>
  <c r="AH44" i="115"/>
  <c r="J41" i="115"/>
  <c r="W66" i="106"/>
  <c r="S44" i="115"/>
  <c r="AE32" i="115"/>
  <c r="S18" i="115"/>
  <c r="Q54" i="105"/>
  <c r="W52" i="115"/>
  <c r="V19" i="115"/>
  <c r="V13" i="115"/>
  <c r="J51" i="115"/>
  <c r="N20" i="115"/>
  <c r="AE30" i="115"/>
  <c r="T52" i="115"/>
  <c r="Y19" i="115"/>
  <c r="T30" i="115"/>
  <c r="K4" i="142"/>
  <c r="B91" i="142" s="1"/>
  <c r="B119" i="142"/>
  <c r="B133" i="142"/>
  <c r="B105" i="142"/>
  <c r="B35" i="142"/>
  <c r="B63" i="142"/>
  <c r="B77" i="142"/>
  <c r="B7" i="142"/>
  <c r="F4" i="105"/>
  <c r="V7" i="115"/>
  <c r="AF32" i="115"/>
  <c r="P12" i="106"/>
  <c r="AB15" i="115"/>
  <c r="Y32" i="115"/>
  <c r="A36" i="111"/>
  <c r="T20" i="115"/>
  <c r="AH43" i="115"/>
  <c r="AE52" i="115"/>
  <c r="V51" i="115"/>
  <c r="W49" i="106"/>
  <c r="W7" i="115"/>
  <c r="AI43" i="115"/>
  <c r="A32" i="111"/>
  <c r="Z11" i="115"/>
  <c r="A37" i="111"/>
  <c r="Q47" i="105"/>
  <c r="J10" i="105"/>
  <c r="Y50" i="115"/>
  <c r="AC35" i="115"/>
  <c r="S20" i="115"/>
  <c r="A35" i="111"/>
  <c r="J31" i="105"/>
  <c r="N18" i="115"/>
  <c r="A34" i="111"/>
  <c r="Q49" i="115"/>
  <c r="T26" i="115"/>
  <c r="A33" i="111"/>
  <c r="J35" i="105"/>
  <c r="Q37" i="115"/>
  <c r="J50" i="115"/>
  <c r="S26" i="115"/>
  <c r="J9" i="115"/>
  <c r="Z41" i="115"/>
  <c r="V38" i="115"/>
  <c r="S37" i="106"/>
  <c r="Q45" i="115"/>
  <c r="AH14" i="115"/>
  <c r="AE24" i="107"/>
  <c r="AR24" i="107" s="1"/>
  <c r="V35" i="115"/>
  <c r="AE51" i="115"/>
  <c r="Q23" i="115"/>
  <c r="S28" i="115"/>
  <c r="T18" i="115"/>
  <c r="T28" i="115"/>
  <c r="J73" i="105"/>
  <c r="AI29" i="115"/>
  <c r="AH9" i="115"/>
  <c r="AI36" i="115"/>
  <c r="J10" i="115"/>
  <c r="V29" i="115"/>
  <c r="J8" i="105"/>
  <c r="AF14" i="115"/>
  <c r="AC45" i="115"/>
  <c r="AR40" i="107"/>
  <c r="AH36" i="115"/>
  <c r="Z44" i="115"/>
  <c r="N35" i="115"/>
  <c r="K10" i="115"/>
  <c r="AB41" i="115"/>
  <c r="P38" i="115"/>
  <c r="AB28" i="115"/>
  <c r="D95" i="134"/>
  <c r="D105" i="134" s="1"/>
  <c r="AC41" i="115"/>
  <c r="P10" i="115"/>
  <c r="AC28" i="115"/>
  <c r="AE50" i="115"/>
  <c r="AI8" i="115"/>
  <c r="AI13" i="115"/>
  <c r="Q50" i="115"/>
  <c r="Q35" i="115"/>
  <c r="V22" i="115"/>
  <c r="Y21" i="115"/>
  <c r="P21" i="115"/>
  <c r="AM25" i="107"/>
  <c r="J71" i="105"/>
  <c r="AF39" i="115"/>
  <c r="AE41" i="115"/>
  <c r="AE47" i="115"/>
  <c r="W9" i="115"/>
  <c r="W22" i="115"/>
  <c r="Z21" i="115"/>
  <c r="Q21" i="115"/>
  <c r="AF22" i="115"/>
  <c r="S31" i="106"/>
  <c r="K11" i="115"/>
  <c r="Z26" i="115"/>
  <c r="D97" i="134"/>
  <c r="D107" i="134" s="1"/>
  <c r="V29" i="107"/>
  <c r="AM29" i="107" s="1"/>
  <c r="AI9" i="115"/>
  <c r="P24" i="115"/>
  <c r="P12" i="115"/>
  <c r="Q51" i="105"/>
  <c r="K17" i="115"/>
  <c r="AK18" i="107"/>
  <c r="D96" i="134"/>
  <c r="D106" i="134" s="1"/>
  <c r="AB51" i="115"/>
  <c r="Q39" i="115"/>
  <c r="AE53" i="115"/>
  <c r="Z28" i="115"/>
  <c r="AB7" i="115"/>
  <c r="AI50" i="115"/>
  <c r="AF53" i="115"/>
  <c r="N13" i="115"/>
  <c r="W81" i="106"/>
  <c r="J44" i="115"/>
  <c r="Y47" i="115"/>
  <c r="S32" i="115"/>
  <c r="J11" i="115"/>
  <c r="N12" i="115"/>
  <c r="Y18" i="115"/>
  <c r="J28" i="105"/>
  <c r="V30" i="115"/>
  <c r="K43" i="115"/>
  <c r="T32" i="115"/>
  <c r="AE33" i="115"/>
  <c r="Q7" i="115"/>
  <c r="S34" i="115"/>
  <c r="Z47" i="115"/>
  <c r="T34" i="115"/>
  <c r="W31" i="115"/>
  <c r="V48" i="115"/>
  <c r="AF7" i="115"/>
  <c r="P33" i="115"/>
  <c r="AH35" i="115"/>
  <c r="W50" i="115"/>
  <c r="W29" i="115"/>
  <c r="T22" i="115"/>
  <c r="Q47" i="115"/>
  <c r="J48" i="105"/>
  <c r="S41" i="115"/>
  <c r="Z32" i="115"/>
  <c r="K22" i="115"/>
  <c r="V35" i="107"/>
  <c r="AM35" i="107" s="1"/>
  <c r="W37" i="106"/>
  <c r="K50" i="115"/>
  <c r="N48" i="115"/>
  <c r="AC49" i="115"/>
  <c r="AE28" i="115"/>
  <c r="W10" i="115"/>
  <c r="P51" i="115"/>
  <c r="AE48" i="115"/>
  <c r="Q38" i="115"/>
  <c r="N28" i="115"/>
  <c r="N24" i="115"/>
  <c r="N17" i="115"/>
  <c r="Q14" i="115"/>
  <c r="S11" i="115"/>
  <c r="AI25" i="115"/>
  <c r="AR7" i="107"/>
  <c r="T11" i="115"/>
  <c r="AF36" i="115"/>
  <c r="J52" i="115"/>
  <c r="Q22" i="115"/>
  <c r="V10" i="115"/>
  <c r="AE35" i="115"/>
  <c r="Q51" i="115"/>
  <c r="V44" i="115"/>
  <c r="AF48" i="115"/>
  <c r="P16" i="115"/>
  <c r="Y13" i="115"/>
  <c r="AM21" i="107"/>
  <c r="P77" i="106"/>
  <c r="K7" i="115"/>
  <c r="J7" i="115" s="1"/>
  <c r="W44" i="115"/>
  <c r="N46" i="115"/>
  <c r="AI22" i="115"/>
  <c r="AR27" i="107"/>
  <c r="K52" i="115"/>
  <c r="AH21" i="115"/>
  <c r="J16" i="115"/>
  <c r="AI30" i="115"/>
  <c r="N16" i="115"/>
  <c r="S35" i="106"/>
  <c r="C85" i="95"/>
  <c r="K39" i="115"/>
  <c r="N44" i="115"/>
  <c r="W35" i="106"/>
  <c r="AM9" i="107"/>
  <c r="AK10" i="107"/>
  <c r="AF50" i="115"/>
  <c r="N39" i="115"/>
  <c r="S47" i="115"/>
  <c r="P28" i="115"/>
  <c r="AC14" i="115"/>
  <c r="AR36" i="107"/>
  <c r="V11" i="115"/>
  <c r="Y42" i="115"/>
  <c r="N36" i="115"/>
  <c r="S19" i="115"/>
  <c r="AI41" i="115"/>
  <c r="AI18" i="115"/>
  <c r="J24" i="105"/>
  <c r="Q48" i="115"/>
  <c r="AM18" i="107"/>
  <c r="AC15" i="115"/>
  <c r="Q15" i="115"/>
  <c r="AC37" i="115"/>
  <c r="AP18" i="107"/>
  <c r="N52" i="115"/>
  <c r="P15" i="115"/>
  <c r="Y52" i="115"/>
  <c r="C3" i="153"/>
  <c r="C3" i="154"/>
  <c r="C15" i="138"/>
  <c r="C5" i="139"/>
  <c r="C5" i="138"/>
  <c r="F16" i="138"/>
  <c r="F16" i="139"/>
  <c r="B1" i="153"/>
  <c r="B1" i="154"/>
  <c r="I27" i="144"/>
  <c r="C49" i="161"/>
  <c r="I53" i="144"/>
  <c r="C10" i="139"/>
  <c r="C10" i="138"/>
  <c r="C85" i="138"/>
  <c r="F5" i="148"/>
  <c r="F5" i="149"/>
  <c r="G4" i="145"/>
  <c r="AR35" i="107"/>
  <c r="G50" i="142"/>
  <c r="G120" i="142"/>
  <c r="G106" i="142"/>
  <c r="G92" i="142"/>
  <c r="G22" i="142"/>
  <c r="G78" i="142"/>
  <c r="G64" i="142"/>
  <c r="G36" i="142"/>
  <c r="G8" i="142"/>
  <c r="G134" i="142"/>
  <c r="D5" i="141"/>
  <c r="E3" i="153"/>
  <c r="E3" i="154"/>
  <c r="B16" i="139"/>
  <c r="B16" i="138"/>
  <c r="AR29" i="107"/>
  <c r="T7" i="115"/>
  <c r="H16" i="139"/>
  <c r="H16" i="138"/>
  <c r="D3" i="144"/>
  <c r="J3" i="144"/>
  <c r="D33" i="159"/>
  <c r="D50" i="159"/>
  <c r="G16" i="139"/>
  <c r="G16" i="138"/>
  <c r="AR6" i="107"/>
  <c r="AP24" i="107"/>
  <c r="G3" i="154"/>
  <c r="G3" i="153"/>
  <c r="C5" i="150"/>
  <c r="C5" i="148"/>
  <c r="C16" i="138"/>
  <c r="C16" i="139"/>
  <c r="AP10" i="107"/>
  <c r="C6" i="138"/>
  <c r="C6" i="139"/>
  <c r="C29" i="138"/>
  <c r="E3" i="144"/>
  <c r="K3" i="144"/>
  <c r="D55" i="139"/>
  <c r="D49" i="140"/>
  <c r="D83" i="138"/>
  <c r="D34" i="140"/>
  <c r="D41" i="139"/>
  <c r="D83" i="139"/>
  <c r="D69" i="138"/>
  <c r="D97" i="139"/>
  <c r="D27" i="139"/>
  <c r="D41" i="138"/>
  <c r="D55" i="138"/>
  <c r="D79" i="140"/>
  <c r="D94" i="140"/>
  <c r="D69" i="139"/>
  <c r="D27" i="138"/>
  <c r="D97" i="138"/>
  <c r="D64" i="140"/>
  <c r="D64" i="142"/>
  <c r="D36" i="142"/>
  <c r="D120" i="142"/>
  <c r="D22" i="142"/>
  <c r="D24" i="162"/>
  <c r="D8" i="142"/>
  <c r="D50" i="142"/>
  <c r="D134" i="142"/>
  <c r="D24" i="163"/>
  <c r="D106" i="142"/>
  <c r="D92" i="142"/>
  <c r="D78" i="142"/>
  <c r="B34" i="147"/>
  <c r="B4" i="147"/>
  <c r="B128" i="147"/>
  <c r="B96" i="147"/>
  <c r="B65" i="147"/>
  <c r="Q58" i="105"/>
  <c r="AM30" i="107"/>
  <c r="C7" i="139"/>
  <c r="C7" i="138"/>
  <c r="C43" i="138"/>
  <c r="H4" i="137"/>
  <c r="F24" i="162"/>
  <c r="F24" i="163"/>
  <c r="G4" i="143"/>
  <c r="F3" i="144"/>
  <c r="L3" i="144"/>
  <c r="E24" i="163"/>
  <c r="E24" i="162"/>
  <c r="D16" i="138"/>
  <c r="D16" i="139"/>
  <c r="AC47" i="115"/>
  <c r="N42" i="115"/>
  <c r="H8" i="142"/>
  <c r="H50" i="159"/>
  <c r="H33" i="159"/>
  <c r="I4" i="145"/>
  <c r="I5" i="141"/>
  <c r="I36" i="142"/>
  <c r="I22" i="142"/>
  <c r="I106" i="142"/>
  <c r="I8" i="142"/>
  <c r="I134" i="142"/>
  <c r="I120" i="142"/>
  <c r="I64" i="142"/>
  <c r="I92" i="142"/>
  <c r="I78" i="142"/>
  <c r="I50" i="142"/>
  <c r="C50" i="159"/>
  <c r="C33" i="159"/>
  <c r="K48" i="115"/>
  <c r="I5" i="144"/>
  <c r="K4" i="161"/>
  <c r="I54" i="144"/>
  <c r="C8" i="139"/>
  <c r="C8" i="138"/>
  <c r="C57" i="138"/>
  <c r="G24" i="163"/>
  <c r="G24" i="162"/>
  <c r="H4" i="143"/>
  <c r="I4" i="137"/>
  <c r="E16" i="139"/>
  <c r="E16" i="138"/>
  <c r="G4" i="161"/>
  <c r="C5" i="144"/>
  <c r="I52" i="144"/>
  <c r="AK11" i="107"/>
  <c r="C8" i="142"/>
  <c r="C134" i="142"/>
  <c r="C120" i="142"/>
  <c r="C64" i="142"/>
  <c r="C106" i="142"/>
  <c r="C92" i="142"/>
  <c r="C78" i="142"/>
  <c r="C22" i="142"/>
  <c r="C50" i="142"/>
  <c r="C36" i="142"/>
  <c r="B24" i="163"/>
  <c r="B4" i="145"/>
  <c r="B5" i="148"/>
  <c r="B4" i="137"/>
  <c r="B4" i="158"/>
  <c r="B24" i="162"/>
  <c r="B50" i="159"/>
  <c r="B5" i="149"/>
  <c r="B4" i="143"/>
  <c r="B6" i="146"/>
  <c r="B33" i="159"/>
  <c r="AB50" i="115"/>
  <c r="C27" i="144"/>
  <c r="C26" i="161"/>
  <c r="I55" i="144"/>
  <c r="C9" i="138"/>
  <c r="C71" i="138"/>
  <c r="C9" i="139"/>
  <c r="H24" i="163"/>
  <c r="J4" i="137"/>
  <c r="G5" i="148"/>
  <c r="H4" i="158"/>
  <c r="I4" i="143"/>
  <c r="H24" i="162"/>
  <c r="H4" i="145"/>
  <c r="G5" i="149"/>
  <c r="B134" i="142"/>
  <c r="B120" i="142"/>
  <c r="B106" i="142"/>
  <c r="B36" i="142"/>
  <c r="B92" i="142"/>
  <c r="B78" i="142"/>
  <c r="B64" i="142"/>
  <c r="B50" i="142"/>
  <c r="B5" i="141"/>
  <c r="B22" i="142"/>
  <c r="B8" i="142"/>
  <c r="C106" i="105"/>
  <c r="C111" i="105" s="1"/>
  <c r="C116" i="105" s="1"/>
  <c r="C121" i="105" s="1"/>
  <c r="C106" i="111"/>
  <c r="C111" i="111" s="1"/>
  <c r="C116" i="111" s="1"/>
  <c r="C121" i="111" s="1"/>
  <c r="AC20" i="115"/>
  <c r="AH51" i="115"/>
  <c r="V36" i="115"/>
  <c r="AF31" i="115"/>
  <c r="Y17" i="115"/>
  <c r="Y14" i="115"/>
  <c r="AP32" i="107"/>
  <c r="AK27" i="107"/>
  <c r="AR41" i="107"/>
  <c r="J22" i="105"/>
  <c r="AC48" i="115"/>
  <c r="V26" i="115"/>
  <c r="AP30" i="107"/>
  <c r="D97" i="94"/>
  <c r="D107" i="94" s="1"/>
  <c r="Q56" i="105"/>
  <c r="O3" i="105"/>
  <c r="N22" i="115"/>
  <c r="AF26" i="115"/>
  <c r="AH16" i="115"/>
  <c r="V39" i="115"/>
  <c r="AI38" i="115"/>
  <c r="AP27" i="107"/>
  <c r="AB42" i="115"/>
  <c r="W39" i="115"/>
  <c r="K26" i="115"/>
  <c r="AP5" i="107"/>
  <c r="AR32" i="107"/>
  <c r="AK34" i="107"/>
  <c r="Y7" i="115"/>
  <c r="AC42" i="115"/>
  <c r="AH11" i="115"/>
  <c r="AP29" i="107"/>
  <c r="AP25" i="107"/>
  <c r="AC36" i="115"/>
  <c r="J5" i="134"/>
  <c r="L5" i="95"/>
  <c r="J5" i="93"/>
  <c r="D15" i="100"/>
  <c r="D16" i="100"/>
  <c r="K5" i="95"/>
  <c r="I5" i="93"/>
  <c r="C118" i="105"/>
  <c r="C123" i="105" s="1"/>
  <c r="C113" i="111"/>
  <c r="AK19" i="107"/>
  <c r="AR31" i="107"/>
  <c r="I5" i="134"/>
  <c r="J46" i="105"/>
  <c r="AI39" i="115"/>
  <c r="C118" i="111"/>
  <c r="C123" i="111" s="1"/>
  <c r="AK25" i="107"/>
  <c r="AM19" i="107"/>
  <c r="D96" i="94"/>
  <c r="D106" i="94" s="1"/>
  <c r="AP28" i="107"/>
  <c r="AK24" i="107"/>
  <c r="AK31" i="107"/>
  <c r="AB35" i="115"/>
  <c r="AR10" i="107"/>
  <c r="C108" i="111"/>
  <c r="AH30" i="115"/>
  <c r="W42" i="115"/>
  <c r="K9" i="115"/>
  <c r="AR8" i="107"/>
  <c r="AK7" i="107"/>
  <c r="AR30" i="107"/>
  <c r="C113" i="105"/>
  <c r="AF9" i="115"/>
  <c r="W36" i="115"/>
  <c r="Z48" i="115"/>
  <c r="J36" i="115"/>
  <c r="C107" i="105"/>
  <c r="C112" i="105" s="1"/>
  <c r="C117" i="105" s="1"/>
  <c r="C122" i="105" s="1"/>
  <c r="C107" i="111"/>
  <c r="C112" i="111" s="1"/>
  <c r="C117" i="111" s="1"/>
  <c r="C122" i="111" s="1"/>
  <c r="D97" i="93"/>
  <c r="D107" i="93" s="1"/>
  <c r="D95" i="93"/>
  <c r="D105" i="93" s="1"/>
  <c r="AP8" i="107"/>
  <c r="AF41" i="115"/>
  <c r="D96" i="93"/>
  <c r="D106" i="93" s="1"/>
  <c r="AR38" i="107"/>
  <c r="AP21" i="107"/>
  <c r="T50" i="115"/>
  <c r="J30" i="115"/>
  <c r="AP20" i="107"/>
  <c r="AP6" i="107"/>
  <c r="AP35" i="107"/>
  <c r="AP15" i="107"/>
  <c r="AP11" i="107"/>
  <c r="K14" i="115"/>
  <c r="AF44" i="115"/>
  <c r="AK26" i="107"/>
  <c r="Q32" i="115"/>
  <c r="AP37" i="107"/>
  <c r="AK40" i="107"/>
  <c r="AP9" i="107"/>
  <c r="AM11" i="107"/>
  <c r="AR14" i="107"/>
  <c r="V9" i="115"/>
  <c r="AK23" i="107"/>
  <c r="AP16" i="107"/>
  <c r="AK38" i="107"/>
  <c r="AP38" i="107"/>
  <c r="AR21" i="107"/>
  <c r="AC39" i="115"/>
  <c r="V52" i="115"/>
  <c r="D95" i="94"/>
  <c r="D105" i="94" s="1"/>
  <c r="AK22" i="107"/>
  <c r="AP7" i="107"/>
  <c r="AR34" i="107"/>
  <c r="AR4" i="107"/>
  <c r="N9" i="115"/>
  <c r="J48" i="115"/>
  <c r="T42" i="115"/>
  <c r="P50" i="106"/>
  <c r="J50" i="105"/>
  <c r="W51" i="115"/>
  <c r="AP14" i="107"/>
  <c r="AK36" i="107"/>
  <c r="AP40" i="107"/>
  <c r="AM27" i="107"/>
  <c r="AM10" i="107"/>
  <c r="AP34" i="107"/>
  <c r="AP39" i="107"/>
  <c r="AM34" i="107"/>
  <c r="AM5" i="107"/>
  <c r="AM32" i="107"/>
  <c r="AR11" i="107"/>
  <c r="AK16" i="107"/>
  <c r="P52" i="106"/>
  <c r="J52" i="105"/>
  <c r="Y30" i="115"/>
  <c r="P32" i="115"/>
  <c r="AC22" i="115"/>
  <c r="J42" i="115"/>
  <c r="K42" i="115"/>
  <c r="Y9" i="115"/>
  <c r="AH52" i="115"/>
  <c r="AI52" i="115"/>
  <c r="AH19" i="115"/>
  <c r="AI19" i="115"/>
  <c r="W14" i="115"/>
  <c r="Y39" i="115"/>
  <c r="J19" i="115"/>
  <c r="S39" i="115"/>
  <c r="T39" i="115"/>
  <c r="AH48" i="115"/>
  <c r="AI48" i="115"/>
  <c r="N32" i="115"/>
  <c r="AH42" i="115"/>
  <c r="AI42" i="115"/>
  <c r="AB32" i="115"/>
  <c r="Q42" i="115"/>
  <c r="AF42" i="115"/>
  <c r="C114" i="105"/>
  <c r="C114" i="111"/>
  <c r="Q8" i="115"/>
  <c r="P8" i="115"/>
  <c r="AE8" i="115"/>
  <c r="AB8" i="115"/>
  <c r="AC8" i="115"/>
  <c r="T8" i="115"/>
  <c r="S8" i="115"/>
  <c r="K47" i="115"/>
  <c r="J47" i="115"/>
  <c r="Z49" i="115"/>
  <c r="Y49" i="115"/>
  <c r="T37" i="115"/>
  <c r="S37" i="115"/>
  <c r="N53" i="115"/>
  <c r="AC43" i="115"/>
  <c r="AB43" i="115"/>
  <c r="AC46" i="115"/>
  <c r="AB46" i="115"/>
  <c r="Q17" i="115"/>
  <c r="P17" i="115"/>
  <c r="AB31" i="115"/>
  <c r="AC31" i="115"/>
  <c r="AF24" i="115"/>
  <c r="AE24" i="115"/>
  <c r="K20" i="115"/>
  <c r="J20" i="115"/>
  <c r="AE11" i="115"/>
  <c r="AF11" i="115"/>
  <c r="AC25" i="115"/>
  <c r="AB25" i="115"/>
  <c r="Q13" i="115"/>
  <c r="P13" i="115"/>
  <c r="AI27" i="115"/>
  <c r="AH27" i="115"/>
  <c r="P58" i="106"/>
  <c r="J58" i="105"/>
  <c r="P55" i="106"/>
  <c r="J55" i="105"/>
  <c r="AP13" i="107"/>
  <c r="P9" i="106"/>
  <c r="J9" i="105"/>
  <c r="W76" i="106"/>
  <c r="Q76" i="105"/>
  <c r="AK41" i="107"/>
  <c r="AM36" i="107"/>
  <c r="W20" i="106"/>
  <c r="Q20" i="105"/>
  <c r="AM22" i="107"/>
  <c r="W7" i="106"/>
  <c r="Q7" i="105"/>
  <c r="W12" i="106"/>
  <c r="Q12" i="105"/>
  <c r="AM42" i="107"/>
  <c r="W17" i="106"/>
  <c r="Q17" i="105"/>
  <c r="AM43" i="107"/>
  <c r="S6" i="106"/>
  <c r="V4" i="107"/>
  <c r="C1" i="134"/>
  <c r="AF37" i="115"/>
  <c r="AE37" i="115"/>
  <c r="T46" i="115"/>
  <c r="S46" i="115"/>
  <c r="S24" i="115"/>
  <c r="T24" i="115"/>
  <c r="K21" i="115"/>
  <c r="J21" i="115"/>
  <c r="W20" i="115"/>
  <c r="V20" i="115"/>
  <c r="Y24" i="115"/>
  <c r="Z24" i="115"/>
  <c r="AI23" i="115"/>
  <c r="AH23" i="115"/>
  <c r="N25" i="115"/>
  <c r="Q11" i="115"/>
  <c r="P11" i="115"/>
  <c r="AF10" i="115"/>
  <c r="AE10" i="115"/>
  <c r="AC13" i="115"/>
  <c r="AB13" i="115"/>
  <c r="AC12" i="115"/>
  <c r="AB12" i="115"/>
  <c r="N27" i="115"/>
  <c r="AF5" i="115"/>
  <c r="AH5" i="115" s="1"/>
  <c r="P7" i="106"/>
  <c r="J7" i="105"/>
  <c r="W61" i="106"/>
  <c r="Q61" i="105"/>
  <c r="W21" i="106"/>
  <c r="Q21" i="105"/>
  <c r="AR13" i="107"/>
  <c r="P32" i="106"/>
  <c r="J32" i="105"/>
  <c r="W68" i="106"/>
  <c r="Q68" i="105"/>
  <c r="P80" i="106"/>
  <c r="J80" i="105"/>
  <c r="W41" i="106"/>
  <c r="Q41" i="105"/>
  <c r="T14" i="106"/>
  <c r="W12" i="107"/>
  <c r="S14" i="106"/>
  <c r="V12" i="107"/>
  <c r="C1" i="105"/>
  <c r="I4" i="105"/>
  <c r="P4" i="105" s="1"/>
  <c r="N49" i="115"/>
  <c r="Z53" i="115"/>
  <c r="Y53" i="115"/>
  <c r="AF38" i="115"/>
  <c r="AE38" i="115"/>
  <c r="Q40" i="115"/>
  <c r="P40" i="115"/>
  <c r="Z38" i="115"/>
  <c r="Y38" i="115"/>
  <c r="AE46" i="115"/>
  <c r="AF46" i="115"/>
  <c r="J33" i="115"/>
  <c r="K33" i="115"/>
  <c r="AH33" i="115"/>
  <c r="AI33" i="115"/>
  <c r="N29" i="115"/>
  <c r="AC9" i="115"/>
  <c r="AB9" i="115"/>
  <c r="AI20" i="115"/>
  <c r="AH20" i="115"/>
  <c r="W18" i="115"/>
  <c r="V18" i="115"/>
  <c r="V8" i="115"/>
  <c r="W8" i="115"/>
  <c r="T23" i="115"/>
  <c r="S23" i="115"/>
  <c r="AC11" i="115"/>
  <c r="AB11" i="115"/>
  <c r="T12" i="115"/>
  <c r="S12" i="115"/>
  <c r="Z27" i="115"/>
  <c r="Y27" i="115"/>
  <c r="T15" i="115"/>
  <c r="S15" i="115"/>
  <c r="P56" i="106"/>
  <c r="J56" i="105"/>
  <c r="AP12" i="107"/>
  <c r="P69" i="106"/>
  <c r="J69" i="105"/>
  <c r="P20" i="106"/>
  <c r="J20" i="105"/>
  <c r="W78" i="106"/>
  <c r="Q78" i="105"/>
  <c r="AM33" i="107"/>
  <c r="P83" i="106"/>
  <c r="J83" i="105"/>
  <c r="W63" i="106"/>
  <c r="Q63" i="105"/>
  <c r="W42" i="106"/>
  <c r="Q42" i="105"/>
  <c r="P34" i="106"/>
  <c r="J34" i="105"/>
  <c r="W74" i="106"/>
  <c r="Q74" i="105"/>
  <c r="P41" i="106"/>
  <c r="J41" i="105"/>
  <c r="AM15" i="107"/>
  <c r="P42" i="106"/>
  <c r="J42" i="105"/>
  <c r="R13" i="107"/>
  <c r="L15" i="106"/>
  <c r="R4" i="111"/>
  <c r="S5" i="93"/>
  <c r="Q5" i="95"/>
  <c r="S5" i="94"/>
  <c r="X4" i="105"/>
  <c r="S5" i="134"/>
  <c r="G5" i="95"/>
  <c r="E5" i="94"/>
  <c r="E5" i="93"/>
  <c r="E5" i="134"/>
  <c r="W27" i="106"/>
  <c r="Q27" i="105"/>
  <c r="T45" i="115"/>
  <c r="S45" i="115"/>
  <c r="AC40" i="115"/>
  <c r="AB40" i="115"/>
  <c r="Q29" i="115"/>
  <c r="P29" i="115"/>
  <c r="AB21" i="115"/>
  <c r="AC21" i="115"/>
  <c r="Q9" i="115"/>
  <c r="P9" i="115"/>
  <c r="P18" i="115"/>
  <c r="Q18" i="115"/>
  <c r="T31" i="115"/>
  <c r="S31" i="115"/>
  <c r="N8" i="115"/>
  <c r="V23" i="115"/>
  <c r="W23" i="115"/>
  <c r="V25" i="115"/>
  <c r="W25" i="115"/>
  <c r="P27" i="115"/>
  <c r="Q27" i="115"/>
  <c r="AF12" i="115"/>
  <c r="AE12" i="115"/>
  <c r="T5" i="115"/>
  <c r="AF15" i="115"/>
  <c r="AE15" i="115"/>
  <c r="P21" i="106"/>
  <c r="J21" i="105"/>
  <c r="P82" i="106"/>
  <c r="J82" i="105"/>
  <c r="P67" i="106"/>
  <c r="J67" i="105"/>
  <c r="P18" i="106"/>
  <c r="J18" i="105"/>
  <c r="W33" i="106"/>
  <c r="Q33" i="105"/>
  <c r="AK29" i="107"/>
  <c r="W60" i="106"/>
  <c r="Q60" i="105"/>
  <c r="AR39" i="107"/>
  <c r="T6" i="106"/>
  <c r="W4" i="107"/>
  <c r="AK30" i="107"/>
  <c r="P85" i="106"/>
  <c r="J85" i="105"/>
  <c r="AR26" i="107"/>
  <c r="W67" i="106"/>
  <c r="Q67" i="105"/>
  <c r="AE22" i="107"/>
  <c r="AR22" i="107" s="1"/>
  <c r="S64" i="106"/>
  <c r="N5" i="94"/>
  <c r="N5" i="93"/>
  <c r="N5" i="134"/>
  <c r="C81" i="95"/>
  <c r="C105" i="111"/>
  <c r="C110" i="111" s="1"/>
  <c r="C115" i="111" s="1"/>
  <c r="C120" i="111" s="1"/>
  <c r="C105" i="105"/>
  <c r="C110" i="105" s="1"/>
  <c r="C115" i="105" s="1"/>
  <c r="C120" i="105" s="1"/>
  <c r="W11" i="106"/>
  <c r="Q11" i="105"/>
  <c r="B4" i="111"/>
  <c r="B5" i="93"/>
  <c r="B5" i="95"/>
  <c r="B5" i="94"/>
  <c r="B4" i="105"/>
  <c r="B5" i="134"/>
  <c r="R5" i="95"/>
  <c r="T5" i="94"/>
  <c r="S4" i="111"/>
  <c r="T5" i="93"/>
  <c r="Y4" i="105"/>
  <c r="T5" i="134"/>
  <c r="AI49" i="115"/>
  <c r="AH49" i="115"/>
  <c r="AF45" i="115"/>
  <c r="AE45" i="115"/>
  <c r="K40" i="115"/>
  <c r="J40" i="115"/>
  <c r="K37" i="115"/>
  <c r="J37" i="115"/>
  <c r="K38" i="115"/>
  <c r="J38" i="115"/>
  <c r="J34" i="115"/>
  <c r="K34" i="115"/>
  <c r="V33" i="115"/>
  <c r="W33" i="115"/>
  <c r="N21" i="115"/>
  <c r="S9" i="115"/>
  <c r="T9" i="115"/>
  <c r="AB19" i="115"/>
  <c r="AC19" i="115"/>
  <c r="AC29" i="115"/>
  <c r="AB29" i="115"/>
  <c r="AC18" i="115"/>
  <c r="AB18" i="115"/>
  <c r="V17" i="115"/>
  <c r="W17" i="115"/>
  <c r="Z8" i="115"/>
  <c r="Y8" i="115"/>
  <c r="K23" i="115"/>
  <c r="J23" i="115"/>
  <c r="AI10" i="115"/>
  <c r="AH10" i="115"/>
  <c r="T25" i="115"/>
  <c r="S25" i="115"/>
  <c r="W5" i="115"/>
  <c r="Y5" i="115" s="1"/>
  <c r="K15" i="115"/>
  <c r="J15" i="115"/>
  <c r="P19" i="106"/>
  <c r="J19" i="105"/>
  <c r="W84" i="106"/>
  <c r="Q84" i="105"/>
  <c r="P54" i="106"/>
  <c r="J54" i="105"/>
  <c r="P65" i="106"/>
  <c r="J65" i="105"/>
  <c r="AR9" i="107"/>
  <c r="P16" i="106"/>
  <c r="J16" i="105"/>
  <c r="W31" i="106"/>
  <c r="Q31" i="105"/>
  <c r="AM31" i="107"/>
  <c r="AP36" i="107"/>
  <c r="P29" i="106"/>
  <c r="J29" i="105"/>
  <c r="W85" i="106"/>
  <c r="Q85" i="105"/>
  <c r="W72" i="106"/>
  <c r="Q72" i="105"/>
  <c r="AM40" i="107"/>
  <c r="AK32" i="107"/>
  <c r="W10" i="106"/>
  <c r="Q10" i="105"/>
  <c r="W73" i="106"/>
  <c r="Q73" i="105"/>
  <c r="AR19" i="107"/>
  <c r="W43" i="106"/>
  <c r="Q43" i="105"/>
  <c r="P44" i="106"/>
  <c r="J44" i="105"/>
  <c r="P36" i="106"/>
  <c r="J36" i="105"/>
  <c r="W26" i="106"/>
  <c r="Q26" i="105"/>
  <c r="AR25" i="107"/>
  <c r="AM39" i="107"/>
  <c r="W8" i="106"/>
  <c r="Q8" i="105"/>
  <c r="W25" i="106"/>
  <c r="Q25" i="105"/>
  <c r="B2" i="115"/>
  <c r="B1" i="95"/>
  <c r="C5" i="134"/>
  <c r="AB52" i="115"/>
  <c r="AC52" i="115"/>
  <c r="S51" i="115"/>
  <c r="T51" i="115"/>
  <c r="Q52" i="115"/>
  <c r="P52" i="115"/>
  <c r="W49" i="115"/>
  <c r="V49" i="115"/>
  <c r="T49" i="115"/>
  <c r="S49" i="115"/>
  <c r="K45" i="115"/>
  <c r="J45" i="115"/>
  <c r="W40" i="115"/>
  <c r="V40" i="115"/>
  <c r="W37" i="115"/>
  <c r="V37" i="115"/>
  <c r="T53" i="115"/>
  <c r="S53" i="115"/>
  <c r="AC38" i="115"/>
  <c r="AB38" i="115"/>
  <c r="T43" i="115"/>
  <c r="S43" i="115"/>
  <c r="V34" i="115"/>
  <c r="W34" i="115"/>
  <c r="K28" i="115"/>
  <c r="J28" i="115"/>
  <c r="P20" i="115"/>
  <c r="Q20" i="115"/>
  <c r="AC17" i="115"/>
  <c r="AB17" i="115"/>
  <c r="Z29" i="115"/>
  <c r="Y29" i="115"/>
  <c r="S17" i="115"/>
  <c r="T17" i="115"/>
  <c r="S33" i="115"/>
  <c r="T33" i="115"/>
  <c r="AB23" i="115"/>
  <c r="AC23" i="115"/>
  <c r="AF25" i="115"/>
  <c r="AE25" i="115"/>
  <c r="AB27" i="115"/>
  <c r="AC27" i="115"/>
  <c r="J12" i="115"/>
  <c r="K12" i="115"/>
  <c r="Z16" i="115"/>
  <c r="Y16" i="115"/>
  <c r="T27" i="115"/>
  <c r="S27" i="115"/>
  <c r="W15" i="115"/>
  <c r="V15" i="115"/>
  <c r="Q5" i="115"/>
  <c r="P17" i="106"/>
  <c r="J17" i="105"/>
  <c r="AP22" i="107"/>
  <c r="AK17" i="107"/>
  <c r="AK42" i="107"/>
  <c r="P63" i="106"/>
  <c r="J63" i="105"/>
  <c r="AP23" i="107"/>
  <c r="AK14" i="107"/>
  <c r="AP19" i="107"/>
  <c r="P76" i="106"/>
  <c r="J76" i="105"/>
  <c r="P27" i="106"/>
  <c r="J27" i="105"/>
  <c r="W46" i="106"/>
  <c r="Q46" i="105"/>
  <c r="P39" i="106"/>
  <c r="J39" i="105"/>
  <c r="AM8" i="107"/>
  <c r="W83" i="106"/>
  <c r="Q83" i="105"/>
  <c r="P53" i="106"/>
  <c r="J53" i="105"/>
  <c r="AK39" i="107"/>
  <c r="AM24" i="107"/>
  <c r="AM6" i="107"/>
  <c r="P5" i="93"/>
  <c r="C99" i="93" s="1"/>
  <c r="P5" i="94"/>
  <c r="C99" i="94" s="1"/>
  <c r="P5" i="134"/>
  <c r="C99" i="134" s="1"/>
  <c r="C96" i="93"/>
  <c r="C96" i="94"/>
  <c r="C87" i="95"/>
  <c r="C96" i="134"/>
  <c r="AI40" i="115"/>
  <c r="AH40" i="115"/>
  <c r="AI37" i="115"/>
  <c r="AH37" i="115"/>
  <c r="Z34" i="115"/>
  <c r="Y34" i="115"/>
  <c r="AI34" i="115"/>
  <c r="AH34" i="115"/>
  <c r="W28" i="115"/>
  <c r="V28" i="115"/>
  <c r="Z33" i="115"/>
  <c r="Y33" i="115"/>
  <c r="T14" i="115"/>
  <c r="S14" i="115"/>
  <c r="AF17" i="115"/>
  <c r="AE17" i="115"/>
  <c r="K24" i="115"/>
  <c r="J24" i="115"/>
  <c r="N5" i="115"/>
  <c r="AF23" i="115"/>
  <c r="AE23" i="115"/>
  <c r="AC10" i="115"/>
  <c r="AB10" i="115"/>
  <c r="V12" i="115"/>
  <c r="W12" i="115"/>
  <c r="AC16" i="115"/>
  <c r="AB16" i="115"/>
  <c r="AF27" i="115"/>
  <c r="AE27" i="115"/>
  <c r="AI15" i="115"/>
  <c r="AH15" i="115"/>
  <c r="A20" i="105"/>
  <c r="A18" i="105"/>
  <c r="A16" i="105"/>
  <c r="A15" i="105"/>
  <c r="A17" i="105"/>
  <c r="A19" i="105"/>
  <c r="A21" i="105"/>
  <c r="P74" i="106"/>
  <c r="J74" i="105"/>
  <c r="P25" i="106"/>
  <c r="J25" i="105"/>
  <c r="W82" i="106"/>
  <c r="Q82" i="105"/>
  <c r="P84" i="106"/>
  <c r="J84" i="105"/>
  <c r="P45" i="106"/>
  <c r="J45" i="105"/>
  <c r="AP43" i="107"/>
  <c r="W23" i="106"/>
  <c r="Q23" i="105"/>
  <c r="P38" i="106"/>
  <c r="J38" i="105"/>
  <c r="W62" i="106"/>
  <c r="Q62" i="105"/>
  <c r="T15" i="106"/>
  <c r="W13" i="107"/>
  <c r="W45" i="115"/>
  <c r="V45" i="115"/>
  <c r="AI53" i="115"/>
  <c r="AH53" i="115"/>
  <c r="AF43" i="115"/>
  <c r="AE43" i="115"/>
  <c r="N51" i="115"/>
  <c r="AI45" i="115"/>
  <c r="AH45" i="115"/>
  <c r="AH32" i="115"/>
  <c r="AI32" i="115"/>
  <c r="N40" i="115"/>
  <c r="W53" i="115"/>
  <c r="V53" i="115"/>
  <c r="Q34" i="115"/>
  <c r="P34" i="115"/>
  <c r="Z35" i="115"/>
  <c r="Y35" i="115"/>
  <c r="Q30" i="115"/>
  <c r="P30" i="115"/>
  <c r="AI28" i="115"/>
  <c r="AH28" i="115"/>
  <c r="N33" i="115"/>
  <c r="T29" i="115"/>
  <c r="S29" i="115"/>
  <c r="W24" i="115"/>
  <c r="V24" i="115"/>
  <c r="K5" i="115"/>
  <c r="J5" i="115" s="1"/>
  <c r="AH12" i="115"/>
  <c r="AI12" i="115"/>
  <c r="AF16" i="115"/>
  <c r="AE16" i="115"/>
  <c r="N15" i="115"/>
  <c r="AP41" i="107"/>
  <c r="P81" i="106"/>
  <c r="J81" i="105"/>
  <c r="AP17" i="107"/>
  <c r="P72" i="106"/>
  <c r="J72" i="105"/>
  <c r="AR43" i="107"/>
  <c r="W59" i="106"/>
  <c r="Q59" i="105"/>
  <c r="W28" i="106"/>
  <c r="Q28" i="105"/>
  <c r="P47" i="106"/>
  <c r="J47" i="105"/>
  <c r="P30" i="106"/>
  <c r="J30" i="105"/>
  <c r="AM41" i="107"/>
  <c r="W65" i="106"/>
  <c r="Q65" i="105"/>
  <c r="W70" i="106"/>
  <c r="Q70" i="105"/>
  <c r="AP42" i="107"/>
  <c r="W40" i="106"/>
  <c r="Q40" i="105"/>
  <c r="W75" i="106"/>
  <c r="Q75" i="105"/>
  <c r="W57" i="106"/>
  <c r="Q57" i="105"/>
  <c r="W19" i="106"/>
  <c r="Q19" i="105"/>
  <c r="AR20" i="107"/>
  <c r="S4" i="107"/>
  <c r="M6" i="106"/>
  <c r="Y51" i="115"/>
  <c r="Z51" i="115"/>
  <c r="W32" i="115"/>
  <c r="V32" i="115"/>
  <c r="Q53" i="115"/>
  <c r="P53" i="115"/>
  <c r="Z40" i="115"/>
  <c r="Y40" i="115"/>
  <c r="N38" i="115"/>
  <c r="N34" i="115"/>
  <c r="N43" i="115"/>
  <c r="AC34" i="115"/>
  <c r="AB34" i="115"/>
  <c r="K46" i="115"/>
  <c r="J46" i="115"/>
  <c r="AF20" i="115"/>
  <c r="AE20" i="115"/>
  <c r="AB33" i="115"/>
  <c r="AC33" i="115"/>
  <c r="N31" i="115"/>
  <c r="AF29" i="115"/>
  <c r="AE29" i="115"/>
  <c r="W21" i="115"/>
  <c r="V21" i="115"/>
  <c r="AI24" i="115"/>
  <c r="AH24" i="115"/>
  <c r="T13" i="115"/>
  <c r="S13" i="115"/>
  <c r="N23" i="115"/>
  <c r="N10" i="115"/>
  <c r="S16" i="115"/>
  <c r="T16" i="115"/>
  <c r="Y15" i="115"/>
  <c r="Z15" i="115"/>
  <c r="P68" i="106"/>
  <c r="J68" i="105"/>
  <c r="AK15" i="107"/>
  <c r="AP4" i="107"/>
  <c r="AM16" i="107"/>
  <c r="AR5" i="107"/>
  <c r="AK8" i="107"/>
  <c r="P70" i="106"/>
  <c r="J70" i="105"/>
  <c r="AK35" i="107"/>
  <c r="AK37" i="107"/>
  <c r="W39" i="106"/>
  <c r="Q39" i="105"/>
  <c r="P40" i="106"/>
  <c r="J40" i="105"/>
  <c r="AM38" i="107"/>
  <c r="AR18" i="107"/>
  <c r="C2" i="115"/>
  <c r="R5" i="93"/>
  <c r="P5" i="95"/>
  <c r="Q4" i="111"/>
  <c r="R5" i="94"/>
  <c r="W4" i="105"/>
  <c r="R5" i="134"/>
  <c r="S12" i="107"/>
  <c r="M14" i="106"/>
  <c r="T35" i="115"/>
  <c r="S35" i="115"/>
  <c r="N45" i="115"/>
  <c r="K32" i="115"/>
  <c r="J32" i="115"/>
  <c r="N37" i="115"/>
  <c r="K53" i="115"/>
  <c r="J53" i="115"/>
  <c r="Z43" i="115"/>
  <c r="Y43" i="115"/>
  <c r="W46" i="115"/>
  <c r="V46" i="115"/>
  <c r="AF19" i="115"/>
  <c r="AE19" i="115"/>
  <c r="AH31" i="115"/>
  <c r="AI31" i="115"/>
  <c r="Z31" i="115"/>
  <c r="Y31" i="115"/>
  <c r="AC24" i="115"/>
  <c r="AB24" i="115"/>
  <c r="T21" i="115"/>
  <c r="S21" i="115"/>
  <c r="T10" i="115"/>
  <c r="S10" i="115"/>
  <c r="V16" i="115"/>
  <c r="W16" i="115"/>
  <c r="Y23" i="115"/>
  <c r="Z23" i="115"/>
  <c r="Z10" i="115"/>
  <c r="Y10" i="115"/>
  <c r="P66" i="106"/>
  <c r="J66" i="105"/>
  <c r="AK9" i="107"/>
  <c r="W36" i="106"/>
  <c r="Q36" i="105"/>
  <c r="AP33" i="107"/>
  <c r="P61" i="106"/>
  <c r="J61" i="105"/>
  <c r="AM23" i="107"/>
  <c r="W52" i="106"/>
  <c r="Q52" i="105"/>
  <c r="AR17" i="107"/>
  <c r="A28" i="105"/>
  <c r="A26" i="105"/>
  <c r="A24" i="105"/>
  <c r="A29" i="105"/>
  <c r="A27" i="105"/>
  <c r="A25" i="105"/>
  <c r="A23" i="105"/>
  <c r="P43" i="106"/>
  <c r="J43" i="105"/>
  <c r="AM26" i="107"/>
  <c r="W13" i="106"/>
  <c r="Q13" i="105"/>
  <c r="AR23" i="107"/>
  <c r="AK43" i="107"/>
  <c r="W79" i="106"/>
  <c r="Q79" i="105"/>
  <c r="AR33" i="107"/>
  <c r="AR15" i="107"/>
  <c r="W45" i="106"/>
  <c r="Q45" i="105"/>
  <c r="AF42" i="107"/>
  <c r="AR42" i="107" s="1"/>
  <c r="T84" i="106"/>
  <c r="AR12" i="107"/>
  <c r="R12" i="107"/>
  <c r="L14" i="106"/>
  <c r="AM17" i="107"/>
  <c r="S13" i="107"/>
  <c r="M15" i="106"/>
  <c r="AI47" i="115"/>
  <c r="AH47" i="115"/>
  <c r="Y45" i="115"/>
  <c r="Z45" i="115"/>
  <c r="W43" i="115"/>
  <c r="V43" i="115"/>
  <c r="AC26" i="115"/>
  <c r="AB26" i="115"/>
  <c r="Y37" i="115"/>
  <c r="Z37" i="115"/>
  <c r="AF34" i="115"/>
  <c r="AE34" i="115"/>
  <c r="AI46" i="115"/>
  <c r="AH46" i="115"/>
  <c r="P19" i="115"/>
  <c r="Q19" i="115"/>
  <c r="J31" i="115"/>
  <c r="K31" i="115"/>
  <c r="AF21" i="115"/>
  <c r="AE21" i="115"/>
  <c r="AC5" i="115"/>
  <c r="Z25" i="115"/>
  <c r="Y25" i="115"/>
  <c r="B43" i="111"/>
  <c r="B45" i="111"/>
  <c r="A38" i="111"/>
  <c r="B44" i="111"/>
  <c r="B39" i="111"/>
  <c r="B46" i="111"/>
  <c r="B41" i="111"/>
  <c r="B40" i="111"/>
  <c r="B42" i="111"/>
  <c r="W27" i="115"/>
  <c r="V27" i="115"/>
  <c r="P64" i="106"/>
  <c r="J64" i="105"/>
  <c r="P60" i="106"/>
  <c r="J60" i="105"/>
  <c r="W34" i="106"/>
  <c r="Q34" i="105"/>
  <c r="P59" i="106"/>
  <c r="J59" i="105"/>
  <c r="W50" i="106"/>
  <c r="Q50" i="105"/>
  <c r="P13" i="106"/>
  <c r="J13" i="105"/>
  <c r="B38" i="105"/>
  <c r="A30" i="105"/>
  <c r="P51" i="106"/>
  <c r="J51" i="105"/>
  <c r="W38" i="106"/>
  <c r="Q38" i="105"/>
  <c r="W69" i="106"/>
  <c r="Q69" i="105"/>
  <c r="W24" i="106"/>
  <c r="Q24" i="105"/>
  <c r="P79" i="106"/>
  <c r="J79" i="105"/>
  <c r="AR28" i="107"/>
  <c r="W71" i="106"/>
  <c r="Q71" i="105"/>
  <c r="W18" i="106"/>
  <c r="Q18" i="105"/>
  <c r="S15" i="106"/>
  <c r="V13" i="107"/>
  <c r="K4" i="111"/>
  <c r="F5" i="94"/>
  <c r="H5" i="95"/>
  <c r="F5" i="93"/>
  <c r="F5" i="134"/>
  <c r="W29" i="106"/>
  <c r="Q29" i="105"/>
  <c r="C1" i="115"/>
  <c r="C4" i="105"/>
  <c r="AJ2" i="107"/>
  <c r="H3" i="105"/>
  <c r="L4" i="111"/>
  <c r="G5" i="94"/>
  <c r="G5" i="93"/>
  <c r="I5" i="95"/>
  <c r="G5" i="134"/>
  <c r="K49" i="115"/>
  <c r="J49" i="115"/>
  <c r="W47" i="115"/>
  <c r="V47" i="115"/>
  <c r="AF40" i="115"/>
  <c r="AE40" i="115"/>
  <c r="Q26" i="115"/>
  <c r="P26" i="115"/>
  <c r="AB53" i="115"/>
  <c r="AC53" i="115"/>
  <c r="Q43" i="115"/>
  <c r="P43" i="115"/>
  <c r="Q46" i="115"/>
  <c r="P46" i="115"/>
  <c r="AF18" i="115"/>
  <c r="AE18" i="115"/>
  <c r="P31" i="115"/>
  <c r="Q31" i="115"/>
  <c r="J29" i="115"/>
  <c r="K29" i="115"/>
  <c r="J25" i="115"/>
  <c r="K25" i="115"/>
  <c r="K27" i="115"/>
  <c r="J27" i="115"/>
  <c r="P62" i="106"/>
  <c r="J62" i="105"/>
  <c r="AP26" i="107"/>
  <c r="W32" i="106"/>
  <c r="Q32" i="105"/>
  <c r="P57" i="106"/>
  <c r="J57" i="105"/>
  <c r="W48" i="106"/>
  <c r="Q48" i="105"/>
  <c r="AK33" i="107"/>
  <c r="P11" i="106"/>
  <c r="J11" i="105"/>
  <c r="W77" i="106"/>
  <c r="Q77" i="105"/>
  <c r="AM37" i="107"/>
  <c r="AR16" i="107"/>
  <c r="W55" i="106"/>
  <c r="Q55" i="105"/>
  <c r="W44" i="106"/>
  <c r="Q44" i="105"/>
  <c r="AR37" i="107"/>
  <c r="P49" i="106"/>
  <c r="J49" i="105"/>
  <c r="R4" i="107"/>
  <c r="L6" i="106"/>
  <c r="C88" i="95"/>
  <c r="C97" i="94"/>
  <c r="C97" i="93"/>
  <c r="C97" i="134"/>
  <c r="J4" i="105"/>
  <c r="K5" i="94"/>
  <c r="H5" i="94"/>
  <c r="K5" i="93"/>
  <c r="J5" i="95"/>
  <c r="H5" i="93"/>
  <c r="M4" i="111"/>
  <c r="H5" i="134"/>
  <c r="K5" i="134"/>
  <c r="Y7" i="172" l="1"/>
  <c r="I7" i="172" s="1"/>
  <c r="AE5" i="115"/>
  <c r="AP22" i="115" a="1"/>
  <c r="AP22" i="115" s="1"/>
  <c r="AB5" i="115"/>
  <c r="AP43" i="115" a="1"/>
  <c r="AP43" i="115" s="1"/>
  <c r="AP38" i="115" a="1"/>
  <c r="AP38" i="115" s="1"/>
  <c r="AP26" i="115" a="1"/>
  <c r="AP26" i="115" s="1"/>
  <c r="AP39" i="115" a="1"/>
  <c r="AP39" i="115" s="1"/>
  <c r="AP14" i="115" a="1"/>
  <c r="AP14" i="115" s="1"/>
  <c r="AP17" i="115" a="1"/>
  <c r="AP17" i="115" s="1"/>
  <c r="AP21" i="115" a="1"/>
  <c r="AP21" i="115" s="1"/>
  <c r="AP11" i="115" a="1"/>
  <c r="AP11" i="115" s="1"/>
  <c r="AP37" i="115" a="1"/>
  <c r="AP37" i="115" s="1"/>
  <c r="AP40" i="115" a="1"/>
  <c r="AP40" i="115" s="1"/>
  <c r="AP44" i="115" a="1"/>
  <c r="AP44" i="115" s="1"/>
  <c r="AP23" i="115" a="1"/>
  <c r="AP23" i="115" s="1"/>
  <c r="AP52" i="115" a="1"/>
  <c r="AP52" i="115" s="1"/>
  <c r="AP51" i="115" a="1"/>
  <c r="AP51" i="115" s="1"/>
  <c r="AP12" i="115" a="1"/>
  <c r="AP12" i="115" s="1"/>
  <c r="AP36" i="115" a="1"/>
  <c r="AP36" i="115" s="1"/>
  <c r="AP9" i="115" a="1"/>
  <c r="AP9" i="115" s="1"/>
  <c r="AP35" i="115" a="1"/>
  <c r="AP35" i="115" s="1"/>
  <c r="AP19" i="115" a="1"/>
  <c r="AP19" i="115" s="1"/>
  <c r="AP13" i="115" a="1"/>
  <c r="AP13" i="115" s="1"/>
  <c r="AP31" i="115" a="1"/>
  <c r="AP31" i="115" s="1"/>
  <c r="AP50" i="115" a="1"/>
  <c r="AP50" i="115" s="1"/>
  <c r="AP18" i="115" a="1"/>
  <c r="AP18" i="115" s="1"/>
  <c r="AP47" i="115" a="1"/>
  <c r="AP47" i="115" s="1"/>
  <c r="AP16" i="115" a="1"/>
  <c r="AP16" i="115" s="1"/>
  <c r="AP45" i="115" a="1"/>
  <c r="AP45" i="115" s="1"/>
  <c r="AP10" i="115" a="1"/>
  <c r="AP10" i="115" s="1"/>
  <c r="AP48" i="115" a="1"/>
  <c r="AP48" i="115" s="1"/>
  <c r="AP41" i="115" a="1"/>
  <c r="AP41" i="115" s="1"/>
  <c r="AP53" i="115" a="1"/>
  <c r="AP53" i="115" s="1"/>
  <c r="AP32" i="115" a="1"/>
  <c r="AP32" i="115" s="1"/>
  <c r="AP49" i="115" a="1"/>
  <c r="AP49" i="115" s="1"/>
  <c r="AP27" i="115" a="1"/>
  <c r="AP27" i="115" s="1"/>
  <c r="AP42" i="115" a="1"/>
  <c r="AP42" i="115" s="1"/>
  <c r="AP20" i="115" a="1"/>
  <c r="AP20" i="115" s="1"/>
  <c r="AP30" i="115" a="1"/>
  <c r="AP30" i="115" s="1"/>
  <c r="AP24" i="115" a="1"/>
  <c r="AP24" i="115" s="1"/>
  <c r="AP29" i="115" a="1"/>
  <c r="AP29" i="115" s="1"/>
  <c r="AP46" i="115" a="1"/>
  <c r="AP46" i="115" s="1"/>
  <c r="AP33" i="115" a="1"/>
  <c r="AP33" i="115" s="1"/>
  <c r="AP8" i="115" a="1"/>
  <c r="AP8" i="115" s="1"/>
  <c r="AP25" i="115" a="1"/>
  <c r="AP25" i="115" s="1"/>
  <c r="AP15" i="115" a="1"/>
  <c r="AP15" i="115" s="1"/>
  <c r="AP28" i="115" a="1"/>
  <c r="AP28" i="115" s="1"/>
  <c r="AP34" i="115" a="1"/>
  <c r="AP34" i="115" s="1"/>
  <c r="Y5" i="172"/>
  <c r="I5" i="172" s="1"/>
  <c r="Y6" i="172"/>
  <c r="I6" i="172" s="1"/>
  <c r="W9" i="106"/>
  <c r="F82" i="95"/>
  <c r="F92" i="95" s="1"/>
  <c r="Q16" i="105"/>
  <c r="F83" i="95"/>
  <c r="F93" i="95" s="1"/>
  <c r="J23" i="105"/>
  <c r="R2" i="115"/>
  <c r="U2" i="115" s="1"/>
  <c r="AK21" i="107"/>
  <c r="F81" i="95"/>
  <c r="F91" i="95" s="1"/>
  <c r="M7" i="115"/>
  <c r="AP7" i="115" s="1" a="1"/>
  <c r="AP7" i="115" s="1"/>
  <c r="S5" i="115"/>
  <c r="P6" i="115"/>
  <c r="S6" i="115"/>
  <c r="V5" i="115"/>
  <c r="M6" i="115"/>
  <c r="Q22" i="105"/>
  <c r="AM28" i="107"/>
  <c r="M4" i="115"/>
  <c r="Q30" i="105"/>
  <c r="P5" i="115"/>
  <c r="M5" i="115"/>
  <c r="P4" i="115"/>
  <c r="D113" i="111"/>
  <c r="C109" i="111" s="1"/>
  <c r="Q66" i="105"/>
  <c r="D108" i="134"/>
  <c r="C104" i="134" s="1"/>
  <c r="D98" i="134"/>
  <c r="C94" i="134" s="1"/>
  <c r="Q37" i="105"/>
  <c r="Q35" i="105"/>
  <c r="D108" i="93"/>
  <c r="D98" i="94"/>
  <c r="C94" i="94" s="1"/>
  <c r="AK4" i="107"/>
  <c r="D108" i="94"/>
  <c r="AM13" i="107"/>
  <c r="D98" i="93"/>
  <c r="C94" i="93" s="1"/>
  <c r="AK12" i="107"/>
  <c r="O5" i="94"/>
  <c r="M5" i="94"/>
  <c r="D5" i="94"/>
  <c r="P14" i="106"/>
  <c r="J14" i="105"/>
  <c r="B51" i="111"/>
  <c r="B53" i="111"/>
  <c r="A46" i="111"/>
  <c r="B48" i="111"/>
  <c r="B50" i="111"/>
  <c r="B52" i="111"/>
  <c r="B54" i="111"/>
  <c r="B49" i="111"/>
  <c r="B47" i="111"/>
  <c r="D5" i="93"/>
  <c r="O5" i="93"/>
  <c r="M5" i="93"/>
  <c r="M5" i="95"/>
  <c r="F5" i="95"/>
  <c r="O4" i="111"/>
  <c r="I4" i="111"/>
  <c r="D4" i="111"/>
  <c r="W64" i="106"/>
  <c r="Q64" i="105"/>
  <c r="B46" i="105"/>
  <c r="A38" i="105"/>
  <c r="C101" i="94"/>
  <c r="C101" i="93"/>
  <c r="C92" i="95"/>
  <c r="C101" i="134"/>
  <c r="W6" i="106"/>
  <c r="Q6" i="105"/>
  <c r="A39" i="111"/>
  <c r="A41" i="111"/>
  <c r="A43" i="111"/>
  <c r="A40" i="111"/>
  <c r="A42" i="111"/>
  <c r="A44" i="111"/>
  <c r="A45" i="111"/>
  <c r="W14" i="106"/>
  <c r="Q14" i="105"/>
  <c r="AM4" i="107"/>
  <c r="AM12" i="107"/>
  <c r="A36" i="105"/>
  <c r="A34" i="105"/>
  <c r="A32" i="105"/>
  <c r="A37" i="105"/>
  <c r="A35" i="105"/>
  <c r="A33" i="105"/>
  <c r="A31" i="105"/>
  <c r="P15" i="106"/>
  <c r="J15" i="105"/>
  <c r="P6" i="106"/>
  <c r="J6" i="105"/>
  <c r="D5" i="134"/>
  <c r="O5" i="134"/>
  <c r="M5" i="134"/>
  <c r="C93" i="95"/>
  <c r="C102" i="93"/>
  <c r="C102" i="94"/>
  <c r="C102" i="134"/>
  <c r="W15" i="106"/>
  <c r="Q15" i="105"/>
  <c r="AK13" i="107"/>
  <c r="D4" i="105"/>
  <c r="M4" i="105" s="1"/>
  <c r="K4" i="105"/>
  <c r="T4" i="105"/>
  <c r="C95" i="93"/>
  <c r="C95" i="94"/>
  <c r="C86" i="95"/>
  <c r="C95" i="134"/>
  <c r="AP6" i="115" l="1" a="1"/>
  <c r="AP6" i="115" s="1"/>
  <c r="AP4" i="115" a="1"/>
  <c r="AP4" i="115" s="1"/>
  <c r="AP5" i="115" a="1"/>
  <c r="AP5" i="115" s="1"/>
  <c r="F94" i="95"/>
  <c r="C90" i="95" s="1"/>
  <c r="F84" i="95"/>
  <c r="C80" i="95" s="1"/>
  <c r="D112" i="105"/>
  <c r="D110" i="105"/>
  <c r="D111" i="105"/>
  <c r="D107" i="105"/>
  <c r="D106" i="105"/>
  <c r="D105" i="105"/>
  <c r="C104" i="94"/>
  <c r="C104" i="93"/>
  <c r="X2" i="115"/>
  <c r="A53" i="111"/>
  <c r="A48" i="111"/>
  <c r="A52" i="111"/>
  <c r="A47" i="111"/>
  <c r="A49" i="111"/>
  <c r="A51" i="111"/>
  <c r="A50" i="111"/>
  <c r="C106" i="94"/>
  <c r="C106" i="93"/>
  <c r="C106" i="134"/>
  <c r="O2" i="106"/>
  <c r="N2" i="106"/>
  <c r="P2" i="106"/>
  <c r="W2" i="106"/>
  <c r="V2" i="106"/>
  <c r="U2" i="106"/>
  <c r="B56" i="111"/>
  <c r="B58" i="111"/>
  <c r="B60" i="111"/>
  <c r="B55" i="111"/>
  <c r="B62" i="111"/>
  <c r="B57" i="111"/>
  <c r="B59" i="111"/>
  <c r="B61" i="111"/>
  <c r="A54" i="111"/>
  <c r="A46" i="105"/>
  <c r="B54" i="105"/>
  <c r="C107" i="93"/>
  <c r="C107" i="94"/>
  <c r="C107" i="134"/>
  <c r="C100" i="94"/>
  <c r="C100" i="93"/>
  <c r="C91" i="95"/>
  <c r="C100" i="134"/>
  <c r="A44" i="105"/>
  <c r="A42" i="105"/>
  <c r="A40" i="105"/>
  <c r="A45" i="105"/>
  <c r="A43" i="105"/>
  <c r="A41" i="105"/>
  <c r="A39" i="105"/>
  <c r="G6" i="115"/>
  <c r="G5" i="115"/>
  <c r="G4" i="115"/>
  <c r="N12" i="169" l="1"/>
  <c r="N14" i="169"/>
  <c r="N13" i="169"/>
  <c r="D122" i="105"/>
  <c r="D108" i="105"/>
  <c r="C104" i="105" s="1"/>
  <c r="D120" i="105"/>
  <c r="D121" i="105"/>
  <c r="D113" i="105"/>
  <c r="C109" i="105" s="1"/>
  <c r="AA2" i="115"/>
  <c r="A54" i="105"/>
  <c r="B62" i="105"/>
  <c r="A52" i="105"/>
  <c r="A50" i="105"/>
  <c r="A48" i="105"/>
  <c r="A53" i="105"/>
  <c r="A51" i="105"/>
  <c r="A49" i="105"/>
  <c r="A47" i="105"/>
  <c r="A61" i="111"/>
  <c r="A58" i="111"/>
  <c r="A60" i="111"/>
  <c r="A57" i="111"/>
  <c r="A59" i="111"/>
  <c r="A56" i="111"/>
  <c r="A55" i="111"/>
  <c r="C105" i="94"/>
  <c r="C105" i="93"/>
  <c r="C105" i="134"/>
  <c r="B63" i="111"/>
  <c r="B65" i="111"/>
  <c r="B70" i="111"/>
  <c r="B69" i="111"/>
  <c r="A62" i="111"/>
  <c r="B64" i="111"/>
  <c r="B66" i="111"/>
  <c r="B68" i="111"/>
  <c r="B67" i="111"/>
  <c r="D123" i="105" l="1"/>
  <c r="C119" i="105" s="1"/>
  <c r="AD2" i="115"/>
  <c r="B70" i="105"/>
  <c r="A62" i="105"/>
  <c r="A60" i="105"/>
  <c r="A58" i="105"/>
  <c r="A56" i="105"/>
  <c r="A61" i="105"/>
  <c r="A55" i="105"/>
  <c r="A57" i="105"/>
  <c r="A59" i="105"/>
  <c r="A66" i="111"/>
  <c r="A68" i="111"/>
  <c r="A63" i="111"/>
  <c r="A65" i="111"/>
  <c r="A67" i="111"/>
  <c r="A69" i="111"/>
  <c r="A64" i="111"/>
  <c r="B71" i="111"/>
  <c r="B78" i="111"/>
  <c r="A78" i="111" s="1"/>
  <c r="B73" i="111"/>
  <c r="B75" i="111"/>
  <c r="B72" i="111"/>
  <c r="B74" i="111"/>
  <c r="B76" i="111"/>
  <c r="B77" i="111"/>
  <c r="A70" i="111"/>
  <c r="AG2" i="115" l="1"/>
  <c r="A76" i="111"/>
  <c r="A73" i="111"/>
  <c r="A75" i="111"/>
  <c r="A77" i="111"/>
  <c r="A72" i="111"/>
  <c r="A74" i="111"/>
  <c r="A71" i="111"/>
  <c r="A69" i="105"/>
  <c r="A67" i="105"/>
  <c r="A65" i="105"/>
  <c r="A63" i="105"/>
  <c r="A68" i="105"/>
  <c r="A64" i="105"/>
  <c r="A66" i="105"/>
  <c r="B78" i="105"/>
  <c r="A78" i="105" s="1"/>
  <c r="A70" i="105"/>
  <c r="A81" i="111"/>
  <c r="A83" i="111"/>
  <c r="B85" i="111"/>
  <c r="A85" i="111"/>
  <c r="B80" i="111"/>
  <c r="A80" i="111"/>
  <c r="A82" i="111"/>
  <c r="B84" i="111"/>
  <c r="A84" i="111"/>
  <c r="B79" i="111"/>
  <c r="A79" i="111"/>
  <c r="B81" i="111"/>
  <c r="B83" i="111"/>
  <c r="B82" i="111"/>
  <c r="AJ2" i="115" l="1"/>
  <c r="B79" i="105"/>
  <c r="B84" i="105"/>
  <c r="A79" i="105"/>
  <c r="A80" i="105" s="1"/>
  <c r="A81" i="105" s="1"/>
  <c r="A82" i="105" s="1"/>
  <c r="A83" i="105" s="1"/>
  <c r="A84" i="105" s="1"/>
  <c r="A85" i="105" s="1"/>
  <c r="B82" i="105"/>
  <c r="B80" i="105"/>
  <c r="B85" i="105"/>
  <c r="B83" i="105"/>
  <c r="B81" i="105"/>
  <c r="A77" i="105"/>
  <c r="A75" i="105"/>
  <c r="A73" i="105"/>
  <c r="A71" i="105"/>
  <c r="A76" i="105"/>
  <c r="A74" i="105"/>
  <c r="A72" i="105"/>
  <c r="K27" i="144" l="1"/>
  <c r="E27" i="144"/>
  <c r="J27" i="144"/>
  <c r="D27" i="144"/>
  <c r="D38" i="140" l="1"/>
  <c r="D53" i="140"/>
  <c r="D68" i="140"/>
  <c r="D83" i="140"/>
  <c r="F64" i="142"/>
  <c r="F78" i="142"/>
  <c r="F92" i="142"/>
  <c r="F106" i="142"/>
  <c r="F22" i="142"/>
  <c r="F120" i="142"/>
  <c r="F36" i="142"/>
  <c r="F50" i="142"/>
  <c r="F134" i="142"/>
  <c r="G58" i="138"/>
  <c r="G72" i="138"/>
  <c r="G30" i="138"/>
  <c r="G44" i="138"/>
  <c r="G86" i="138"/>
  <c r="F44" i="138"/>
  <c r="F72" i="138"/>
  <c r="F86" i="138"/>
  <c r="F58" i="138"/>
  <c r="F30" i="138"/>
  <c r="E38" i="140"/>
  <c r="E53" i="140"/>
  <c r="E68" i="140"/>
  <c r="E83" i="140"/>
  <c r="H58" i="138"/>
  <c r="H72" i="138"/>
  <c r="H86" i="138"/>
  <c r="H44" i="138"/>
  <c r="H30" i="138"/>
  <c r="C30" i="139"/>
  <c r="C44" i="139"/>
  <c r="C58" i="139"/>
  <c r="C72" i="139"/>
  <c r="C86" i="139"/>
  <c r="H58" i="139"/>
  <c r="H72" i="139"/>
  <c r="H86" i="139"/>
  <c r="I16" i="139"/>
  <c r="H30" i="139"/>
  <c r="H44" i="139"/>
  <c r="F53" i="140"/>
  <c r="F68" i="140"/>
  <c r="F83" i="140"/>
  <c r="F38" i="140"/>
  <c r="F44" i="139"/>
  <c r="F58" i="139"/>
  <c r="F72" i="139"/>
  <c r="F86" i="139"/>
  <c r="F30" i="139"/>
  <c r="C30" i="138"/>
  <c r="C72" i="138"/>
  <c r="C86" i="138"/>
  <c r="C58" i="138"/>
  <c r="C44" i="138"/>
  <c r="D30" i="139"/>
  <c r="D44" i="139"/>
  <c r="D58" i="139"/>
  <c r="D72" i="139"/>
  <c r="D86" i="139"/>
  <c r="B86" i="138"/>
  <c r="B44" i="138"/>
  <c r="B30" i="138"/>
  <c r="B72" i="138"/>
  <c r="B58" i="138"/>
  <c r="D58" i="138"/>
  <c r="D86" i="138"/>
  <c r="D30" i="138"/>
  <c r="D72" i="138"/>
  <c r="D44" i="138"/>
  <c r="B30" i="139"/>
  <c r="B44" i="139"/>
  <c r="B72" i="139"/>
  <c r="B58" i="139"/>
  <c r="B86" i="139"/>
  <c r="E44" i="138"/>
  <c r="E86" i="138"/>
  <c r="E30" i="138"/>
  <c r="E72" i="138"/>
  <c r="E58" i="138"/>
  <c r="H68" i="140"/>
  <c r="H83" i="140"/>
  <c r="I23" i="140"/>
  <c r="H38" i="140"/>
  <c r="H53" i="140"/>
  <c r="C38" i="140"/>
  <c r="C53" i="140"/>
  <c r="C68" i="140"/>
  <c r="C83" i="140"/>
  <c r="B38" i="140"/>
  <c r="B53" i="140"/>
  <c r="B68" i="140"/>
  <c r="B83" i="140"/>
  <c r="E30" i="139"/>
  <c r="E44" i="139"/>
  <c r="E58" i="139"/>
  <c r="E72" i="139"/>
  <c r="E86" i="139"/>
  <c r="E134" i="142"/>
  <c r="E50" i="142"/>
  <c r="E64" i="142"/>
  <c r="E78" i="142"/>
  <c r="E92" i="142"/>
  <c r="E106" i="142"/>
  <c r="E36" i="142"/>
  <c r="E22" i="142"/>
  <c r="E120" i="142"/>
  <c r="G44" i="139"/>
  <c r="G58" i="139"/>
  <c r="G72" i="139"/>
  <c r="G86" i="139"/>
  <c r="G30" i="139"/>
  <c r="H78" i="142"/>
  <c r="H92" i="142"/>
  <c r="H106" i="142"/>
  <c r="H22" i="142"/>
  <c r="H120" i="142"/>
  <c r="H36" i="142"/>
  <c r="H134" i="142"/>
  <c r="H50" i="142"/>
  <c r="H64" i="142"/>
  <c r="G53" i="140"/>
  <c r="G68" i="140"/>
  <c r="G83" i="140"/>
  <c r="G38" i="140"/>
  <c r="I45" i="139" l="1"/>
  <c r="I46" i="139"/>
  <c r="I44" i="139"/>
  <c r="I32" i="139"/>
  <c r="I31" i="139"/>
  <c r="I30" i="139"/>
  <c r="I55" i="140"/>
  <c r="I54" i="140"/>
  <c r="I53" i="140"/>
  <c r="I40" i="140"/>
  <c r="I39" i="140"/>
  <c r="I38" i="140"/>
  <c r="I88" i="139"/>
  <c r="I87" i="139"/>
  <c r="I86" i="139"/>
  <c r="I73" i="139"/>
  <c r="I72" i="139"/>
  <c r="I74" i="139"/>
  <c r="I59" i="138"/>
  <c r="I58" i="138"/>
  <c r="I60" i="138"/>
  <c r="I84" i="140"/>
  <c r="I83" i="140"/>
  <c r="I85" i="140"/>
  <c r="I58" i="139"/>
  <c r="I60" i="139"/>
  <c r="I59" i="139"/>
  <c r="I68" i="140"/>
  <c r="I70" i="140"/>
  <c r="I69" i="14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Alessandra</author>
  </authors>
  <commentList>
    <comment ref="D909" authorId="0" shapeId="0" xr:uid="{3CA741DB-2C90-4BED-ABB7-1DE316976881}">
      <text>
        <r>
          <rPr>
            <b/>
            <sz val="9"/>
            <color indexed="81"/>
            <rFont val="Tahoma"/>
            <family val="2"/>
          </rPr>
          <t>Alessandra:</t>
        </r>
        <r>
          <rPr>
            <sz val="9"/>
            <color indexed="81"/>
            <rFont val="Tahoma"/>
            <family val="2"/>
          </rPr>
          <t xml:space="preserve">
falls zu "probabilité" gehörend: weibliche Form</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F2" authorId="0" shapeId="0" xr:uid="{A6F3227A-9D96-4060-AFD4-16CF91F77E74}">
      <text>
        <r>
          <rPr>
            <sz val="9"/>
            <color indexed="81"/>
            <rFont val="Segoe UI"/>
            <family val="2"/>
          </rPr>
          <t xml:space="preserve">Please click here to update the formatting from this column to all sheets and graphs!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iSerge</author>
  </authors>
  <commentList>
    <comment ref="F2" authorId="0" shapeId="0" xr:uid="{9CC2C8DD-0495-44B4-B4FC-5664A3415CCD}">
      <text>
        <r>
          <rPr>
            <sz val="9"/>
            <color indexed="81"/>
            <rFont val="Segoe UI"/>
            <family val="2"/>
          </rPr>
          <t xml:space="preserve">Please click here to update the formatting from this column to all sheets and graphs!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<sst xmlns="http://schemas.openxmlformats.org/spreadsheetml/2006/main" count="5588" uniqueCount="3694">
  <si>
    <t>IST</t>
  </si>
  <si>
    <t>SOLL</t>
  </si>
  <si>
    <t>Nr.</t>
  </si>
  <si>
    <t>rot</t>
  </si>
  <si>
    <t>gelb</t>
  </si>
  <si>
    <t>Strategie</t>
  </si>
  <si>
    <t>E I N G A B E M A S K E</t>
  </si>
  <si>
    <t>Details</t>
  </si>
  <si>
    <t>Ü B E R S I C H T</t>
  </si>
  <si>
    <t>Links zu Dokumenten</t>
  </si>
  <si>
    <t>KUNDENPERSPEKTIVE</t>
  </si>
  <si>
    <t>Beschreibung</t>
  </si>
  <si>
    <t>FINANZPERSPEKTIVE</t>
  </si>
  <si>
    <t>erreicht</t>
  </si>
  <si>
    <t>Berechnung</t>
  </si>
  <si>
    <t>Mission</t>
  </si>
  <si>
    <t>Projektcontrolling</t>
  </si>
  <si>
    <t>Projekte</t>
  </si>
  <si>
    <t>Link zum Projekt</t>
  </si>
  <si>
    <t>Vision</t>
  </si>
  <si>
    <t>S T R A T E G I E N  - M A S S N A H M E N  -  P R O J E K T E</t>
  </si>
  <si>
    <t xml:space="preserve">Filter in Kolonne B </t>
  </si>
  <si>
    <t>Beginn</t>
  </si>
  <si>
    <t>Ende</t>
  </si>
  <si>
    <t>Début</t>
  </si>
  <si>
    <t>Fin</t>
  </si>
  <si>
    <t>Liens vers des documents</t>
  </si>
  <si>
    <t>M A S Q U E   D E   S A I S I E</t>
  </si>
  <si>
    <t>No.</t>
  </si>
  <si>
    <t>Stratégie</t>
  </si>
  <si>
    <t>Indicateurs stratégiques</t>
  </si>
  <si>
    <t>Strategische Indikatoren</t>
  </si>
  <si>
    <t>ÊTRE</t>
  </si>
  <si>
    <t>DOIT</t>
  </si>
  <si>
    <t>atteint</t>
  </si>
  <si>
    <t>rouge</t>
  </si>
  <si>
    <t>jaune</t>
  </si>
  <si>
    <t>Indicateurs opérationnels</t>
  </si>
  <si>
    <t>Projets</t>
  </si>
  <si>
    <t>Nbr. de chiffres clés</t>
  </si>
  <si>
    <t>Anzahl Kennzahlen</t>
  </si>
  <si>
    <t>Strategischer Indikator</t>
  </si>
  <si>
    <t>Détails</t>
  </si>
  <si>
    <t>POTENTIALPERSPEKTIVE</t>
  </si>
  <si>
    <t>VERSCHIEDENES</t>
  </si>
  <si>
    <t>PROZESSPERSPEKTIVE</t>
  </si>
  <si>
    <t>PERSPECTIVE CLIENTS</t>
  </si>
  <si>
    <t>PERSPECTIVE FINANCIÈRE</t>
  </si>
  <si>
    <t>PERSPECTIVE POTENTIEL</t>
  </si>
  <si>
    <t>PERSPECTIVE PROCESSUS</t>
  </si>
  <si>
    <t>DIVERS</t>
  </si>
  <si>
    <t>Description</t>
  </si>
  <si>
    <t>Deutsch</t>
  </si>
  <si>
    <t>Aktuelle Sprache</t>
  </si>
  <si>
    <t>Sprache 1</t>
  </si>
  <si>
    <t>Sprache 2</t>
  </si>
  <si>
    <t>Sprache 3</t>
  </si>
  <si>
    <t>Aktuell angezeigte Sprache</t>
  </si>
  <si>
    <t>Français</t>
  </si>
  <si>
    <t>Kenn-zahlen</t>
  </si>
  <si>
    <t>Chiffres clés</t>
  </si>
  <si>
    <t>Aktualisieren</t>
  </si>
  <si>
    <t>Alles anzeigen</t>
  </si>
  <si>
    <t>Afficher tout</t>
  </si>
  <si>
    <t>Filter Druck</t>
  </si>
  <si>
    <t>Neues Jahr einfügen</t>
  </si>
  <si>
    <t>Kennzahlen</t>
  </si>
  <si>
    <t>x!A37</t>
  </si>
  <si>
    <t>Balanced Scorecard</t>
  </si>
  <si>
    <t>Massnahmen &amp; Projekte</t>
  </si>
  <si>
    <t>Mettre à jour</t>
  </si>
  <si>
    <t>Indicateur stratégique</t>
  </si>
  <si>
    <t>Controlling de projet</t>
  </si>
  <si>
    <t>Filtre impression</t>
  </si>
  <si>
    <t>Lien vers projet</t>
  </si>
  <si>
    <t>Insérer nouvelle année</t>
  </si>
  <si>
    <t>F Ü H R U N G S C O C K P I T</t>
  </si>
  <si>
    <t>Wer?</t>
  </si>
  <si>
    <t>Beschreibung/Bemerkungen</t>
  </si>
  <si>
    <t>Description/Remarques</t>
  </si>
  <si>
    <t>Quelle</t>
  </si>
  <si>
    <t>Source</t>
  </si>
  <si>
    <t>o57</t>
  </si>
  <si>
    <t>s1</t>
  </si>
  <si>
    <t>s2</t>
  </si>
  <si>
    <t>s3</t>
  </si>
  <si>
    <t>s4</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</si>
  <si>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</si>
  <si>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</si>
  <si>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</si>
  <si>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</si>
  <si>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</si>
  <si>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</si>
  <si>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</si>
  <si>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</si>
  <si>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</si>
  <si>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</si>
  <si>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</si>
  <si>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</si>
  <si>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</si>
  <si>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</si>
  <si>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</si>
  <si>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</si>
  <si>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</si>
  <si>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</si>
  <si>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</si>
  <si>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</si>
  <si>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</si>
  <si>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</si>
  <si>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</si>
  <si>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</si>
  <si>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</si>
  <si>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</si>
  <si>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</si>
  <si>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</si>
  <si>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</si>
  <si>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</si>
  <si>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</si>
  <si>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</si>
  <si>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</si>
  <si>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</si>
  <si>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</si>
  <si>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</si>
  <si>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o1</t>
  </si>
  <si>
    <t>o2</t>
  </si>
  <si>
    <t>o3</t>
  </si>
  <si>
    <t>o4</t>
  </si>
  <si>
    <t>o5</t>
  </si>
  <si>
    <t>o6</t>
  </si>
  <si>
    <t>o7</t>
  </si>
  <si>
    <t>o8</t>
  </si>
  <si>
    <t>o9</t>
  </si>
  <si>
    <t>o10</t>
  </si>
  <si>
    <t>o11</t>
  </si>
  <si>
    <t>o12</t>
  </si>
  <si>
    <t>o13</t>
  </si>
  <si>
    <t>o14</t>
  </si>
  <si>
    <t>o15</t>
  </si>
  <si>
    <t>o16</t>
  </si>
  <si>
    <t>o17</t>
  </si>
  <si>
    <t>o18</t>
  </si>
  <si>
    <t>o19</t>
  </si>
  <si>
    <t>o20</t>
  </si>
  <si>
    <t>o21</t>
  </si>
  <si>
    <t>o22</t>
  </si>
  <si>
    <t>o23</t>
  </si>
  <si>
    <t>o24</t>
  </si>
  <si>
    <t>o25</t>
  </si>
  <si>
    <t>o26</t>
  </si>
  <si>
    <t>o27</t>
  </si>
  <si>
    <t>o28</t>
  </si>
  <si>
    <t>o29</t>
  </si>
  <si>
    <t>o30</t>
  </si>
  <si>
    <t>o31</t>
  </si>
  <si>
    <t>o32</t>
  </si>
  <si>
    <t>o33</t>
  </si>
  <si>
    <t>o34</t>
  </si>
  <si>
    <t>o35</t>
  </si>
  <si>
    <t>o36</t>
  </si>
  <si>
    <t>o37</t>
  </si>
  <si>
    <t>o38</t>
  </si>
  <si>
    <t>o39</t>
  </si>
  <si>
    <t>o40</t>
  </si>
  <si>
    <t>o41</t>
  </si>
  <si>
    <t>o42</t>
  </si>
  <si>
    <t>o43</t>
  </si>
  <si>
    <t>o44</t>
  </si>
  <si>
    <t>o45</t>
  </si>
  <si>
    <t>o46</t>
  </si>
  <si>
    <t>o47</t>
  </si>
  <si>
    <t>o48</t>
  </si>
  <si>
    <t>o49</t>
  </si>
  <si>
    <t>o50</t>
  </si>
  <si>
    <t>o51</t>
  </si>
  <si>
    <t>o52</t>
  </si>
  <si>
    <t>o53</t>
  </si>
  <si>
    <t>o54</t>
  </si>
  <si>
    <t>o55</t>
  </si>
  <si>
    <t>o56</t>
  </si>
  <si>
    <t>o58</t>
  </si>
  <si>
    <t>o59</t>
  </si>
  <si>
    <t>o60</t>
  </si>
  <si>
    <t>o61</t>
  </si>
  <si>
    <t>o62</t>
  </si>
  <si>
    <t>o63</t>
  </si>
  <si>
    <t>o64</t>
  </si>
  <si>
    <t>o65</t>
  </si>
  <si>
    <t>o66</t>
  </si>
  <si>
    <t>o67</t>
  </si>
  <si>
    <t>o68</t>
  </si>
  <si>
    <t>o69</t>
  </si>
  <si>
    <t>o70</t>
  </si>
  <si>
    <t>o71</t>
  </si>
  <si>
    <t>o72</t>
  </si>
  <si>
    <t>o73</t>
  </si>
  <si>
    <t>o74</t>
  </si>
  <si>
    <t>o75</t>
  </si>
  <si>
    <t>o76</t>
  </si>
  <si>
    <t>o77</t>
  </si>
  <si>
    <t>o78</t>
  </si>
  <si>
    <t>o79</t>
  </si>
  <si>
    <t>o80</t>
  </si>
  <si>
    <t>S T R A T E G I S C H E   I N D I K A T O R E N</t>
  </si>
  <si>
    <t>O P E R A T I V E   I N D I K A T O R E N</t>
  </si>
  <si>
    <t>Massnahmen</t>
  </si>
  <si>
    <t>Mesures</t>
  </si>
  <si>
    <t>Strategien</t>
  </si>
  <si>
    <t>Stratégies</t>
  </si>
  <si>
    <t>I N D I K A T O R E N   K E N N Z A H L E N</t>
  </si>
  <si>
    <t xml:space="preserve">I N D I C A T E U R S   C H I F F R E S   C L E S </t>
  </si>
  <si>
    <t>i1</t>
  </si>
  <si>
    <t>i2</t>
  </si>
  <si>
    <t>i3</t>
  </si>
  <si>
    <t>i4</t>
  </si>
  <si>
    <t>i5</t>
  </si>
  <si>
    <t>i6</t>
  </si>
  <si>
    <t>i7</t>
  </si>
  <si>
    <t>i8</t>
  </si>
  <si>
    <t>i17</t>
  </si>
  <si>
    <t>i18</t>
  </si>
  <si>
    <t>i19</t>
  </si>
  <si>
    <t>i20</t>
  </si>
  <si>
    <t>i21</t>
  </si>
  <si>
    <t>i22</t>
  </si>
  <si>
    <t>i23</t>
  </si>
  <si>
    <t>i24</t>
  </si>
  <si>
    <t>i33</t>
  </si>
  <si>
    <t>i34</t>
  </si>
  <si>
    <t>i35</t>
  </si>
  <si>
    <t>i36</t>
  </si>
  <si>
    <t>i37</t>
  </si>
  <si>
    <t>i38</t>
  </si>
  <si>
    <t>i39</t>
  </si>
  <si>
    <t>i40</t>
  </si>
  <si>
    <t>i49</t>
  </si>
  <si>
    <t>i50</t>
  </si>
  <si>
    <t>i51</t>
  </si>
  <si>
    <t>i52</t>
  </si>
  <si>
    <t>i53</t>
  </si>
  <si>
    <t>i54</t>
  </si>
  <si>
    <t>i55</t>
  </si>
  <si>
    <t>i56</t>
  </si>
  <si>
    <t>English</t>
  </si>
  <si>
    <t>Italiano</t>
  </si>
  <si>
    <t>Calcul</t>
  </si>
  <si>
    <t>Indicateur 1</t>
  </si>
  <si>
    <t>xy</t>
  </si>
  <si>
    <t>Möchten Sie das Programm "Strategisches Management" öffnen?</t>
  </si>
  <si>
    <t>Möchten Sie das Programm "Business Plan" öffnen?</t>
  </si>
  <si>
    <t>Cockpit</t>
  </si>
  <si>
    <t>planmässig</t>
  </si>
  <si>
    <t>kritisch</t>
  </si>
  <si>
    <t>comme prévu</t>
  </si>
  <si>
    <t>à surveiller</t>
  </si>
  <si>
    <t>critique</t>
  </si>
  <si>
    <t>according to plan</t>
  </si>
  <si>
    <t>be watchful</t>
  </si>
  <si>
    <t>critical</t>
  </si>
  <si>
    <t>come previsto</t>
  </si>
  <si>
    <t>critico</t>
  </si>
  <si>
    <t>beobachten</t>
  </si>
  <si>
    <t>Indicateur 2</t>
  </si>
  <si>
    <t>V U E   D ' E N S E M B L E</t>
  </si>
  <si>
    <t>VUE D'ENSEMBLE</t>
  </si>
  <si>
    <t>S T R A T E G I E S  -  M E S U R E S  -  P R O J E T S</t>
  </si>
  <si>
    <t>Qui ?</t>
  </si>
  <si>
    <t>Voulez-vous ouvrir le programme "Management stratégique" ?</t>
  </si>
  <si>
    <t>Voulez-vous ouvrir le programme "Business Plan" ?</t>
  </si>
  <si>
    <t>Mesures &amp; Projets</t>
  </si>
  <si>
    <t xml:space="preserve">B A L A N C E D   S C O R E C A R D </t>
  </si>
  <si>
    <t>Möchten Sie das Programm "Innovationsmanagement" öffnen?</t>
  </si>
  <si>
    <t>Voulez-vous ouvrir le programme "Gestion de l'innovation"?</t>
  </si>
  <si>
    <t>Qualität</t>
  </si>
  <si>
    <t>Quality</t>
  </si>
  <si>
    <t>Qualità</t>
  </si>
  <si>
    <t>Qualité</t>
  </si>
  <si>
    <t>Möchten Sie das Programm "Qualitätsmanagement" öffnen?</t>
  </si>
  <si>
    <t>Voulez-vous ouvrir le programme "Gestion de la qualité"?</t>
  </si>
  <si>
    <t>Measures &amp; Projects</t>
  </si>
  <si>
    <t>Key figures</t>
  </si>
  <si>
    <t xml:space="preserve"> M A N A G E M E N T  C O C K P I T</t>
  </si>
  <si>
    <t>O  V  E  R  V  I  E  W</t>
  </si>
  <si>
    <t>Update</t>
  </si>
  <si>
    <t>Number of key figures</t>
  </si>
  <si>
    <t>OVERVIEW</t>
  </si>
  <si>
    <t>Strategy</t>
  </si>
  <si>
    <t>Strategic indicator</t>
  </si>
  <si>
    <t>Project controlling</t>
  </si>
  <si>
    <t xml:space="preserve">S  T  R  A  T  E  G  I  E  S   -   M  E  A  S  U  R  E  S  -  P  R  O  J  E  C  T  S </t>
  </si>
  <si>
    <t>Show all</t>
  </si>
  <si>
    <t>Filter print</t>
  </si>
  <si>
    <t>Links to documents</t>
  </si>
  <si>
    <t>E N T R Y   M A S K</t>
  </si>
  <si>
    <t>Strategies</t>
  </si>
  <si>
    <t>Strategic indicators</t>
  </si>
  <si>
    <t>Red</t>
  </si>
  <si>
    <t>Yellow</t>
  </si>
  <si>
    <t>Measures</t>
  </si>
  <si>
    <t>Operational indicators</t>
  </si>
  <si>
    <t>Link to project</t>
  </si>
  <si>
    <t>Start</t>
  </si>
  <si>
    <t>Finish</t>
  </si>
  <si>
    <t>Who?</t>
  </si>
  <si>
    <t>B  A  L  A  N  C  E  D   S  C  O  R  E  C  A  R  D</t>
  </si>
  <si>
    <t>CLIENT PERSPECTIVE</t>
  </si>
  <si>
    <t>FINANCIAL PERSPECTIVE</t>
  </si>
  <si>
    <t>POTENTIAL PERSPECTIVE</t>
  </si>
  <si>
    <t>PROCESS PERSPECTIVE</t>
  </si>
  <si>
    <t>Insert new year</t>
  </si>
  <si>
    <t>DIVERSE</t>
  </si>
  <si>
    <t>S  T  R  A  T  E  G  I  C    I  N  D  I  C  A  T  O  R  S</t>
  </si>
  <si>
    <t>Calculation</t>
  </si>
  <si>
    <t>Description/Remarks</t>
  </si>
  <si>
    <t>O  P  E  R  A  T  I  O  N  A  L    I  N  D   C  A  T  O  R  S</t>
  </si>
  <si>
    <t>I  N  D  I  C  A  T  O  R  S    K  E  Y   F  I  G  U  R  E  S</t>
  </si>
  <si>
    <t>Do you wish to open the program "Strategic Management"?</t>
  </si>
  <si>
    <t>Do you wish to open the program "Business Plan"?</t>
  </si>
  <si>
    <t>Do you wish to open the program "Innovation Management"?</t>
  </si>
  <si>
    <t>Do you wish to open the program "Quality Management"?</t>
  </si>
  <si>
    <t>Act. state</t>
  </si>
  <si>
    <t>Target</t>
  </si>
  <si>
    <t>p1</t>
  </si>
  <si>
    <t>p2</t>
  </si>
  <si>
    <t>p3</t>
  </si>
  <si>
    <t>p4</t>
  </si>
  <si>
    <t>p5</t>
  </si>
  <si>
    <t>p6</t>
  </si>
  <si>
    <t>p7</t>
  </si>
  <si>
    <t>p8</t>
  </si>
  <si>
    <t>p9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</si>
  <si>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</si>
  <si>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</si>
  <si>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</si>
  <si>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</si>
  <si>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</si>
  <si>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</si>
  <si>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</si>
  <si>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</si>
  <si>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</si>
  <si>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</si>
  <si>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</si>
  <si>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</si>
  <si>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</si>
  <si>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</si>
  <si>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</si>
  <si>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</si>
  <si>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</si>
  <si>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</si>
  <si>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</si>
  <si>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</si>
  <si>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</si>
  <si>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</si>
  <si>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</si>
  <si>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</si>
  <si>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</si>
  <si>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</si>
  <si>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</si>
  <si>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</si>
  <si>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</si>
  <si>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</si>
  <si>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</si>
  <si>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</si>
  <si>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</si>
  <si>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</si>
  <si>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</si>
  <si>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</si>
  <si>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</si>
  <si>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</si>
  <si>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</si>
  <si>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</si>
  <si>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</si>
  <si>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</si>
  <si>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</si>
  <si>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</si>
  <si>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</si>
  <si>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</si>
  <si>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</si>
  <si>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</si>
  <si>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</si>
  <si>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</si>
  <si>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</si>
  <si>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</si>
  <si>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</si>
  <si>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</si>
  <si>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</si>
  <si>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</si>
  <si>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</si>
  <si>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</si>
  <si>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</si>
  <si>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</si>
  <si>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</si>
  <si>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</si>
  <si>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</si>
  <si>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</si>
  <si>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</si>
  <si>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</si>
  <si>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</si>
  <si>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</si>
  <si>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</si>
  <si>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</si>
  <si>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</si>
  <si>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m1</t>
  </si>
  <si>
    <t>m2</t>
  </si>
  <si>
    <t>m3</t>
  </si>
  <si>
    <t>m4</t>
  </si>
  <si>
    <t>m5</t>
  </si>
  <si>
    <t>m6</t>
  </si>
  <si>
    <t>m7</t>
  </si>
  <si>
    <t>m8</t>
  </si>
  <si>
    <t>m9</t>
  </si>
  <si>
    <t>m10</t>
  </si>
  <si>
    <t>m11</t>
  </si>
  <si>
    <t>m12</t>
  </si>
  <si>
    <t>m13</t>
  </si>
  <si>
    <t>m14</t>
  </si>
  <si>
    <t>m15</t>
  </si>
  <si>
    <t>m16</t>
  </si>
  <si>
    <t>m17</t>
  </si>
  <si>
    <t>m18</t>
  </si>
  <si>
    <t>m19</t>
  </si>
  <si>
    <t>m20</t>
  </si>
  <si>
    <t>m21</t>
  </si>
  <si>
    <t>m22</t>
  </si>
  <si>
    <t>m23</t>
  </si>
  <si>
    <t>m24</t>
  </si>
  <si>
    <t>m25</t>
  </si>
  <si>
    <t>m26</t>
  </si>
  <si>
    <t>m27</t>
  </si>
  <si>
    <t>m28</t>
  </si>
  <si>
    <t>m29</t>
  </si>
  <si>
    <t>m30</t>
  </si>
  <si>
    <t>m31</t>
  </si>
  <si>
    <t>m32</t>
  </si>
  <si>
    <t>m33</t>
  </si>
  <si>
    <t>m34</t>
  </si>
  <si>
    <t>m35</t>
  </si>
  <si>
    <t>m36</t>
  </si>
  <si>
    <t>m37</t>
  </si>
  <si>
    <t>m38</t>
  </si>
  <si>
    <t>m39</t>
  </si>
  <si>
    <t>m40</t>
  </si>
  <si>
    <t>m41</t>
  </si>
  <si>
    <t>m42</t>
  </si>
  <si>
    <t>m43</t>
  </si>
  <si>
    <t>m44</t>
  </si>
  <si>
    <t>m45</t>
  </si>
  <si>
    <t>m46</t>
  </si>
  <si>
    <t>m47</t>
  </si>
  <si>
    <t>m48</t>
  </si>
  <si>
    <t>m49</t>
  </si>
  <si>
    <t>m50</t>
  </si>
  <si>
    <t>m51</t>
  </si>
  <si>
    <t>m52</t>
  </si>
  <si>
    <t>m53</t>
  </si>
  <si>
    <t>m54</t>
  </si>
  <si>
    <t>m55</t>
  </si>
  <si>
    <t>m56</t>
  </si>
  <si>
    <t>m57</t>
  </si>
  <si>
    <t>m58</t>
  </si>
  <si>
    <t>m59</t>
  </si>
  <si>
    <t>m60</t>
  </si>
  <si>
    <t>m61</t>
  </si>
  <si>
    <t>m62</t>
  </si>
  <si>
    <t>m63</t>
  </si>
  <si>
    <t>m64</t>
  </si>
  <si>
    <t>m65</t>
  </si>
  <si>
    <t>m66</t>
  </si>
  <si>
    <t>m67</t>
  </si>
  <si>
    <t>m68</t>
  </si>
  <si>
    <t>m69</t>
  </si>
  <si>
    <t>m70</t>
  </si>
  <si>
    <t>m71</t>
  </si>
  <si>
    <t>m72</t>
  </si>
  <si>
    <t>m73</t>
  </si>
  <si>
    <t>m74</t>
  </si>
  <si>
    <t>m75</t>
  </si>
  <si>
    <t>m76</t>
  </si>
  <si>
    <t>m77</t>
  </si>
  <si>
    <t>m78</t>
  </si>
  <si>
    <t>m79</t>
  </si>
  <si>
    <t>m80</t>
  </si>
  <si>
    <t>Prio</t>
  </si>
  <si>
    <t>Communication</t>
  </si>
  <si>
    <t>Kommunikation</t>
  </si>
  <si>
    <t>K O M M U N I K A T I O N</t>
  </si>
  <si>
    <t>C O M M U N I C A T I O N</t>
  </si>
  <si>
    <t>Internet</t>
  </si>
  <si>
    <t>Social Medias</t>
  </si>
  <si>
    <t>Social Media</t>
  </si>
  <si>
    <t>Public Relations</t>
  </si>
  <si>
    <t>Relations publiques</t>
  </si>
  <si>
    <t>Public relations</t>
  </si>
  <si>
    <t>Diverses</t>
  </si>
  <si>
    <t>Divers</t>
  </si>
  <si>
    <t>Diverse</t>
  </si>
  <si>
    <t>Impact</t>
  </si>
  <si>
    <t>in %</t>
  </si>
  <si>
    <t>en %</t>
  </si>
  <si>
    <t>In %</t>
  </si>
  <si>
    <t>Bemerkungen</t>
  </si>
  <si>
    <t>Remarques</t>
  </si>
  <si>
    <t>Remarks</t>
  </si>
  <si>
    <t>Status</t>
  </si>
  <si>
    <t>Statut</t>
  </si>
  <si>
    <t>TOTAL</t>
  </si>
  <si>
    <t>Projet 1</t>
  </si>
  <si>
    <t>Projet 2</t>
  </si>
  <si>
    <t>Mesure 1</t>
  </si>
  <si>
    <t>achieved</t>
  </si>
  <si>
    <t>Prioriät</t>
  </si>
  <si>
    <t>Priorité</t>
  </si>
  <si>
    <t>Priority</t>
  </si>
  <si>
    <t>Indikatoren</t>
  </si>
  <si>
    <t>Indicateurs</t>
  </si>
  <si>
    <t>Indicators</t>
  </si>
  <si>
    <t>Objectif 1</t>
  </si>
  <si>
    <t>Innovation</t>
  </si>
  <si>
    <t>Q U A L I T Ä T</t>
  </si>
  <si>
    <t>Q U A L I T É</t>
  </si>
  <si>
    <t xml:space="preserve">Q U A L I T Y  </t>
  </si>
  <si>
    <t>J A H R E S Z I E L E</t>
  </si>
  <si>
    <t>O B J E C T I F S   A N N U E L S</t>
  </si>
  <si>
    <t>Y E A R L Y   G O A L S</t>
  </si>
  <si>
    <t>Yearly goals</t>
  </si>
  <si>
    <t>Objectifs annuels</t>
  </si>
  <si>
    <t>Jahresziele</t>
  </si>
  <si>
    <t>ok</t>
  </si>
  <si>
    <t>Projet 3</t>
  </si>
  <si>
    <t>Indicateur 3</t>
  </si>
  <si>
    <t xml:space="preserve">Unsere Vision </t>
  </si>
  <si>
    <t xml:space="preserve">Notre vision </t>
  </si>
  <si>
    <t>Our vision</t>
  </si>
  <si>
    <t xml:space="preserve">La nostra visione </t>
  </si>
  <si>
    <t xml:space="preserve">Unsere Mission </t>
  </si>
  <si>
    <t xml:space="preserve">Notre mission  </t>
  </si>
  <si>
    <t>Our mission</t>
  </si>
  <si>
    <t xml:space="preserve">La nostra missione </t>
  </si>
  <si>
    <t>Unsere Werte</t>
  </si>
  <si>
    <t>Nos valeurs</t>
  </si>
  <si>
    <t>Our Values</t>
  </si>
  <si>
    <t>I nostri valori</t>
  </si>
  <si>
    <t>Stellen Sie sicher, dass die Datei "02_StrategicManagement.xls" im selben Verzeichnis abgelegt ist!</t>
  </si>
  <si>
    <t>Assurez-vous, que le fichier "02_StrategicManagement.xls" se trouve dans le même répertoire !</t>
  </si>
  <si>
    <t>Make sure that the file "02_StrategicManagement.xls" has been put in the same directory!</t>
  </si>
  <si>
    <t>V I S I O N   -   M I S S I O N   -   W E R T E</t>
  </si>
  <si>
    <t>V I S I O N   -   M I S S I O N   -   V A L E U R S</t>
  </si>
  <si>
    <t xml:space="preserve">V I S I O N   -   M I S S I O N   -   V A L U E S </t>
  </si>
  <si>
    <t>Ü B E R S I C H T   C O C K P I T</t>
  </si>
  <si>
    <t>O V E R V I E W   C O C K P I T</t>
  </si>
  <si>
    <t>I N D I C A T E U R S   O P É R A T I O N N E L S</t>
  </si>
  <si>
    <t>I N D I C A T E U R S   S T R A T É G I Q U E S</t>
  </si>
  <si>
    <t>Total</t>
  </si>
  <si>
    <t>zz</t>
  </si>
  <si>
    <t>aa</t>
  </si>
  <si>
    <t>Projtects</t>
  </si>
  <si>
    <t>BSC</t>
  </si>
  <si>
    <t>Erreichte Ziele [%]</t>
  </si>
  <si>
    <t>Stellen Sie sicher, dass die Datei "04_BusinessPlan.xlsx" im selben Verzeichnis abgelegt ist!</t>
  </si>
  <si>
    <t>Assurez-vous, que le fichier "04_BusinessPlan.xlsx" se trouve dans le même répertoire !</t>
  </si>
  <si>
    <t>Make sure that the file "04_BusinessPlan.xlsx" has been put in the same directory!</t>
  </si>
  <si>
    <t>Stellen Sie sicher, dass die Datei "08_Innovation.xlsx" im selben Verzeichnis abgelegt ist!</t>
  </si>
  <si>
    <t>Assurez-vous, que le fichier "08_Innovation.xlsx" se touve dans le même répertoire!</t>
  </si>
  <si>
    <t>Make sure that the file "08_Innovation.xlsx" has been put in the same directory!</t>
  </si>
  <si>
    <t>Stellen Sie sicher, dass die Datei "07_Quality.xlsx" im selben Verzeichnis abgelegt ist!</t>
  </si>
  <si>
    <t>Assurez-vous, que le fichier "07_Quality.xlsx" se touve dans le même répertoire!</t>
  </si>
  <si>
    <t>Make sure that the file "07_Quality.xlsx" has been put in the same directory!</t>
  </si>
  <si>
    <t>teilweise</t>
  </si>
  <si>
    <t>nicht erreicht</t>
  </si>
  <si>
    <t>partiellement</t>
  </si>
  <si>
    <t>pas atteint</t>
  </si>
  <si>
    <t>partially</t>
  </si>
  <si>
    <t>not achieved</t>
  </si>
  <si>
    <t>Targets achieved [%]</t>
  </si>
  <si>
    <t>Objectifs atteints [%]</t>
  </si>
  <si>
    <t>Gesamt</t>
  </si>
  <si>
    <t>Risiken</t>
  </si>
  <si>
    <t>Risques</t>
  </si>
  <si>
    <t>Risks</t>
  </si>
  <si>
    <t>Rischi</t>
  </si>
  <si>
    <t>Eintretenswahrscheinlichkeit</t>
  </si>
  <si>
    <t>Probabilité d'occurrence</t>
  </si>
  <si>
    <t>Probability of occurrence</t>
  </si>
  <si>
    <t>Probabilità di accadimento</t>
  </si>
  <si>
    <t>hoch</t>
  </si>
  <si>
    <t>élevée</t>
  </si>
  <si>
    <t>High</t>
  </si>
  <si>
    <t>elevata</t>
  </si>
  <si>
    <t>mittel</t>
  </si>
  <si>
    <t>moyenne</t>
  </si>
  <si>
    <t>Medium</t>
  </si>
  <si>
    <t>media</t>
  </si>
  <si>
    <t>gering</t>
  </si>
  <si>
    <t>faible</t>
  </si>
  <si>
    <t>Low</t>
  </si>
  <si>
    <t>bassa</t>
  </si>
  <si>
    <t>Schadensausmass</t>
  </si>
  <si>
    <t>Étendue des dégâts</t>
  </si>
  <si>
    <t>Extent of damage</t>
  </si>
  <si>
    <t>Entità dei danni</t>
  </si>
  <si>
    <t>Kein Handlungsbedarf</t>
  </si>
  <si>
    <t>Aucune action nécessaire</t>
  </si>
  <si>
    <t>No need for action</t>
  </si>
  <si>
    <t>Nessun intervento necessario</t>
  </si>
  <si>
    <t>Handlungsbedarf</t>
  </si>
  <si>
    <t>Action nécessaire</t>
  </si>
  <si>
    <t>Need for action</t>
  </si>
  <si>
    <t>Intervento necessario</t>
  </si>
  <si>
    <t>Akuter Handlungsbedarf</t>
  </si>
  <si>
    <t>Action urgente</t>
  </si>
  <si>
    <t>Urgent need for action</t>
  </si>
  <si>
    <t>Intervento urgente</t>
  </si>
  <si>
    <t>N.</t>
  </si>
  <si>
    <t>Risiko</t>
  </si>
  <si>
    <t>Risque</t>
  </si>
  <si>
    <t>Risk</t>
  </si>
  <si>
    <t>Rischio</t>
  </si>
  <si>
    <t>Consequences</t>
  </si>
  <si>
    <t>Impatto</t>
  </si>
  <si>
    <t>Trend</t>
  </si>
  <si>
    <t>Ten-
dance</t>
  </si>
  <si>
    <t>Ten-
denza</t>
  </si>
  <si>
    <t>Statuto</t>
  </si>
  <si>
    <t>Ausmass der Auswirkungen</t>
  </si>
  <si>
    <t>Étendue de l'impact</t>
  </si>
  <si>
    <t>Extent of consequences</t>
  </si>
  <si>
    <t>Entità dell'impatto</t>
  </si>
  <si>
    <t>R1</t>
  </si>
  <si>
    <t>R2</t>
  </si>
  <si>
    <t>R3</t>
  </si>
  <si>
    <t>R4</t>
  </si>
  <si>
    <t>R5</t>
  </si>
  <si>
    <t>R6</t>
  </si>
  <si>
    <t>R7</t>
  </si>
  <si>
    <t>R8</t>
  </si>
  <si>
    <t>R9</t>
  </si>
  <si>
    <t>R10</t>
  </si>
  <si>
    <t>low</t>
  </si>
  <si>
    <t>high</t>
  </si>
  <si>
    <t>tief</t>
  </si>
  <si>
    <t>grand</t>
  </si>
  <si>
    <t>moyen</t>
  </si>
  <si>
    <t>petit</t>
  </si>
  <si>
    <t>midium</t>
  </si>
  <si>
    <t>elevato</t>
  </si>
  <si>
    <t>medio</t>
  </si>
  <si>
    <t>basso</t>
  </si>
  <si>
    <t>Zielpublikum</t>
  </si>
  <si>
    <t>Public cible</t>
  </si>
  <si>
    <t>Target public</t>
  </si>
  <si>
    <t>Kernbotschaft</t>
  </si>
  <si>
    <t>Message clé</t>
  </si>
  <si>
    <t>Key Message</t>
  </si>
  <si>
    <t>Massnahmen / Projekte</t>
  </si>
  <si>
    <t>Mesures / Projets</t>
  </si>
  <si>
    <t>Measures / projects</t>
  </si>
  <si>
    <t>Nr. Strat.</t>
  </si>
  <si>
    <t>No. strat.</t>
  </si>
  <si>
    <t>Nbr. strat.</t>
  </si>
  <si>
    <t>Bereich</t>
  </si>
  <si>
    <t>Domaine</t>
  </si>
  <si>
    <t>Domain</t>
  </si>
  <si>
    <t>Ziele</t>
  </si>
  <si>
    <t>Objectifs</t>
  </si>
  <si>
    <t> Misure e progetti</t>
  </si>
  <si>
    <t> Cifre chiave</t>
  </si>
  <si>
    <t> Balanced scorecard</t>
  </si>
  <si>
    <t> Comunicazione</t>
  </si>
  <si>
    <t> Innovazione</t>
  </si>
  <si>
    <t> PANORAMICA</t>
  </si>
  <si>
    <t> Aggiornare</t>
  </si>
  <si>
    <t> Numero di cifre chiave</t>
  </si>
  <si>
    <t> N.</t>
  </si>
  <si>
    <t> Strategia</t>
  </si>
  <si>
    <t> Indicatore strategico</t>
  </si>
  <si>
    <t> STATO ATTUALE</t>
  </si>
  <si>
    <t> STATO DESIDERATO</t>
  </si>
  <si>
    <t> Controlling del progetto</t>
  </si>
  <si>
    <t> Dettagli</t>
  </si>
  <si>
    <t> Visione</t>
  </si>
  <si>
    <t> Missione</t>
  </si>
  <si>
    <t>sorvegliare</t>
  </si>
  <si>
    <t>Totale</t>
  </si>
  <si>
    <t> STRATEGIE - MISURE- PROGETTI</t>
  </si>
  <si>
    <t> Visualizza tutto</t>
  </si>
  <si>
    <t> Filtro stampa</t>
  </si>
  <si>
    <t> Link ai documenti</t>
  </si>
  <si>
    <t> MASCHERA DI IMMISSIONE</t>
  </si>
  <si>
    <t> Strategie</t>
  </si>
  <si>
    <t> Indicatori strategici</t>
  </si>
  <si>
    <t> raggiunto</t>
  </si>
  <si>
    <t> rosso</t>
  </si>
  <si>
    <t> giallo</t>
  </si>
  <si>
    <t> Misure</t>
  </si>
  <si>
    <t> Indicatori operativi</t>
  </si>
  <si>
    <t> Link al progetto</t>
  </si>
  <si>
    <t> Inizio</t>
  </si>
  <si>
    <t> Fine</t>
  </si>
  <si>
    <t> Chi?</t>
  </si>
  <si>
    <t> Obiettivi</t>
  </si>
  <si>
    <t> BALANCED SCORECARD</t>
  </si>
  <si>
    <t> PROSPETTIVA CLIENTI</t>
  </si>
  <si>
    <t> PROSPETTIVA FINANZIARIA</t>
  </si>
  <si>
    <t> PROSPETTIVA POTENZIALE</t>
  </si>
  <si>
    <t> PROSPETTIVA PROCESSI</t>
  </si>
  <si>
    <t> VARIE</t>
  </si>
  <si>
    <t> Inserire nuovo anno</t>
  </si>
  <si>
    <t> Descrizione</t>
  </si>
  <si>
    <t> VISIONE - MISSIONE - VALORI</t>
  </si>
  <si>
    <t> INDICATORI STRATEGICI</t>
  </si>
  <si>
    <t> Calcolo</t>
  </si>
  <si>
    <t> Descrizione/Osservazioni</t>
  </si>
  <si>
    <t> Fonte</t>
  </si>
  <si>
    <t> INDICATORI OPERATIVI</t>
  </si>
  <si>
    <t> INDICATORI CIFRE CHIAVE</t>
  </si>
  <si>
    <t> Volete aprire il programma "Management strategico"?</t>
  </si>
  <si>
    <t>Assicuratevi che il file "02_StrategicManagement.xls" si trovi nella stessa directory!</t>
  </si>
  <si>
    <t> Volete aprire il programma "Business plan"?</t>
  </si>
  <si>
    <t> Assicuratevi che il file  "04_BusinessPlan.xlsx" si trovi nella stessa directory!</t>
  </si>
  <si>
    <t>Volete aprire il programma "Gestione dell'innovazione"?</t>
  </si>
  <si>
    <t>Assicuratevi che il file  "08_Innovation.xlsx" si trovi nella stessa directory!</t>
  </si>
  <si>
    <t>Volete aprire il programma "Gestione della qualità"?</t>
  </si>
  <si>
    <t>Assicuratevi che il file  "07_Quality.xlsx" si trovi nella stessa directory!</t>
  </si>
  <si>
    <t> COMUNICAZIONE</t>
  </si>
  <si>
    <t> Internet</t>
  </si>
  <si>
    <t> Social media</t>
  </si>
  <si>
    <t> Pubbliche relazioni</t>
  </si>
  <si>
    <t> Varie</t>
  </si>
  <si>
    <t> Impatto</t>
  </si>
  <si>
    <t> Pubblico target</t>
  </si>
  <si>
    <t> in %</t>
  </si>
  <si>
    <t> Messaggio chiave</t>
  </si>
  <si>
    <t> Indicatori</t>
  </si>
  <si>
    <t> Priorità</t>
  </si>
  <si>
    <t> Osservazioni</t>
  </si>
  <si>
    <t> QUALITÀ</t>
  </si>
  <si>
    <t> OBIETTIVI ANNUALI</t>
  </si>
  <si>
    <t> Obiettivi annuali</t>
  </si>
  <si>
    <t> Misure / Progetti</t>
  </si>
  <si>
    <t> N. strat.</t>
  </si>
  <si>
    <t> Settore</t>
  </si>
  <si>
    <t xml:space="preserve"> Progetti </t>
  </si>
  <si>
    <t> TOTALE</t>
  </si>
  <si>
    <t> non raggiunto</t>
  </si>
  <si>
    <t> parzialmente</t>
  </si>
  <si>
    <t> BSC</t>
  </si>
  <si>
    <t> Qualità</t>
  </si>
  <si>
    <t> Totale</t>
  </si>
  <si>
    <t>S T A T O   D E I   P R O G E T T I</t>
  </si>
  <si>
    <t>Bemerkungen/Projektstand</t>
  </si>
  <si>
    <t>Remarques/Etat des projets</t>
  </si>
  <si>
    <t>Remarks/Project status</t>
  </si>
  <si>
    <t> Osservazioni/Stato dei progetti</t>
  </si>
  <si>
    <t>Ü B E R S I C H T   P R O J E K T S T A N D</t>
  </si>
  <si>
    <t>S U M M A R Y   P R O J E C T    S T A T U S</t>
  </si>
  <si>
    <t>Ihr Logo:</t>
  </si>
  <si>
    <t>Votre logo:</t>
  </si>
  <si>
    <t>Your logo:</t>
  </si>
  <si>
    <t>Vostro logo:</t>
  </si>
  <si>
    <t> Cockpit</t>
  </si>
  <si>
    <t> PANORAMICA COCKPIT</t>
  </si>
  <si>
    <t>A P E R Ç U   C O C K P I T</t>
  </si>
  <si>
    <t>A P E R Ç U   E T A T   D E S   P R O J E T S</t>
  </si>
  <si>
    <t>Fortschritt</t>
  </si>
  <si>
    <t>Avancement</t>
  </si>
  <si>
    <t>Progresso</t>
  </si>
  <si>
    <t>Progress</t>
  </si>
  <si>
    <t>Einstellung Ampelsystem</t>
  </si>
  <si>
    <t>Configurazione sistema a semaforo</t>
  </si>
  <si>
    <t>Configuration système de feux</t>
  </si>
  <si>
    <t>Setting light system</t>
  </si>
  <si>
    <t>bis</t>
  </si>
  <si>
    <t xml:space="preserve">jusqu'à </t>
  </si>
  <si>
    <t>up to</t>
  </si>
  <si>
    <t xml:space="preserve">fino a </t>
  </si>
  <si>
    <t>Fügen Sie hier den Link zum Tool "Strategic Management" mit der rechten Maustaste ein</t>
  </si>
  <si>
    <t>Insérer ici le lien vers l'outil "Strategic Management"  avec le bouton droit de la souris</t>
  </si>
  <si>
    <t>Inserire il link verso il tool "Strategic Management"  con il pulsante destro del mouse</t>
  </si>
  <si>
    <t>Enter here the hyperlink to the tool "Strategic Management"  with  the right mouse button</t>
  </si>
  <si>
    <t>R I S I K O M A N A G E M E N T</t>
  </si>
  <si>
    <t>G E S T I O N   D E S   R I S Q U E S</t>
  </si>
  <si>
    <t>R I S K   M A N A G E M E N T</t>
  </si>
  <si>
    <t>G E S T I O N E   D E L   R I S C H I O</t>
  </si>
  <si>
    <t>Risiko Familie</t>
  </si>
  <si>
    <t>Famille de risque</t>
  </si>
  <si>
    <t>Risks family</t>
  </si>
  <si>
    <t>Famiglia dei rischi</t>
  </si>
  <si>
    <t>R I S I K O   M A T R I X</t>
  </si>
  <si>
    <t>M A T R I C E   D E S   R I S Q U E S</t>
  </si>
  <si>
    <t>Owner</t>
  </si>
  <si>
    <t>Probabilité</t>
  </si>
  <si>
    <t>Probability</t>
  </si>
  <si>
    <t>Probabilità</t>
  </si>
  <si>
    <t>Inpact</t>
  </si>
  <si>
    <t>Plan d'action &amp; Projets</t>
  </si>
  <si>
    <t>Aktionsplan &amp; Projekte</t>
  </si>
  <si>
    <t>Traitement du risque</t>
  </si>
  <si>
    <t>Conséquences/dommages</t>
  </si>
  <si>
    <t>Auswirkungen/Schaden</t>
  </si>
  <si>
    <t>Inpatto</t>
  </si>
  <si>
    <t>Wahrsch</t>
  </si>
  <si>
    <t>Tendenz</t>
  </si>
  <si>
    <t>Ampel</t>
  </si>
  <si>
    <t>Stratégique</t>
  </si>
  <si>
    <t>r1</t>
  </si>
  <si>
    <t>r2</t>
  </si>
  <si>
    <t>r3</t>
  </si>
  <si>
    <t>r4</t>
  </si>
  <si>
    <t>r5</t>
  </si>
  <si>
    <t>r6</t>
  </si>
  <si>
    <t>r7</t>
  </si>
  <si>
    <t>r8</t>
  </si>
  <si>
    <t>r9</t>
  </si>
  <si>
    <t>r10</t>
  </si>
  <si>
    <t>r11</t>
  </si>
  <si>
    <t>r12</t>
  </si>
  <si>
    <t>r13</t>
  </si>
  <si>
    <t>r14</t>
  </si>
  <si>
    <t>r15</t>
  </si>
  <si>
    <t>r16</t>
  </si>
  <si>
    <t>r17</t>
  </si>
  <si>
    <t>r18</t>
  </si>
  <si>
    <t>r19</t>
  </si>
  <si>
    <t>r20</t>
  </si>
  <si>
    <t>r21</t>
  </si>
  <si>
    <t>r22</t>
  </si>
  <si>
    <t>r23</t>
  </si>
  <si>
    <t>r24</t>
  </si>
  <si>
    <t>r25</t>
  </si>
  <si>
    <t>r26</t>
  </si>
  <si>
    <t>r27</t>
  </si>
  <si>
    <t>r28</t>
  </si>
  <si>
    <t>r29</t>
  </si>
  <si>
    <t>r30</t>
  </si>
  <si>
    <t>r31</t>
  </si>
  <si>
    <t>r32</t>
  </si>
  <si>
    <t>r33</t>
  </si>
  <si>
    <t>r34</t>
  </si>
  <si>
    <t>r35</t>
  </si>
  <si>
    <t>r36</t>
  </si>
  <si>
    <t>r37</t>
  </si>
  <si>
    <t>r38</t>
  </si>
  <si>
    <t>r39</t>
  </si>
  <si>
    <t>r40</t>
  </si>
  <si>
    <t>r41</t>
  </si>
  <si>
    <t>r42</t>
  </si>
  <si>
    <t>r43</t>
  </si>
  <si>
    <t>r44</t>
  </si>
  <si>
    <t>r45</t>
  </si>
  <si>
    <t>r46</t>
  </si>
  <si>
    <t>r47</t>
  </si>
  <si>
    <t>r48</t>
  </si>
  <si>
    <t>r49</t>
  </si>
  <si>
    <t>r50</t>
  </si>
  <si>
    <t>r51</t>
  </si>
  <si>
    <t>r52</t>
  </si>
  <si>
    <t>r53</t>
  </si>
  <si>
    <t>r54</t>
  </si>
  <si>
    <t>r55</t>
  </si>
  <si>
    <t>r56</t>
  </si>
  <si>
    <t>r57</t>
  </si>
  <si>
    <t>r58</t>
  </si>
  <si>
    <t>r59</t>
  </si>
  <si>
    <t>r60</t>
  </si>
  <si>
    <t>r61</t>
  </si>
  <si>
    <t>r62</t>
  </si>
  <si>
    <t>r63</t>
  </si>
  <si>
    <t>r64</t>
  </si>
  <si>
    <t>r65</t>
  </si>
  <si>
    <t>r66</t>
  </si>
  <si>
    <t>r67</t>
  </si>
  <si>
    <t>r68</t>
  </si>
  <si>
    <t>r69</t>
  </si>
  <si>
    <t>r70</t>
  </si>
  <si>
    <t>r71</t>
  </si>
  <si>
    <t>r72</t>
  </si>
  <si>
    <t>r73</t>
  </si>
  <si>
    <t>r74</t>
  </si>
  <si>
    <t>r75</t>
  </si>
  <si>
    <t>r76</t>
  </si>
  <si>
    <t>r77</t>
  </si>
  <si>
    <t>r78</t>
  </si>
  <si>
    <t>r79</t>
  </si>
  <si>
    <t>r80</t>
  </si>
  <si>
    <t>Aperçu famille de risques</t>
  </si>
  <si>
    <t>Anzahl</t>
  </si>
  <si>
    <t>Nbr.</t>
  </si>
  <si>
    <t>Anz.</t>
  </si>
  <si>
    <t>initial</t>
  </si>
  <si>
    <t>intitial</t>
  </si>
  <si>
    <t>actuel</t>
  </si>
  <si>
    <t>x</t>
  </si>
  <si>
    <t>R11</t>
  </si>
  <si>
    <t>R12</t>
  </si>
  <si>
    <t>R13</t>
  </si>
  <si>
    <t>R14</t>
  </si>
  <si>
    <t>R15</t>
  </si>
  <si>
    <t>R16</t>
  </si>
  <si>
    <t>R17</t>
  </si>
  <si>
    <t>R18</t>
  </si>
  <si>
    <t>R19</t>
  </si>
  <si>
    <t>R20</t>
  </si>
  <si>
    <t>R21</t>
  </si>
  <si>
    <t>R22</t>
  </si>
  <si>
    <t>R23</t>
  </si>
  <si>
    <t>R24</t>
  </si>
  <si>
    <t>R25</t>
  </si>
  <si>
    <t>R26</t>
  </si>
  <si>
    <t>R27</t>
  </si>
  <si>
    <t>R28</t>
  </si>
  <si>
    <t>R29</t>
  </si>
  <si>
    <t>R30</t>
  </si>
  <si>
    <t>R31</t>
  </si>
  <si>
    <t>R32</t>
  </si>
  <si>
    <t>R33</t>
  </si>
  <si>
    <t>R34</t>
  </si>
  <si>
    <t>R35</t>
  </si>
  <si>
    <t>R36</t>
  </si>
  <si>
    <t>R37</t>
  </si>
  <si>
    <t>R38</t>
  </si>
  <si>
    <t>R39</t>
  </si>
  <si>
    <t>R40</t>
  </si>
  <si>
    <t>R41</t>
  </si>
  <si>
    <t>R42</t>
  </si>
  <si>
    <t>R43</t>
  </si>
  <si>
    <t>R44</t>
  </si>
  <si>
    <t>R45</t>
  </si>
  <si>
    <t>R46</t>
  </si>
  <si>
    <t>R47</t>
  </si>
  <si>
    <t>R48</t>
  </si>
  <si>
    <t>R49</t>
  </si>
  <si>
    <t>R50</t>
  </si>
  <si>
    <t>R51</t>
  </si>
  <si>
    <t>R52</t>
  </si>
  <si>
    <t>R53</t>
  </si>
  <si>
    <t>R54</t>
  </si>
  <si>
    <t>R55</t>
  </si>
  <si>
    <t>R56</t>
  </si>
  <si>
    <t>R57</t>
  </si>
  <si>
    <t>R58</t>
  </si>
  <si>
    <t>R59</t>
  </si>
  <si>
    <t>R60</t>
  </si>
  <si>
    <t>R61</t>
  </si>
  <si>
    <t>R62</t>
  </si>
  <si>
    <t>R63</t>
  </si>
  <si>
    <t>R64</t>
  </si>
  <si>
    <t>R65</t>
  </si>
  <si>
    <t>R66</t>
  </si>
  <si>
    <t>R67</t>
  </si>
  <si>
    <t>R68</t>
  </si>
  <si>
    <t>R69</t>
  </si>
  <si>
    <t>R70</t>
  </si>
  <si>
    <t>R71</t>
  </si>
  <si>
    <t>R72</t>
  </si>
  <si>
    <t>R73</t>
  </si>
  <si>
    <t>R74</t>
  </si>
  <si>
    <t>R75</t>
  </si>
  <si>
    <t>R76</t>
  </si>
  <si>
    <t>R77</t>
  </si>
  <si>
    <t>R78</t>
  </si>
  <si>
    <t>R79</t>
  </si>
  <si>
    <t>R80</t>
  </si>
  <si>
    <t>impact</t>
  </si>
  <si>
    <t>Wahrschn.</t>
  </si>
  <si>
    <t>Aperçu risques</t>
  </si>
  <si>
    <t>Ponderation des risques</t>
  </si>
  <si>
    <t xml:space="preserve"> </t>
  </si>
  <si>
    <t>no</t>
  </si>
  <si>
    <t>F1</t>
  </si>
  <si>
    <t>F2</t>
  </si>
  <si>
    <t>F3</t>
  </si>
  <si>
    <t>F4</t>
  </si>
  <si>
    <t>F5</t>
  </si>
  <si>
    <t>F6</t>
  </si>
  <si>
    <t>F7</t>
  </si>
  <si>
    <t>F8</t>
  </si>
  <si>
    <t>F9</t>
  </si>
  <si>
    <t>F10</t>
  </si>
  <si>
    <t>Opérationnel</t>
  </si>
  <si>
    <t>Santé et sécurité des personnes</t>
  </si>
  <si>
    <t>Environnemental</t>
  </si>
  <si>
    <t>Risque résiduel</t>
  </si>
  <si>
    <t>unbedeutend</t>
  </si>
  <si>
    <t>Auswirkungen</t>
  </si>
  <si>
    <t>Mittelwerte für Menü</t>
  </si>
  <si>
    <t>peu probable</t>
  </si>
  <si>
    <t>probable</t>
  </si>
  <si>
    <t>très probable</t>
  </si>
  <si>
    <t>certain</t>
  </si>
  <si>
    <t>insignifiant</t>
  </si>
  <si>
    <t>modéré</t>
  </si>
  <si>
    <t>significatif</t>
  </si>
  <si>
    <t>éviter</t>
  </si>
  <si>
    <t>réduire</t>
  </si>
  <si>
    <t>transférer</t>
  </si>
  <si>
    <t>accepter</t>
  </si>
  <si>
    <t>akzeptieren</t>
  </si>
  <si>
    <t>transferieren</t>
  </si>
  <si>
    <t>reduzieren</t>
  </si>
  <si>
    <t>vermeiden</t>
  </si>
  <si>
    <t>bedeutsam</t>
  </si>
  <si>
    <t>wahrscheinlich</t>
  </si>
  <si>
    <t>unwahrscheinlich</t>
  </si>
  <si>
    <t>sehr wahrsch.</t>
  </si>
  <si>
    <t>moderat</t>
  </si>
  <si>
    <t>trifft zu</t>
  </si>
  <si>
    <t>Évaluation risques résiduels (moyenne)</t>
  </si>
  <si>
    <t>Summe</t>
  </si>
  <si>
    <t>Somme</t>
  </si>
  <si>
    <t>Graphik Unterschiede</t>
  </si>
  <si>
    <t>Ja</t>
  </si>
  <si>
    <t>Nein</t>
  </si>
  <si>
    <t>Oui</t>
  </si>
  <si>
    <t>Non</t>
  </si>
  <si>
    <t>No</t>
  </si>
  <si>
    <t>Yes</t>
  </si>
  <si>
    <t>Si</t>
  </si>
  <si>
    <t>Prozente der Ampel können grösser 100% sein</t>
  </si>
  <si>
    <t>Calculations of the lights can be higher than 100%</t>
  </si>
  <si>
    <t>Calcoli semaforo può sorpassare 100%</t>
  </si>
  <si>
    <t>Responsable</t>
  </si>
  <si>
    <t>Verantwortlich</t>
  </si>
  <si>
    <t>Restrisiko</t>
  </si>
  <si>
    <t>Ausgangsrisiko</t>
  </si>
  <si>
    <t>xxxx</t>
  </si>
  <si>
    <t>Rest-risiko</t>
  </si>
  <si>
    <t>Ausgangs-risiko</t>
  </si>
  <si>
    <t>Übersicht der Risiken</t>
  </si>
  <si>
    <t>Beurteilung des Anfangsrisikos (Mittelwert)</t>
  </si>
  <si>
    <t>Beurteilung des Restrisikos (Mittelwert)</t>
  </si>
  <si>
    <t>Übersicht der Risikofamilien</t>
  </si>
  <si>
    <t>La calculations des feux peux dépasser 100%</t>
  </si>
  <si>
    <t>Risikofamilien</t>
  </si>
  <si>
    <t>Wahrscheinlichkeit</t>
  </si>
  <si>
    <t>Risikofamilien erfassen</t>
  </si>
  <si>
    <t>Saisie des familles de risque</t>
  </si>
  <si>
    <t>Initial risk</t>
  </si>
  <si>
    <t>Residual risk</t>
  </si>
  <si>
    <t>Risk treatment</t>
  </si>
  <si>
    <t>very probable</t>
  </si>
  <si>
    <t>insignificant</t>
  </si>
  <si>
    <t>moderate</t>
  </si>
  <si>
    <t>significant</t>
  </si>
  <si>
    <t>to avoid</t>
  </si>
  <si>
    <t>reduce</t>
  </si>
  <si>
    <t>to transfer</t>
  </si>
  <si>
    <t>accept</t>
  </si>
  <si>
    <t>Risk family overview</t>
  </si>
  <si>
    <t>Risk Overview</t>
  </si>
  <si>
    <t>Initial Risk Assessment (Average)</t>
  </si>
  <si>
    <t>Residual risk assessment (average)</t>
  </si>
  <si>
    <t>Risk weighting</t>
  </si>
  <si>
    <t>Actionplan &amp; Projects</t>
  </si>
  <si>
    <t>unlikely</t>
  </si>
  <si>
    <t>Sum</t>
  </si>
  <si>
    <t>Risk families</t>
  </si>
  <si>
    <t>Enter Risk Families</t>
  </si>
  <si>
    <t>Piano d'azione e Progetti</t>
  </si>
  <si>
    <t>improbabile</t>
  </si>
  <si>
    <t>probabile</t>
  </si>
  <si>
    <t>molto probabile</t>
  </si>
  <si>
    <t>insignificante</t>
  </si>
  <si>
    <t>moderato</t>
  </si>
  <si>
    <t>significativo</t>
  </si>
  <si>
    <t>evitare</t>
  </si>
  <si>
    <t>ridurre</t>
  </si>
  <si>
    <t>trasferimento</t>
  </si>
  <si>
    <t>accettare</t>
  </si>
  <si>
    <t>Rischio di ponderazione</t>
  </si>
  <si>
    <t>Rischio Famiglia</t>
  </si>
  <si>
    <t>Entrando famiglie a rischio</t>
  </si>
  <si>
    <t>Trattamento del rischio</t>
  </si>
  <si>
    <t>certo</t>
  </si>
  <si>
    <t>Panoramico famiglia rischi</t>
  </si>
  <si>
    <t>Rischi panoramica</t>
  </si>
  <si>
    <t>Responsabile</t>
  </si>
  <si>
    <t>Rischio iniziale</t>
  </si>
  <si>
    <t>Rischio residuo</t>
  </si>
  <si>
    <t>Valutazione del rischio iniziale (media)</t>
  </si>
  <si>
    <t>Valutazione del rischio residuo (media)</t>
  </si>
  <si>
    <t>Somma</t>
  </si>
  <si>
    <t>Descrizione</t>
  </si>
  <si>
    <t>Num.</t>
  </si>
  <si>
    <t>Évaluation risques initiaux (moyenne)</t>
  </si>
  <si>
    <t>Risque initial</t>
  </si>
  <si>
    <t>1</t>
  </si>
  <si>
    <t>Risiko-behandlung</t>
  </si>
  <si>
    <t>Stand</t>
  </si>
  <si>
    <t>État</t>
  </si>
  <si>
    <t>Stato</t>
  </si>
  <si>
    <t>Grafik</t>
  </si>
  <si>
    <t>Graphique</t>
  </si>
  <si>
    <t>Chart</t>
  </si>
  <si>
    <t>Grafico</t>
  </si>
  <si>
    <t>Auswirkung</t>
  </si>
  <si>
    <t>Branchenvergleich</t>
  </si>
  <si>
    <t>Comparaison avec la branche</t>
  </si>
  <si>
    <t>Sector comparison</t>
  </si>
  <si>
    <t>Raffronto settoriale</t>
  </si>
  <si>
    <t>Erhebungszeitpunkt</t>
  </si>
  <si>
    <t>Moment de l'enquête</t>
  </si>
  <si>
    <t>Time of the survey</t>
  </si>
  <si>
    <t> Momento della rilevazione</t>
  </si>
  <si>
    <t xml:space="preserve">
</t>
  </si>
  <si>
    <t>p81</t>
  </si>
  <si>
    <t>p82</t>
  </si>
  <si>
    <t>p83</t>
  </si>
  <si>
    <t>p84</t>
  </si>
  <si>
    <t>p85</t>
  </si>
  <si>
    <t>p86</t>
  </si>
  <si>
    <t>p87</t>
  </si>
  <si>
    <t>p88</t>
  </si>
  <si>
    <t>p97</t>
  </si>
  <si>
    <t>p98</t>
  </si>
  <si>
    <t>p99</t>
  </si>
  <si>
    <t>p100</t>
  </si>
  <si>
    <t>p101</t>
  </si>
  <si>
    <t>p102</t>
  </si>
  <si>
    <t>p103</t>
  </si>
  <si>
    <t>p104</t>
  </si>
  <si>
    <t>p113</t>
  </si>
  <si>
    <t>p114</t>
  </si>
  <si>
    <t>p115</t>
  </si>
  <si>
    <t>p116</t>
  </si>
  <si>
    <t>p117</t>
  </si>
  <si>
    <t>p118</t>
  </si>
  <si>
    <t>p119</t>
  </si>
  <si>
    <t>p120</t>
  </si>
  <si>
    <t>p129</t>
  </si>
  <si>
    <t>p130</t>
  </si>
  <si>
    <t>p131</t>
  </si>
  <si>
    <t>p132</t>
  </si>
  <si>
    <t>p133</t>
  </si>
  <si>
    <t>p134</t>
  </si>
  <si>
    <t>p135</t>
  </si>
  <si>
    <t>p136</t>
  </si>
  <si>
    <t>p145</t>
  </si>
  <si>
    <t>p146</t>
  </si>
  <si>
    <t>p147</t>
  </si>
  <si>
    <t>p148</t>
  </si>
  <si>
    <t>p149</t>
  </si>
  <si>
    <t>p150</t>
  </si>
  <si>
    <t>p151</t>
  </si>
  <si>
    <t>p152</t>
  </si>
  <si>
    <t>Innovation/ 
Opportunities</t>
  </si>
  <si>
    <t>Innovation/ 
Opportunités</t>
  </si>
  <si>
    <t>Innovation/ 
Opportunitäten</t>
  </si>
  <si>
    <t> Innovazione/
Opportunità</t>
  </si>
  <si>
    <t>I N N O V A T I O N  &amp;  O P P O R T U N I T Ä T E N</t>
  </si>
  <si>
    <t>I N N O V A T I O N  &amp;  O P P O R T U N I T É S</t>
  </si>
  <si>
    <t xml:space="preserve">I N N O V A T I O N  &amp;  O P P O R T U N I T I E S  </t>
  </si>
  <si>
    <t>INNOVAZIONE &amp; OPPORTUNITÂ</t>
  </si>
  <si>
    <t>Goals</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</si>
  <si>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dr. s.</t>
    </r>
    <r>
      <rPr>
        <sz val="8"/>
        <color rgb="FFFF0000"/>
        <rFont val="Calibri Light"/>
        <family val="2"/>
      </rPr>
      <t>i</t>
    </r>
    <r>
      <rPr>
        <sz val="8"/>
        <color theme="1" tint="0.499984740745262"/>
        <rFont val="Calibri Light"/>
        <family val="2"/>
      </rPr>
      <t>mboden • www.2</t>
    </r>
    <r>
      <rPr>
        <b/>
        <sz val="8"/>
        <color theme="1" tint="0.499984740745262"/>
        <rFont val="Calibri Light"/>
        <family val="2"/>
      </rPr>
      <t>i</t>
    </r>
    <r>
      <rPr>
        <sz val="8"/>
        <color theme="1" tint="0.499984740745262"/>
        <rFont val="Calibri Light"/>
        <family val="2"/>
      </rPr>
      <t>Management.ch</t>
    </r>
  </si>
  <si>
    <t>Januar</t>
  </si>
  <si>
    <t>K E N N Z A H L E N      ab:</t>
  </si>
  <si>
    <t>K  E  Y   F  I  G  U  R  E  S      from:</t>
  </si>
  <si>
    <t> CIFRE CHIAVE      da:</t>
  </si>
  <si>
    <t>Februar</t>
  </si>
  <si>
    <t>März</t>
  </si>
  <si>
    <t>April</t>
  </si>
  <si>
    <t>Mai</t>
  </si>
  <si>
    <t>Juni</t>
  </si>
  <si>
    <t>Juli</t>
  </si>
  <si>
    <t>August</t>
  </si>
  <si>
    <t>September</t>
  </si>
  <si>
    <t>Oktober</t>
  </si>
  <si>
    <t>November</t>
  </si>
  <si>
    <t>Dezember</t>
  </si>
  <si>
    <t>Janvier</t>
  </si>
  <si>
    <t>Février</t>
  </si>
  <si>
    <t>Mars</t>
  </si>
  <si>
    <t>Avril</t>
  </si>
  <si>
    <t>Juin</t>
  </si>
  <si>
    <t>Juillet</t>
  </si>
  <si>
    <t>Août</t>
  </si>
  <si>
    <t>Septembre</t>
  </si>
  <si>
    <t>Octobre</t>
  </si>
  <si>
    <t>Novembre</t>
  </si>
  <si>
    <t>Décembre</t>
  </si>
  <si>
    <t>January</t>
  </si>
  <si>
    <t>February</t>
  </si>
  <si>
    <t>March</t>
  </si>
  <si>
    <t>May</t>
  </si>
  <si>
    <t>June</t>
  </si>
  <si>
    <t>July</t>
  </si>
  <si>
    <t>October</t>
  </si>
  <si>
    <t>December</t>
  </si>
  <si>
    <t>Febbraio</t>
  </si>
  <si>
    <t>Gennaio</t>
  </si>
  <si>
    <t>Marzo</t>
  </si>
  <si>
    <t>Aprile</t>
  </si>
  <si>
    <t>Maggio</t>
  </si>
  <si>
    <t>Giugno</t>
  </si>
  <si>
    <t>Luglio</t>
  </si>
  <si>
    <t>Agosto</t>
  </si>
  <si>
    <t>Settembre</t>
  </si>
  <si>
    <t>Ottobre</t>
  </si>
  <si>
    <t>Dicembre</t>
  </si>
  <si>
    <t>Monat</t>
  </si>
  <si>
    <t>Month</t>
  </si>
  <si>
    <t>Mese</t>
  </si>
  <si>
    <t>Mois</t>
  </si>
  <si>
    <t>Jahr</t>
  </si>
  <si>
    <t>Année</t>
  </si>
  <si>
    <t>Year</t>
  </si>
  <si>
    <t>Anno</t>
  </si>
  <si>
    <t>Quartal</t>
  </si>
  <si>
    <t>Trimestre</t>
  </si>
  <si>
    <t>Quarterly</t>
  </si>
  <si>
    <t>Trimestriel</t>
  </si>
  <si>
    <t>C H I F F R E S   C L É S    depuis :</t>
  </si>
  <si>
    <t>Financier</t>
  </si>
  <si>
    <t>Ziel</t>
  </si>
  <si>
    <t>Etat</t>
  </si>
  <si>
    <t>State</t>
  </si>
  <si>
    <t>stato attuale</t>
  </si>
  <si>
    <t>actual state</t>
  </si>
  <si>
    <t>état actuel</t>
  </si>
  <si>
    <t>état visé</t>
  </si>
  <si>
    <t>target state</t>
  </si>
  <si>
    <t>stato desiderato</t>
  </si>
  <si>
    <t>IST
Zustand</t>
  </si>
  <si>
    <t>SOLL Zustand</t>
  </si>
  <si>
    <t>Unsere Strategien</t>
  </si>
  <si>
    <t>Nos stratégies</t>
  </si>
  <si>
    <t>Our strategies</t>
  </si>
  <si>
    <t>Les nostre strategie</t>
  </si>
  <si>
    <t>Die Vision ist der Spiegel der Organisationskultur. Sie richtet das Unternehmen auf ein langfristiges Ziel aus, dient als Orientierung und gibt Sicherheit bei Entscheidungen.</t>
  </si>
  <si>
    <t>La vision est le miroir de la culture organisationnelle. Elle oriente l'entreprise vers un objectif à long terme, sert d'orientation et assure l’aisance dans les décisions.</t>
  </si>
  <si>
    <t>The vision statement is the mirror of the organizational culture. It sets the company up for a long-term goal, serves as an orientation and provides security in decisions.</t>
  </si>
  <si>
    <t>La visione è lo specchio della cultura organizzativa. Dirige l'azienda verso un obiettivo a lungo termine, funge da guida e garantisce facilità nelle decisioni.</t>
  </si>
  <si>
    <t>La mission définit le mandat et le but de l‘entreprise et met l‘accent sur les besoins des clients.</t>
  </si>
  <si>
    <t xml:space="preserve">Die Mission zeigt den Auftrag und den Zweck des Unternehmens auf und fokussiert auf die Kundenbedürfnisse. </t>
  </si>
  <si>
    <t>The mission defines the mandate and purpose of the company and focuses on the needs of customers.</t>
  </si>
  <si>
    <t>La missione definisce il mandato e lo scopo dell'azienda e si concentra sulle esigenze dei clienti.</t>
  </si>
  <si>
    <t>Gemeinsame Werte sind erstrebenswerte und ethisch als gut befundene  Wesensmerkmale. Sie zeigen den "moralischen" Rahmen auf, indem die Vision erreicht werden soll.</t>
  </si>
  <si>
    <t>I valori comuni sono caratteristiche desiderabili e considerate eticamente essenziali. Essi mostrano il quadro "morale" per realizzare la visione.</t>
  </si>
  <si>
    <t>Common values are desirable and ethically well-endowed essentials. They show the "moral" framework reach the vision.</t>
  </si>
  <si>
    <t>Les valeurs communes sont des caractéristiques souhaitables et éthiquement considérées comme essentiels. Ils montrent le cadre "moral" pour atteindre la vision.</t>
  </si>
  <si>
    <t>Kanal</t>
  </si>
  <si>
    <t>Canal</t>
  </si>
  <si>
    <t>Channel</t>
  </si>
  <si>
    <t>Canale</t>
  </si>
  <si>
    <t>Periodizität</t>
  </si>
  <si>
    <t>Périodicité</t>
  </si>
  <si>
    <t>Periodicity</t>
  </si>
  <si>
    <t>Periodicità</t>
  </si>
  <si>
    <t>i65</t>
  </si>
  <si>
    <t>i66</t>
  </si>
  <si>
    <t>i67</t>
  </si>
  <si>
    <t>i68</t>
  </si>
  <si>
    <t>i69</t>
  </si>
  <si>
    <t>i70</t>
  </si>
  <si>
    <t>i71</t>
  </si>
  <si>
    <t>i72</t>
  </si>
  <si>
    <t>i81</t>
  </si>
  <si>
    <t>i82</t>
  </si>
  <si>
    <t>i83</t>
  </si>
  <si>
    <t>i84</t>
  </si>
  <si>
    <t>i85</t>
  </si>
  <si>
    <t>i86</t>
  </si>
  <si>
    <t>i87</t>
  </si>
  <si>
    <t>i88</t>
  </si>
  <si>
    <t>i97</t>
  </si>
  <si>
    <t>i98</t>
  </si>
  <si>
    <t>i99</t>
  </si>
  <si>
    <t>i100</t>
  </si>
  <si>
    <t>i101</t>
  </si>
  <si>
    <t>i102</t>
  </si>
  <si>
    <t>i103</t>
  </si>
  <si>
    <t>i104</t>
  </si>
  <si>
    <t>i113</t>
  </si>
  <si>
    <t>i114</t>
  </si>
  <si>
    <t>i115</t>
  </si>
  <si>
    <t>i116</t>
  </si>
  <si>
    <t>i117</t>
  </si>
  <si>
    <t>i118</t>
  </si>
  <si>
    <t>i119</t>
  </si>
  <si>
    <t>i120</t>
  </si>
  <si>
    <t>i129</t>
  </si>
  <si>
    <t>i130</t>
  </si>
  <si>
    <t>i131</t>
  </si>
  <si>
    <t>i132</t>
  </si>
  <si>
    <t>i133</t>
  </si>
  <si>
    <t>i134</t>
  </si>
  <si>
    <t>i135</t>
  </si>
  <si>
    <t>i136</t>
  </si>
  <si>
    <t>i145</t>
  </si>
  <si>
    <t>i146</t>
  </si>
  <si>
    <t>i147</t>
  </si>
  <si>
    <t>i148</t>
  </si>
  <si>
    <t>i149</t>
  </si>
  <si>
    <t>i150</t>
  </si>
  <si>
    <t>i151</t>
  </si>
  <si>
    <t>i152</t>
  </si>
  <si>
    <t>Collaboratrices</t>
  </si>
  <si>
    <t>eMail</t>
  </si>
  <si>
    <t>hebdomadaire</t>
  </si>
  <si>
    <t>Nbr. d'informations par année</t>
  </si>
  <si>
    <t>Tenir informé</t>
  </si>
  <si>
    <t>Partenaires clé</t>
  </si>
  <si>
    <t>Actualité du mois</t>
  </si>
  <si>
    <t>mensuel</t>
  </si>
  <si>
    <t>newslettre</t>
  </si>
  <si>
    <t>Nbr. de newslettre par année</t>
  </si>
  <si>
    <t>Informations sur les décisions</t>
  </si>
  <si>
    <t>La relation client</t>
  </si>
  <si>
    <t>Les ressources humaines</t>
  </si>
  <si>
    <t>L'environnement</t>
  </si>
  <si>
    <t>L'innovation &amp; la qualité</t>
  </si>
  <si>
    <t>Mettre le client au centre de nos préoccupations et pratiquer une concurrence loyale</t>
  </si>
  <si>
    <t>Considérer l'humain comme la première valeur de nos entreprises</t>
  </si>
  <si>
    <t>Intégrer les normes et les critères environnementaux dans l'ensemble des activités de nos entreprises</t>
  </si>
  <si>
    <t>Favoriser l'émergence et la concrétisation de nouvelles idées des collaborateurs et des partenaires</t>
  </si>
  <si>
    <t>Répondre aux attentes des clients en valorisant l'offre locale et en privilégiant les fournisseurs régionaux</t>
  </si>
  <si>
    <t>Développer les compétences des collaborateurs en vue de maîtriser et de faire prospérer l'économie</t>
  </si>
  <si>
    <t>Tendre vers une économie circulaire en s'engageant à minimiser l'empreinte écologique des activités, en particulier les émissions de CO2</t>
  </si>
  <si>
    <t>Anticiper les nouvelles tendances du marché par une veille active pour co-créer l'avenir</t>
  </si>
  <si>
    <t>Favoriser une culture d'ouverture, d'innovation et de collaboration tournée vers les clients et les partenaires pour répondre à leurs attentes</t>
  </si>
  <si>
    <t xml:space="preserve">Faire preuve d'exemplarité dans le Leadership et favoriser le développement de l'humain </t>
  </si>
  <si>
    <t>Être pionnier en matière de développement durable</t>
  </si>
  <si>
    <t>Viser l'excellence et favoriser l'innovation</t>
  </si>
  <si>
    <t>Notre Charte</t>
  </si>
  <si>
    <t>Unsere Charta</t>
  </si>
  <si>
    <t>Our Charter</t>
  </si>
  <si>
    <t>Nostra carta</t>
  </si>
  <si>
    <t>Charta</t>
  </si>
  <si>
    <t>Charte</t>
  </si>
  <si>
    <t>Charter</t>
  </si>
  <si>
    <t>Carta</t>
  </si>
  <si>
    <t>Die Kundenbeziehung</t>
  </si>
  <si>
    <t>Innovation &amp; Qualität</t>
  </si>
  <si>
    <t>Human resources</t>
  </si>
  <si>
    <t>Customer relationship</t>
  </si>
  <si>
    <t>Environment</t>
  </si>
  <si>
    <t>Innovation &amp; Quality</t>
  </si>
  <si>
    <t>La relazione con il cliente</t>
  </si>
  <si>
    <t>Risorse umane</t>
  </si>
  <si>
    <t>Innovazione e qualità</t>
  </si>
  <si>
    <t>L'ambiente</t>
  </si>
  <si>
    <t>Spalte1</t>
  </si>
  <si>
    <t>Spalte2</t>
  </si>
  <si>
    <t>Spalte6</t>
  </si>
  <si>
    <t>Spalte7</t>
  </si>
  <si>
    <t>Spalte8</t>
  </si>
  <si>
    <t>Spalte9</t>
  </si>
  <si>
    <t>Spalte10</t>
  </si>
  <si>
    <t>Spalte11</t>
  </si>
  <si>
    <t>Spalte12</t>
  </si>
  <si>
    <t>Spalte13</t>
  </si>
  <si>
    <t>Spalte14</t>
  </si>
  <si>
    <t>Spalte15</t>
  </si>
  <si>
    <t>Spalte16</t>
  </si>
  <si>
    <t>Spalte17</t>
  </si>
  <si>
    <t>Spalte19</t>
  </si>
  <si>
    <t>Spalte20</t>
  </si>
  <si>
    <t>Atteint</t>
  </si>
  <si>
    <t>Achieved</t>
  </si>
  <si>
    <t>Auf Kurs</t>
  </si>
  <si>
    <t>On track</t>
  </si>
  <si>
    <t>Bonne voie</t>
  </si>
  <si>
    <t>In pista</t>
  </si>
  <si>
    <t>+/-</t>
  </si>
  <si>
    <t>Spalte3</t>
  </si>
  <si>
    <t>Min/
Max</t>
  </si>
  <si>
    <t>Spalte4</t>
  </si>
  <si>
    <t>Das Personal</t>
  </si>
  <si>
    <t>monatlich</t>
  </si>
  <si>
    <t>monthly</t>
  </si>
  <si>
    <t>annuel</t>
  </si>
  <si>
    <t>yearly</t>
  </si>
  <si>
    <t>mensile</t>
  </si>
  <si>
    <t>annuale</t>
  </si>
  <si>
    <t>Objettivi</t>
  </si>
  <si>
    <t>jährlich</t>
  </si>
  <si>
    <t>Art</t>
  </si>
  <si>
    <t>Typo</t>
  </si>
  <si>
    <t>Typ</t>
  </si>
  <si>
    <t>Genre</t>
  </si>
  <si>
    <t>strategisch</t>
  </si>
  <si>
    <t>operativ</t>
  </si>
  <si>
    <t>stratégique</t>
  </si>
  <si>
    <t>opérationnel</t>
  </si>
  <si>
    <t>strategic</t>
  </si>
  <si>
    <t>operational</t>
  </si>
  <si>
    <t>strategico</t>
  </si>
  <si>
    <t>operativo</t>
  </si>
  <si>
    <t>Kunden</t>
  </si>
  <si>
    <t>Finanzen</t>
  </si>
  <si>
    <t>Potenzial</t>
  </si>
  <si>
    <t>Prozesse</t>
  </si>
  <si>
    <t>Verschiedenes</t>
  </si>
  <si>
    <t>Clients</t>
  </si>
  <si>
    <t>Finances</t>
  </si>
  <si>
    <t>Potentiel</t>
  </si>
  <si>
    <t>Processus</t>
  </si>
  <si>
    <t>Potential</t>
  </si>
  <si>
    <t>Process</t>
  </si>
  <si>
    <t>Clientei</t>
  </si>
  <si>
    <t>Finanze</t>
  </si>
  <si>
    <t>Potenziale</t>
  </si>
  <si>
    <t>Processi</t>
  </si>
  <si>
    <t>Varie</t>
  </si>
  <si>
    <t>Zeit</t>
  </si>
  <si>
    <t>Temps</t>
  </si>
  <si>
    <t>Time</t>
  </si>
  <si>
    <t>Tempo</t>
  </si>
  <si>
    <t>Key Performance Indicators</t>
  </si>
  <si>
    <t>Kennzahlen (KPI)</t>
  </si>
  <si>
    <t>Indicateurs (KPI)</t>
  </si>
  <si>
    <t>Indicators (KPI)</t>
  </si>
  <si>
    <t>Indicatori (KPI)</t>
  </si>
  <si>
    <t>Ziele erreicht [%]</t>
  </si>
  <si>
    <t>Obiettivi raggiunti [%]</t>
  </si>
  <si>
    <t>Format übertragen</t>
  </si>
  <si>
    <t>Transfer formate</t>
  </si>
  <si>
    <t>Trasferimento Formati</t>
  </si>
  <si>
    <t>Transfert formats</t>
  </si>
  <si>
    <t>Risikobehandlung</t>
  </si>
  <si>
    <t>Wahrscheinlich-keit</t>
  </si>
  <si>
    <t>Objectif</t>
  </si>
  <si>
    <t>si</t>
  </si>
  <si>
    <t>Indicateurs 1</t>
  </si>
  <si>
    <t>Indicateurs 2</t>
  </si>
  <si>
    <t>Nachhaltige Entwicklung</t>
  </si>
  <si>
    <t>Développement durable</t>
  </si>
  <si>
    <t>Sustainable development</t>
  </si>
  <si>
    <t>Sviluppo sostenibile</t>
  </si>
  <si>
    <t>Wie beurteilen :</t>
  </si>
  <si>
    <t>Comment évaluer :</t>
  </si>
  <si>
    <t>How to assess :</t>
  </si>
  <si>
    <t>Come valutare :</t>
  </si>
  <si>
    <t>Begründung der Beurteilung :</t>
  </si>
  <si>
    <t>Justification de l'évaluation :</t>
  </si>
  <si>
    <t>Rationale for assessment :</t>
  </si>
  <si>
    <t>Giustificazione della valutazione :</t>
  </si>
  <si>
    <t>Risiko negativer Auswirkungen :</t>
  </si>
  <si>
    <t>Risques de répercussions négatives :</t>
  </si>
  <si>
    <t>Risk of negative impact :</t>
  </si>
  <si>
    <t>Rischi di ripercussioni negative :</t>
  </si>
  <si>
    <t>Verbesserungspotenzial :</t>
  </si>
  <si>
    <t>Potentiel d'amélioration :</t>
  </si>
  <si>
    <t>Potential for improvement :</t>
  </si>
  <si>
    <t>Potenziale di miglioramento :</t>
  </si>
  <si>
    <t>sehr vorteilhaft</t>
  </si>
  <si>
    <t>très favorable</t>
  </si>
  <si>
    <t>very favorable</t>
  </si>
  <si>
    <t>molto favorevole</t>
  </si>
  <si>
    <t>sehr ungünstig</t>
  </si>
  <si>
    <t>très défavorable</t>
  </si>
  <si>
    <t>very unfavorable</t>
  </si>
  <si>
    <t>molto sfavorevole</t>
  </si>
  <si>
    <t>nicht betroffen</t>
  </si>
  <si>
    <t>pas concerné</t>
  </si>
  <si>
    <t>not affected</t>
  </si>
  <si>
    <t>non riguarda</t>
  </si>
  <si>
    <t>Zusätzliche Angaben :</t>
  </si>
  <si>
    <t>Informations complémentaires :</t>
  </si>
  <si>
    <t>Additional information :</t>
  </si>
  <si>
    <t>Ulteriori informazioni :</t>
  </si>
  <si>
    <t>Dettagli</t>
  </si>
  <si>
    <t>Wirtschaft</t>
  </si>
  <si>
    <t>Economie</t>
  </si>
  <si>
    <t>Economy</t>
  </si>
  <si>
    <t>Economia</t>
  </si>
  <si>
    <t>Umwelt</t>
  </si>
  <si>
    <t>Environnement</t>
  </si>
  <si>
    <t>Ambiente</t>
  </si>
  <si>
    <t>Gesellschaft</t>
  </si>
  <si>
    <t>Société</t>
  </si>
  <si>
    <t>Society</t>
  </si>
  <si>
    <t>Società</t>
  </si>
  <si>
    <t>Resultate</t>
  </si>
  <si>
    <t>Résultats</t>
  </si>
  <si>
    <t>Results</t>
  </si>
  <si>
    <t>Risultati</t>
  </si>
  <si>
    <t>weiter</t>
  </si>
  <si>
    <t>suite</t>
  </si>
  <si>
    <t>continuare</t>
  </si>
  <si>
    <t>zurück</t>
  </si>
  <si>
    <t>retour</t>
  </si>
  <si>
    <t>back</t>
  </si>
  <si>
    <t>ritorna</t>
  </si>
  <si>
    <t>Unternehmen:</t>
  </si>
  <si>
    <t>Entreprise :</t>
  </si>
  <si>
    <t>Company:</t>
  </si>
  <si>
    <t>Azienda:</t>
  </si>
  <si>
    <t>Name:</t>
  </si>
  <si>
    <t>Nom :</t>
  </si>
  <si>
    <t>Nome:</t>
  </si>
  <si>
    <t>geändert am:</t>
  </si>
  <si>
    <t>modifié le :</t>
  </si>
  <si>
    <t>Modified on:</t>
  </si>
  <si>
    <t>modificato il:</t>
  </si>
  <si>
    <t>Nachhaltige Entwicklung: Resultate</t>
  </si>
  <si>
    <t>Développement durable : résultats</t>
  </si>
  <si>
    <t>Sviluppo sostenibile: risultati</t>
  </si>
  <si>
    <t>Punkte</t>
  </si>
  <si>
    <t>Points</t>
  </si>
  <si>
    <t>Punti</t>
  </si>
  <si>
    <t>KEINE
ARMUT</t>
  </si>
  <si>
    <t>PAS
DE PAUVRETE</t>
  </si>
  <si>
    <t>NO 
POVERTY</t>
  </si>
  <si>
    <t>SCONFIGGERE
LA POVERTÀ</t>
  </si>
  <si>
    <t>KEIN
HUNGER</t>
  </si>
  <si>
    <t>FAIM
"ZERO"</t>
  </si>
  <si>
    <t>ZERO 
HUNGER</t>
  </si>
  <si>
    <t>SCONFIGGERE LA FAME</t>
  </si>
  <si>
    <t>GESUNDHEIT UND
WOHLERGEHEN</t>
  </si>
  <si>
    <t>BONNE SANTE
ET BIEN-ÊTRE</t>
  </si>
  <si>
    <t>GOOD HEALTH AND WELL-BEING</t>
  </si>
  <si>
    <t>BUONA SALUTE
E BENESSERE</t>
  </si>
  <si>
    <t>HOCHWERTIGE
BILDUNG</t>
  </si>
  <si>
    <t>EDUCATION DE QUALITE</t>
  </si>
  <si>
    <t>QUALITY EDUCATION</t>
  </si>
  <si>
    <t>ISTRUZIONE DI QULITÀ</t>
  </si>
  <si>
    <t>GESCHLECHTER-
GLEICHSTELLUNG</t>
  </si>
  <si>
    <t>EGALITE ENTRE LES SEXES</t>
  </si>
  <si>
    <t>GENDER EQUALITY</t>
  </si>
  <si>
    <t>PARITÀ DI GENERE</t>
  </si>
  <si>
    <t>SAUBERES WASSER
UND SANITÄR-
EINRICHTUNGEN</t>
  </si>
  <si>
    <t>EAU PROPRE ET ASSAINISSEMENT</t>
  </si>
  <si>
    <t>CLEAN WATER AND SANITATION</t>
  </si>
  <si>
    <t>ACQUA PULITA E SERVIZI IGIENICI</t>
  </si>
  <si>
    <t>BEZAHLBARE UND
SAUBERE ENERGIE</t>
  </si>
  <si>
    <t>ENERGIE PROPRE ET ABORDABLE</t>
  </si>
  <si>
    <t>AFFORDABLE AND CLEAN ENERGY</t>
  </si>
  <si>
    <t>ENERGIA PULITA E ACCESSIBILE</t>
  </si>
  <si>
    <t>MENSCHENWÜRDIGE
ARBEIT UND
WIRTSCHAFTS-
WACHSTUM</t>
  </si>
  <si>
    <t>TRAVAIL DECENT ET CROISSANCE ECONOMIQUE</t>
  </si>
  <si>
    <t>DECENT WORK AND ECONOMIC GROWTH</t>
  </si>
  <si>
    <t>LAVORO DIGNITOSO E CRESCITA ECONOMICA</t>
  </si>
  <si>
    <t>INDUSTRIE, INNOVATION UND INFRASTRUKTUR</t>
  </si>
  <si>
    <t>INDUSTRIE, INNOVATION ET INFRASTRUCTURE</t>
  </si>
  <si>
    <t>INDUSTRY, INNOVATION AND INFRASTRUTURE</t>
  </si>
  <si>
    <t>IMPRESE INNOVAZIONE E INFRASTRUTTURE</t>
  </si>
  <si>
    <t>WENIGER 
UNGLEICHHEITEN</t>
  </si>
  <si>
    <t>INEGALITE REDUITES</t>
  </si>
  <si>
    <t>REDUCED INEQUALITIES</t>
  </si>
  <si>
    <t xml:space="preserve">RIDURRE LE DISUGUAGLIANZE </t>
  </si>
  <si>
    <t>NACHHALTIGE STÄDTE
UND GEMEINDEN</t>
  </si>
  <si>
    <t>VILLES ET COMMUNAUTES DURABLES</t>
  </si>
  <si>
    <t>SUSTAINABLE CITIES AND COMMUNITIES</t>
  </si>
  <si>
    <t>CITTÀ E COMUNITÀ SOSTENIBILI</t>
  </si>
  <si>
    <t>NACHHALTIGE/R
KONSUM UND
PRODUKTION</t>
  </si>
  <si>
    <t>CONSOMMATION ET PRODUCTION RESPONSABLES</t>
  </si>
  <si>
    <t>RESPONSABLE CONSUMPTION AND PRODUCTION</t>
  </si>
  <si>
    <t>CONSUMO E PRODUZIONE RESPONSABILE</t>
  </si>
  <si>
    <t>MASSNAHMEN ZUM
KLIMASCHUTZ</t>
  </si>
  <si>
    <t>LUTTE CONTRE LES CHANGEMENTS CLIMATIQUES</t>
  </si>
  <si>
    <t>CLIMAT ACTION</t>
  </si>
  <si>
    <t>LOTTA CONTRE IL CAMBIAMENTO CLIMATICO</t>
  </si>
  <si>
    <t>LEBEN UNTER
WASSER</t>
  </si>
  <si>
    <t>VIE AQUATIQUE</t>
  </si>
  <si>
    <t>LIFE BELOW WATER</t>
  </si>
  <si>
    <t>VITA SOTT'ACQUA</t>
  </si>
  <si>
    <t>LEBEN AN
LAND</t>
  </si>
  <si>
    <t>VIE TERRESTRE</t>
  </si>
  <si>
    <t>LIFE ON LAND</t>
  </si>
  <si>
    <t>VITA SULLA TERRA</t>
  </si>
  <si>
    <t>FRIEDEN, GERECHTIGKEIT UND STARKE INSTITUTIONEN</t>
  </si>
  <si>
    <t>PAIX, JUSTICE ET INSTITUTIONS EFFICACES</t>
  </si>
  <si>
    <t>PEACE, JUSTICE AND STRONT INSTITUTIONS</t>
  </si>
  <si>
    <t>PACE, GIUSTIZIA E ISTITUZIONI SOLIDE</t>
  </si>
  <si>
    <t>PARTNERSCHAFTEN
ZUR ERREICHUNG
DER ZIELE</t>
  </si>
  <si>
    <t>PARTENARIAT POUR LA REALISATION DES OBJECTIFS</t>
  </si>
  <si>
    <t>PARTNERSHIP FOR THE GOALS</t>
  </si>
  <si>
    <t>PARTNERSHIP PER GLI OBIETTIVI</t>
  </si>
  <si>
    <t>Frieden, Würde und Gleichheit auf einem gesunden Planeten</t>
  </si>
  <si>
    <t>Paix, dignité et égalité sur une plantète saine</t>
  </si>
  <si>
    <t>Peace, dignity and equality on a health planet</t>
  </si>
  <si>
    <t>Pace, dignità e uguaglianza su un pianeta sano</t>
  </si>
  <si>
    <t xml:space="preserve"> Armut in allen ihren Formen und überall beenden</t>
  </si>
  <si>
    <t>Éliminer la pauvreté sous toutes ses formes et partout dans le monde</t>
  </si>
  <si>
    <t>End poverty in all its forms everywhere</t>
  </si>
  <si>
    <t>Sradicare la povertà in tutte le sue forme e ovunque nel mondo</t>
  </si>
  <si>
    <t>Den Hunger beenden, Ernährungssicherheit und eine bessere Ernährung erreichen und eine nachhaltige Landwirtschaft fördern</t>
  </si>
  <si>
    <t>Éliminer la faim, assurer la sécurité alimentaire, améliorer la nutrition et promouvoir l ’agriculture durable</t>
  </si>
  <si>
    <t>End hunger, achieve food security and improved nutrition and promote sustainable agriculture</t>
  </si>
  <si>
    <t>Porre fine alla fame, raggiungere la sicurezza alimentare, migliorare l’alimentazione e promuovere l’agricoltura sostenibile</t>
  </si>
  <si>
    <t>Ein gesundes Leben für alle Menschen jeden Alters gewährleisten und ihr Wohlergehen fördern</t>
  </si>
  <si>
    <t>Permettre à tous de vivre en bonne santé et promouvoir le bien-être de tous à tout âge</t>
  </si>
  <si>
    <t>Ensure healthy lives and promote well-being for all at all ages</t>
  </si>
  <si>
    <t>Garantire una vita sana e promuovere il benessere di tutti a tutte le età</t>
  </si>
  <si>
    <t>Inklusive, gleichberechtigte und hochwertige Bildung gewährleisten und Möglichkeiten lebenslangen Lernens für alle fördern</t>
  </si>
  <si>
    <t>Assurer à tous une éducation équitable, inclusive et de qualité et des possibilités d ’apprentissage tout au long de la vie</t>
  </si>
  <si>
    <t>Ensure inclusive and equitable quality education and promote lifelong learning opportunities for all</t>
  </si>
  <si>
    <t>Garantire un’istruzione di qualità inclusiva ed equa e promuovere opportunità di apprendimento continuo per tutti</t>
  </si>
  <si>
    <t>Geschlechtergleichstellung erreichen und alle Frauen und Mädchen zur Selbstbestimmung befähigen</t>
  </si>
  <si>
    <t>Parvenir à l’égalité  des sexes et autonomiser toutes  les femmes et les filles</t>
  </si>
  <si>
    <t>Achieve gender equality and empower all wo men and girls</t>
  </si>
  <si>
    <t>Raggiungere l’uguaglianza di genere e l’autodeterminazione di tutte le donne e ragazze</t>
  </si>
  <si>
    <t>Verfügbarkeit und nachhaltige Bewirtschaftung von Wasser und Sanitärversorgung für alle gewährleisten</t>
  </si>
  <si>
    <t>Garantir l’accès de tous à des services d ’alimentation en eau et d’assainissement gérés de façon durable</t>
  </si>
  <si>
    <t>Ensure availability and sustainable management of water and sanitation for all</t>
  </si>
  <si>
    <t>Garantire la disponibilità e la gestione sostenibile di acqua e servizi igienici per tutti</t>
  </si>
  <si>
    <t>Zugang zu bezahlbarer, verlässlicher, nachhaltiger und moderner Energie für alle sichern</t>
  </si>
  <si>
    <t>Garantir l’accès de tous à des services énergét iques fiables, durables et modernes, à un coût abordable</t>
  </si>
  <si>
    <t>Ensure access to affordable, reliable, sustainable and modern energy for all</t>
  </si>
  <si>
    <t>Garantire l’accesso all’energia a prezzo accessibile, affidabile, sostenibile e moderna per tutti</t>
  </si>
  <si>
    <t>Dauerhaftes, breitenwirksames und nachhaltiges Wirtschaftswachstum, produktive Vollbeschäftigung und menschenwürdige Arbeit für alle fördern</t>
  </si>
  <si>
    <t>Promouvoir une croissance économique soutenue, partagée et durable, le plein emploi productif et un travail décent pour tous</t>
  </si>
  <si>
    <t>Promote sustained, inclusive and sustainable economic growth, full and productive employment and decent work for all</t>
  </si>
  <si>
    <t>Promuovere una crescita economica duratura, inclusiva e sostenibile, la piena occupazione e il lavoro dignitoso per tutti</t>
  </si>
  <si>
    <t>Eine widerstandsfähige Infrastruktur aufbauen, breitenwirksame und nachhaltige Industrialisierung fördern und Innovationen unterstützen</t>
  </si>
  <si>
    <t>Bâtir une infrastructure résiliente, pro mouvoir une industrialisation durable qui profite à tous et encourager l’innovation</t>
  </si>
  <si>
    <t>Build resilient infrastructure, promote inclusive and sustainable industrialization and foster innovation</t>
  </si>
  <si>
    <t>Costruire un’infrastruttura resiliente, promuovere l’industrializzazione inclusiva e sostenibile e sostenere l’innovazione</t>
  </si>
  <si>
    <t>Ungleichheit in und zwischen Ländern verringern</t>
  </si>
  <si>
    <t>Réduire les inégalités dans les pays et d ’un pays à l’autre</t>
  </si>
  <si>
    <t>Reduce inequality within and among countries</t>
  </si>
  <si>
    <t>Ridurre le disuguaglianze all’interno dei e fra i Paesi</t>
  </si>
  <si>
    <t>Städte und Siedlungen inklusiv, sicher, widerstandsfähig und nachhaltig gestalten</t>
  </si>
  <si>
    <t>Faire en sorte que les villes et les établissements humains soient ouverts à tous, sûrs, résilients et durables</t>
  </si>
  <si>
    <t>Make cities and human settlements inclusive, safe, resilient and sustainable</t>
  </si>
  <si>
    <t>Rendere le città e gli insediamenti umani inclusivi, sicuri, resilienti e sostenibili</t>
  </si>
  <si>
    <t>Nachhaltige Konsum- und Produktionsmuster sicherstellen</t>
  </si>
  <si>
    <t>Établir des modes de consommation et de production durables</t>
  </si>
  <si>
    <t>Ensure sustainable consumption and production patterns</t>
  </si>
  <si>
    <t>Garantire modelli di consumo e produzione sostenibili</t>
  </si>
  <si>
    <t>Umgehend Maßnahmen zur Bekämpfung des Klimawandels und seiner Auswirkungen ergreifen</t>
  </si>
  <si>
    <t>Prendre d’urgence des mesures pour lutter contre les changements climatiques et leurs répercussions</t>
  </si>
  <si>
    <t>Take urgent action to combat climate change and its impacts</t>
  </si>
  <si>
    <t>Adottare misure urgenti per combattere i cambiamenti climatici e le loro conseguenze</t>
  </si>
  <si>
    <t>Ozeane, Meere und Meeresressourcen im Sinne nachhaltiger Entwicklung erhalten und nachhaltig nutzen</t>
  </si>
  <si>
    <t>Conserver et exploiter de manière durable les océans, les mers et les ressources marines aux fins du développement durable</t>
  </si>
  <si>
    <t>Conserve and sustainably use the oceans, seas and marine resources for sustainable development</t>
  </si>
  <si>
    <t>Conservare e utilizzare in modo sostenibile gli oceani, i mari e le risorse marine</t>
  </si>
  <si>
    <t>Landökosysteme schützen, wiederherstellen und ihre nachhaltige Nutzung fördern, Wälder nachhaltig bewirtschaften, Wüstenbildung bekämpfen, Bodendegradation beenden und umkehren und dem Verlust der biologischen Vielfalt ein Ende setzen</t>
  </si>
  <si>
    <t>Préserver et restaurer les écosystèmes terrestres, en veillant à les exploiter de façon durable, gérer durablement les forêts, lutter contre la désertification, enrayer et inverser le processus de dégradation des terres et mettre fin à l’appauvrissement de la biodiversité</t>
  </si>
  <si>
    <t>Protect, restore and promote sustainable use of terrestrial ecosystems, sustainably manage forests, combat desertification, and halt and reverse land degradation and halt biodiversity loss</t>
  </si>
  <si>
    <t>Proteggere, ripristinare e promuovere l’uso sostenibile degli ecosistemi terrestri, gestire in modo sostenibile le foreste, contrastare la desertificazione, arrestare e invertire il degrado dei suoli e fermare la perdita di biodiversità</t>
  </si>
  <si>
    <t>Friedliche und inklusive Gesellschaften für eine nachhaltige Entwicklung fördern, allen Menschen Zugang zur Justiz ermöglichen und leistungsfähige, rechenschaftspflichtige und inklusive Institutionen auf allen Ebenen aufbauen</t>
  </si>
  <si>
    <t>Promouvoir l’avènement de sociétés pacifiques et inclusives aux fins du développement durable, assurer l’accès de tous à la justice et mettre en place, à tous les niveaux, des institutions efficaces, responsables et ouvertes à tous</t>
  </si>
  <si>
    <t>Promote   peaceful   and   inclusive   societies   for   sustainable development, provide   access   to   justice   for   all   and   build effective, accountable and inclusive institutions at all levels</t>
  </si>
  <si>
    <t>Promuovere società pacifiche e inclusive orientate allo sviluppo sostenibile, garantire a tutti l’accesso alla giustizia e costruire istituzioni efficaci, responsabili e inclusive a tutti i livelli</t>
  </si>
  <si>
    <t>Umsetzungsmittel stärken und die Globale Partnerschaft für nachhaltige Entwicklung mit neuem Leben erfüllen</t>
  </si>
  <si>
    <t>Renforcer  les  moyens  de  mettre  en  œuvre  le  Partenariat mondial pour le développement durable et le revitaliser</t>
  </si>
  <si>
    <t>Strengthen the means of implementation and revitalize the
Global Partnership for Sustainable Development</t>
  </si>
  <si>
    <t>Rafforzare le modalità di attuazione e rilanciare il partenariato globale per lo sviluppo sostenibile</t>
  </si>
  <si>
    <t>Sprache 4</t>
  </si>
  <si>
    <t>Öffentliche Hand</t>
  </si>
  <si>
    <t>Secteur public</t>
  </si>
  <si>
    <t>Public sector</t>
  </si>
  <si>
    <t>Settore pubblico</t>
  </si>
  <si>
    <t>Qualitätsstrategien</t>
  </si>
  <si>
    <t>Stratégies qualité</t>
  </si>
  <si>
    <t>Quality strategies</t>
  </si>
  <si>
    <t>Strategie qualitativi</t>
  </si>
  <si>
    <t>Stratégie 1</t>
  </si>
  <si>
    <t>Innovationsstrategien</t>
  </si>
  <si>
    <t>Stragégies d'innovation</t>
  </si>
  <si>
    <t>Innovation strategies</t>
  </si>
  <si>
    <t>Strategie d'innovazione</t>
  </si>
  <si>
    <t>Projekt 1</t>
  </si>
  <si>
    <t>Strategische Kennzahlen</t>
  </si>
  <si>
    <t>Operative Kennzahlen</t>
  </si>
  <si>
    <t>Evaluation</t>
  </si>
  <si>
    <t>Valutazione</t>
  </si>
  <si>
    <t>?</t>
  </si>
  <si>
    <t>Groupe 1</t>
  </si>
  <si>
    <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www.2</t>
    </r>
    <r>
      <rPr>
        <b/>
        <sz val="8"/>
        <color theme="1" tint="0.499984740745262"/>
        <rFont val="Calibri Light"/>
        <family val="2"/>
      </rPr>
      <t>i</t>
    </r>
    <r>
      <rPr>
        <sz val="8"/>
        <color theme="1" tint="0.499984740745262"/>
        <rFont val="Calibri Light"/>
        <family val="2"/>
      </rPr>
      <t>Management.ch</t>
    </r>
  </si>
  <si>
    <r>
      <rPr>
        <sz val="8"/>
        <color theme="1"/>
        <rFont val="Calibri Light"/>
        <family val="2"/>
      </rPr>
      <t>©</t>
    </r>
    <r>
      <rPr>
        <b/>
        <sz val="8"/>
        <color rgb="FFFF0000"/>
        <rFont val="Calibri Light"/>
        <family val="2"/>
      </rPr>
      <t xml:space="preserve"> </t>
    </r>
    <r>
      <rPr>
        <sz val="8"/>
        <color rgb="FFFF0000"/>
        <rFont val="Calibri Light"/>
        <family val="2"/>
      </rPr>
      <t>i</t>
    </r>
    <r>
      <rPr>
        <sz val="8"/>
        <color theme="3" tint="-0.249977111117893"/>
        <rFont val="Calibri Light"/>
        <family val="2"/>
      </rPr>
      <t>Management</t>
    </r>
    <r>
      <rPr>
        <sz val="8"/>
        <color theme="1"/>
        <rFont val="Calibri Light"/>
        <family val="2"/>
      </rPr>
      <t xml:space="preserve"> </t>
    </r>
    <r>
      <rPr>
        <sz val="8"/>
        <color theme="1" tint="0.499984740745262"/>
        <rFont val="Calibri Light"/>
        <family val="2"/>
      </rPr>
      <t>•  www.2</t>
    </r>
    <r>
      <rPr>
        <b/>
        <sz val="8"/>
        <color theme="1" tint="0.499984740745262"/>
        <rFont val="Calibri Light"/>
        <family val="2"/>
      </rPr>
      <t>i</t>
    </r>
    <r>
      <rPr>
        <sz val="8"/>
        <color theme="1" tint="0.499984740745262"/>
        <rFont val="Calibri Light"/>
        <family val="2"/>
      </rPr>
      <t>Management.ch</t>
    </r>
  </si>
  <si>
    <t>Ressource 1</t>
  </si>
  <si>
    <t>Ressource 2</t>
  </si>
  <si>
    <t>x!A192</t>
  </si>
  <si>
    <t>Activité 1</t>
  </si>
  <si>
    <t>Activité 2</t>
  </si>
  <si>
    <t>P1</t>
  </si>
  <si>
    <t>Product 1</t>
  </si>
  <si>
    <t>P2</t>
  </si>
  <si>
    <t>Product 2</t>
  </si>
  <si>
    <t>P3</t>
  </si>
  <si>
    <t>P4</t>
  </si>
  <si>
    <t>P5</t>
  </si>
  <si>
    <t>P6</t>
  </si>
  <si>
    <t>P7</t>
  </si>
  <si>
    <t>P8</t>
  </si>
  <si>
    <t>P9</t>
  </si>
  <si>
    <t>P10</t>
  </si>
  <si>
    <t>P11</t>
  </si>
  <si>
    <t>P12</t>
  </si>
  <si>
    <t>P13</t>
  </si>
  <si>
    <t>P14</t>
  </si>
  <si>
    <t>P15</t>
  </si>
  <si>
    <t>P16</t>
  </si>
  <si>
    <t>P17</t>
  </si>
  <si>
    <t>P18</t>
  </si>
  <si>
    <t>P19</t>
  </si>
  <si>
    <t>P20</t>
  </si>
  <si>
    <t>1 - 5</t>
  </si>
  <si>
    <t>w1</t>
  </si>
  <si>
    <t>w2</t>
  </si>
  <si>
    <t>w3</t>
  </si>
  <si>
    <t>w4</t>
  </si>
  <si>
    <t>w5</t>
  </si>
  <si>
    <t>w6</t>
  </si>
  <si>
    <t>w7</t>
  </si>
  <si>
    <t>w8</t>
  </si>
  <si>
    <t>w9</t>
  </si>
  <si>
    <t>w10</t>
  </si>
  <si>
    <t>w11</t>
  </si>
  <si>
    <t>w12</t>
  </si>
  <si>
    <t>w13</t>
  </si>
  <si>
    <t>w14</t>
  </si>
  <si>
    <t>w15</t>
  </si>
  <si>
    <t>w16</t>
  </si>
  <si>
    <t>w17</t>
  </si>
  <si>
    <t>w18</t>
  </si>
  <si>
    <t>w19</t>
  </si>
  <si>
    <t>w20</t>
  </si>
  <si>
    <t>t1</t>
  </si>
  <si>
    <t>t2</t>
  </si>
  <si>
    <t>t3</t>
  </si>
  <si>
    <t>t4</t>
  </si>
  <si>
    <t>t5</t>
  </si>
  <si>
    <t>t6</t>
  </si>
  <si>
    <t>t7</t>
  </si>
  <si>
    <t>t8</t>
  </si>
  <si>
    <t>t9</t>
  </si>
  <si>
    <t>t10</t>
  </si>
  <si>
    <t>t11</t>
  </si>
  <si>
    <t>t12</t>
  </si>
  <si>
    <t>t13</t>
  </si>
  <si>
    <t>t14</t>
  </si>
  <si>
    <t>t15</t>
  </si>
  <si>
    <t>t16</t>
  </si>
  <si>
    <t>t17</t>
  </si>
  <si>
    <t>t18</t>
  </si>
  <si>
    <t>t19</t>
  </si>
  <si>
    <t>t20</t>
  </si>
  <si>
    <t>C1</t>
  </si>
  <si>
    <t>Client 1</t>
  </si>
  <si>
    <t>A</t>
  </si>
  <si>
    <t>C2</t>
  </si>
  <si>
    <t>Client 2</t>
  </si>
  <si>
    <t>C3</t>
  </si>
  <si>
    <t>C4</t>
  </si>
  <si>
    <t>C5</t>
  </si>
  <si>
    <t>C6</t>
  </si>
  <si>
    <t>C7</t>
  </si>
  <si>
    <t>C8</t>
  </si>
  <si>
    <t>C9</t>
  </si>
  <si>
    <t>C10</t>
  </si>
  <si>
    <t>C11</t>
  </si>
  <si>
    <t>C12</t>
  </si>
  <si>
    <t>C13</t>
  </si>
  <si>
    <t>C14</t>
  </si>
  <si>
    <t>C15</t>
  </si>
  <si>
    <t>C16</t>
  </si>
  <si>
    <t>C17</t>
  </si>
  <si>
    <t>C18</t>
  </si>
  <si>
    <t>C19</t>
  </si>
  <si>
    <t>C20</t>
  </si>
  <si>
    <t>--</t>
  </si>
  <si>
    <t>M1</t>
  </si>
  <si>
    <t>Zukunftsmarkt</t>
  </si>
  <si>
    <t>M2</t>
  </si>
  <si>
    <t>Markt 2</t>
  </si>
  <si>
    <t>Nischenmarkt</t>
  </si>
  <si>
    <t>M3</t>
  </si>
  <si>
    <t>Markt 3</t>
  </si>
  <si>
    <t>M4</t>
  </si>
  <si>
    <t>Markt 4</t>
  </si>
  <si>
    <t>M5</t>
  </si>
  <si>
    <t>Markt 5</t>
  </si>
  <si>
    <t>M6</t>
  </si>
  <si>
    <t>Markt 6</t>
  </si>
  <si>
    <t>M7</t>
  </si>
  <si>
    <t>Markt 7</t>
  </si>
  <si>
    <t>M8</t>
  </si>
  <si>
    <t>Markt 8</t>
  </si>
  <si>
    <t xml:space="preserve">Internet
</t>
  </si>
  <si>
    <t xml:space="preserve">
</t>
  </si>
  <si>
    <t>Channel 1</t>
  </si>
  <si>
    <t>Channel 2</t>
  </si>
  <si>
    <t>Langue (a,f)</t>
  </si>
  <si>
    <t>x!A236</t>
  </si>
  <si>
    <t>Best</t>
  </si>
  <si>
    <t>Base</t>
  </si>
  <si>
    <t>Worst</t>
  </si>
  <si>
    <t>Key Partnerships</t>
  </si>
  <si>
    <t>Key Activities</t>
  </si>
  <si>
    <t>Value Propositions</t>
  </si>
  <si>
    <t>Customer Relationship</t>
  </si>
  <si>
    <t>Customer Segments</t>
  </si>
  <si>
    <t>Key Resources</t>
  </si>
  <si>
    <t>Channels</t>
  </si>
  <si>
    <t>Cost Structure</t>
  </si>
  <si>
    <t>Revenue Streams</t>
  </si>
  <si>
    <t>Revenu 1</t>
  </si>
  <si>
    <t>Revenu 2</t>
  </si>
  <si>
    <t>Kosten 1</t>
  </si>
  <si>
    <t>Kosten 2</t>
  </si>
  <si>
    <t>l</t>
  </si>
  <si>
    <t>u</t>
  </si>
  <si>
    <t>S T R A T E G I S C H E S    M A N A G E M E N T</t>
  </si>
  <si>
    <t>M A N A G E M E N T   S  T  R A T É G I Q U E</t>
  </si>
  <si>
    <t>S T R A T E G I C   M A N A G E M E N T</t>
  </si>
  <si>
    <t>M A N A G E M E N T   S T R A T E G I C O</t>
  </si>
  <si>
    <t>Phasen</t>
  </si>
  <si>
    <t>Phases</t>
  </si>
  <si>
    <t>Fasi</t>
  </si>
  <si>
    <t>Fragen</t>
  </si>
  <si>
    <t>Questions</t>
  </si>
  <si>
    <t>Domande</t>
  </si>
  <si>
    <t>Instrumente</t>
  </si>
  <si>
    <t>Outils</t>
  </si>
  <si>
    <t>Tools</t>
  </si>
  <si>
    <t>Strumenti</t>
  </si>
  <si>
    <t>extern</t>
  </si>
  <si>
    <t>externe</t>
  </si>
  <si>
    <t>External</t>
  </si>
  <si>
    <t>esterno</t>
  </si>
  <si>
    <t>intern</t>
  </si>
  <si>
    <t>interne</t>
  </si>
  <si>
    <t>Internal</t>
  </si>
  <si>
    <t>interno</t>
  </si>
  <si>
    <t>Analyse</t>
  </si>
  <si>
    <t>Analysis</t>
  </si>
  <si>
    <t>Analisi</t>
  </si>
  <si>
    <t>IST-Zustand</t>
  </si>
  <si>
    <t>État ACTUEL</t>
  </si>
  <si>
    <t>ACTUAL state</t>
  </si>
  <si>
    <t>Stato ATTUALE</t>
  </si>
  <si>
    <t>Wer sind wir? 
Wo stehen wir?</t>
  </si>
  <si>
    <t>Qui sommes-nous? 
Où sommes-nous?</t>
  </si>
  <si>
    <t>Who are we?
Where do we stand?</t>
  </si>
  <si>
    <t>Chi siamo? 
Dove ci troviamo?</t>
  </si>
  <si>
    <t>SOLL-Zustand</t>
  </si>
  <si>
    <t>État FUTUR</t>
  </si>
  <si>
    <t>TARGET state</t>
  </si>
  <si>
    <t>Stato FUTURO</t>
  </si>
  <si>
    <t>Szenarien</t>
  </si>
  <si>
    <t>Scénarios</t>
  </si>
  <si>
    <t>Scenarios</t>
  </si>
  <si>
    <t>Scenari</t>
  </si>
  <si>
    <t>Welche Optionen?
Konsequenzen?</t>
  </si>
  <si>
    <t>Quelles options?
Conséquences?</t>
  </si>
  <si>
    <t>What options?
Consequences?</t>
  </si>
  <si>
    <t>Quali opzioni?
Conseguenze?</t>
  </si>
  <si>
    <t>Stakeholderanalyse</t>
  </si>
  <si>
    <t>Analyse des parties prenantes</t>
  </si>
  <si>
    <t>Stakeholder analysis</t>
  </si>
  <si>
    <t>Analisi degli stakeholder</t>
  </si>
  <si>
    <t>PESTEL  Analyse</t>
  </si>
  <si>
    <t>Analyse PESTEL</t>
  </si>
  <si>
    <t>PESTEL analysis</t>
  </si>
  <si>
    <t>Analisi PESTEL</t>
  </si>
  <si>
    <t>Zukunftsszenarien</t>
  </si>
  <si>
    <t>Scénarios d'avenir</t>
  </si>
  <si>
    <t>Future scenarios</t>
  </si>
  <si>
    <t>Scenari futuri</t>
  </si>
  <si>
    <t>Entwicklungstrends</t>
  </si>
  <si>
    <t>Tendances de développement</t>
  </si>
  <si>
    <t>Development trends</t>
  </si>
  <si>
    <t>Tendenze di sviluppo</t>
  </si>
  <si>
    <t>Fünf-Kräfte-Modell</t>
  </si>
  <si>
    <t>5 forces de Porter</t>
  </si>
  <si>
    <t>Five Forces Model</t>
  </si>
  <si>
    <t>Modello delle 5 forze</t>
  </si>
  <si>
    <t>Risikoanalyse</t>
  </si>
  <si>
    <t>Analyse des risques</t>
  </si>
  <si>
    <t>Risk analysis</t>
  </si>
  <si>
    <t>Analisi del rischio</t>
  </si>
  <si>
    <t>Portfolioanalyse</t>
  </si>
  <si>
    <t>Analyse de portefeuille</t>
  </si>
  <si>
    <t>Portfolio analysis</t>
  </si>
  <si>
    <t>Analisi del portafoglio</t>
  </si>
  <si>
    <t>Kernaktivitäten</t>
  </si>
  <si>
    <t>Activités principales</t>
  </si>
  <si>
    <t>Core activities</t>
  </si>
  <si>
    <t>Attività principali</t>
  </si>
  <si>
    <t>Ressourcen &amp; Kompetenzen</t>
  </si>
  <si>
    <t>Ressources &amp; Compétences</t>
  </si>
  <si>
    <t xml:space="preserve">Resources &amp; Competences </t>
  </si>
  <si>
    <t>Risorse &amp; Competenze</t>
  </si>
  <si>
    <t>Kernprozesse</t>
  </si>
  <si>
    <t>Processus principaux</t>
  </si>
  <si>
    <t>Core processes</t>
  </si>
  <si>
    <t>Processi principali</t>
  </si>
  <si>
    <t>Produkte &amp; Dienstleistungen</t>
  </si>
  <si>
    <t>Produits &amp; Prestations de services</t>
  </si>
  <si>
    <t>Products &amp; Services</t>
  </si>
  <si>
    <t>Prodotti &amp; Servizi</t>
  </si>
  <si>
    <t>Chiffres clé</t>
  </si>
  <si>
    <t>Cifre di riferimento</t>
  </si>
  <si>
    <t>Trends</t>
  </si>
  <si>
    <t>Tendances</t>
  </si>
  <si>
    <t>Tendenze</t>
  </si>
  <si>
    <t>Customers</t>
  </si>
  <si>
    <t>Clienti</t>
  </si>
  <si>
    <t>Markt</t>
  </si>
  <si>
    <t>Marché</t>
  </si>
  <si>
    <t>Market</t>
  </si>
  <si>
    <t>Mercato</t>
  </si>
  <si>
    <t>Benchmarking</t>
  </si>
  <si>
    <t>Strategien entwickeln</t>
  </si>
  <si>
    <t>Développer les stratégies</t>
  </si>
  <si>
    <t>Develop strategies</t>
  </si>
  <si>
    <t>Sviluppare le strategie</t>
  </si>
  <si>
    <t>Umsetzung&amp; Controlling</t>
  </si>
  <si>
    <t>Réalisation&amp; Controlling</t>
  </si>
  <si>
    <t>Attuazione &amp; Controlling</t>
  </si>
  <si>
    <t>Wie erreichen wir unsere Ziele?</t>
  </si>
  <si>
    <t>Comment atteindre les objectifs</t>
  </si>
  <si>
    <t>How can we reach our goals?</t>
  </si>
  <si>
    <t>Come raggiungere gli obiettivi</t>
  </si>
  <si>
    <t>SWOT-Analyse</t>
  </si>
  <si>
    <t>Analyse SWOT</t>
  </si>
  <si>
    <t>SWOT Analysis</t>
  </si>
  <si>
    <t>Analisi SWOT</t>
  </si>
  <si>
    <t>Projektmanagement</t>
  </si>
  <si>
    <t>Gestion de projets</t>
  </si>
  <si>
    <t>Project management</t>
  </si>
  <si>
    <t>Gestione di progetti</t>
  </si>
  <si>
    <t>Comment atteindre nos objectifs ?</t>
  </si>
  <si>
    <t>Come raggiungiamo i nostri obiettivi?</t>
  </si>
  <si>
    <t>Strategy Map</t>
  </si>
  <si>
    <t>Mappa strategica</t>
  </si>
  <si>
    <t>Wie setzen wir um? Wie sichern wir den Erfolg?</t>
  </si>
  <si>
    <t>Comment réaliser ? Comment assurer le succès ?</t>
  </si>
  <si>
    <t>How do we implement? How do we ensure success?</t>
  </si>
  <si>
    <t>Come concretizzare? Come garantire il successo?</t>
  </si>
  <si>
    <t>Einnahmequellen</t>
  </si>
  <si>
    <t>Sources de revenus</t>
  </si>
  <si>
    <t>Sources of income</t>
  </si>
  <si>
    <t>Fonti di reddito</t>
  </si>
  <si>
    <t>Kostenstruktur</t>
  </si>
  <si>
    <t>Structure des coûts</t>
  </si>
  <si>
    <t>Cost structure</t>
  </si>
  <si>
    <t>Struttura dei costi</t>
  </si>
  <si>
    <t>Massnahmenplan</t>
  </si>
  <si>
    <t>Plan des mesures</t>
  </si>
  <si>
    <t>Series of measures</t>
  </si>
  <si>
    <t>Piano delle misure</t>
  </si>
  <si>
    <t>Businessplan</t>
  </si>
  <si>
    <t>Business plan</t>
  </si>
  <si>
    <t>Führungscockpit</t>
  </si>
  <si>
    <t>Tableau de bord</t>
  </si>
  <si>
    <t>Business Model</t>
  </si>
  <si>
    <t>Innovazione</t>
  </si>
  <si>
    <t>S T A K E H O L D E R - A N A L Y S E</t>
  </si>
  <si>
    <t>A N A L Y S E   D E S   P A R T I E S   P R E N A N T E S</t>
  </si>
  <si>
    <t>S T A K E H O L D E R   A N A L Y S I S</t>
  </si>
  <si>
    <t xml:space="preserve"> A N A L I S I   D E G L I   S T A K E H O L D E R</t>
  </si>
  <si>
    <t>weites Umfeld</t>
  </si>
  <si>
    <t>Contexte large</t>
  </si>
  <si>
    <t>Wider environment</t>
  </si>
  <si>
    <t>Contesto ampio</t>
  </si>
  <si>
    <t>nahes Umfeld</t>
  </si>
  <si>
    <t>Contexte restreint</t>
  </si>
  <si>
    <t>Immediate environment</t>
  </si>
  <si>
    <t>Contesto ristretto</t>
  </si>
  <si>
    <t>Wir</t>
  </si>
  <si>
    <t>Nous</t>
  </si>
  <si>
    <t>Us</t>
  </si>
  <si>
    <t>Noi</t>
  </si>
  <si>
    <t>häufiger Kontakt</t>
  </si>
  <si>
    <t>contacts fréquents</t>
  </si>
  <si>
    <t>Frequent contacts</t>
  </si>
  <si>
    <t>Contatti frequenti</t>
  </si>
  <si>
    <t>regelmässiger Kontakt</t>
  </si>
  <si>
    <t>contacts réguliers</t>
  </si>
  <si>
    <t>Regular contacts</t>
  </si>
  <si>
    <t>Contatti regolari</t>
  </si>
  <si>
    <t>seltener Kontakt</t>
  </si>
  <si>
    <t>contacts rares</t>
  </si>
  <si>
    <t>Rare contacts</t>
  </si>
  <si>
    <t>Contatti rari</t>
  </si>
  <si>
    <t>grande</t>
  </si>
  <si>
    <t>alto</t>
  </si>
  <si>
    <t>gross</t>
  </si>
  <si>
    <t>Big</t>
  </si>
  <si>
    <t>Einfluss der Stakeholder</t>
  </si>
  <si>
    <t>Influence des parties prenantes</t>
  </si>
  <si>
    <t>Stakeholder influence</t>
  </si>
  <si>
    <t>Influsso degli stakeholder</t>
  </si>
  <si>
    <t>petite</t>
  </si>
  <si>
    <t>klein</t>
  </si>
  <si>
    <t>Small</t>
  </si>
  <si>
    <t>piccolo</t>
  </si>
  <si>
    <t>Interesse der Stakeholder</t>
  </si>
  <si>
    <t>Intérêt des parties prenantes</t>
  </si>
  <si>
    <t>Stakeholder interest</t>
  </si>
  <si>
    <t>Interesse degli stakeholder</t>
  </si>
  <si>
    <t>Anspruchsgruppe</t>
  </si>
  <si>
    <t>Groupe de parties prenantes</t>
  </si>
  <si>
    <t>Stakeholder group</t>
  </si>
  <si>
    <t>Gruppo di stakeholder</t>
  </si>
  <si>
    <t>Interessen, Erwartungen</t>
  </si>
  <si>
    <t>Intérêt, attentes</t>
  </si>
  <si>
    <t>Interests, expectations</t>
  </si>
  <si>
    <t>Interessi, attese</t>
  </si>
  <si>
    <t>Stärke der Interessen</t>
  </si>
  <si>
    <t>Etendue de l'intérêt</t>
  </si>
  <si>
    <t>Extent of interests</t>
  </si>
  <si>
    <t>Intensità degli interessi</t>
  </si>
  <si>
    <t>Höhe des Einflusses</t>
  </si>
  <si>
    <t>Etendue de l'influence</t>
  </si>
  <si>
    <t>Degree of influence</t>
  </si>
  <si>
    <t>Intensità dell'influsso</t>
  </si>
  <si>
    <t>Chancen (+) und 
Gefahren (-)</t>
  </si>
  <si>
    <t>Chances (+) et 
Dangers (-)</t>
  </si>
  <si>
    <t>Chances (+) and 
dangers (-)</t>
  </si>
  <si>
    <t>Opportunità (+) e 
pericoli (-)</t>
  </si>
  <si>
    <t>Mögliche Massnahmen</t>
  </si>
  <si>
    <t>Mesures possibles</t>
  </si>
  <si>
    <t>Possible measures</t>
  </si>
  <si>
    <t>Misure possibili</t>
  </si>
  <si>
    <t>Grösse der Gruppe</t>
  </si>
  <si>
    <t>Taille du groupe</t>
  </si>
  <si>
    <t>Size of group</t>
  </si>
  <si>
    <t>Dimensioni del gruppo</t>
  </si>
  <si>
    <t xml:space="preserve">A N A L I S I   D E G L I   S T A K E H O L D E R </t>
  </si>
  <si>
    <t>E N T W I C K L U N G S T R E N D S</t>
  </si>
  <si>
    <t>T E N D A N C E S   D E   D É V E L O P P E M E N T</t>
  </si>
  <si>
    <t>D E V E L O P M E N T   T R E N D S</t>
  </si>
  <si>
    <t>T E N D E N Z E   D I   S V I L U P P O</t>
  </si>
  <si>
    <t>Politische Trends</t>
  </si>
  <si>
    <t>Tendances politiques</t>
  </si>
  <si>
    <t>Political trends</t>
  </si>
  <si>
    <t>Tendenze politiche</t>
  </si>
  <si>
    <t>Ökonomische Trends</t>
  </si>
  <si>
    <t>Tendances économiques</t>
  </si>
  <si>
    <t>Economic trends</t>
  </si>
  <si>
    <t>Tendenze economiche</t>
  </si>
  <si>
    <t>Soziologische Trends</t>
  </si>
  <si>
    <t>Tendances sociologiques</t>
  </si>
  <si>
    <t>Sociological trends</t>
  </si>
  <si>
    <t>Tendenze sociologiche</t>
  </si>
  <si>
    <t>Technologische Trends</t>
  </si>
  <si>
    <t>Tendances technologiques</t>
  </si>
  <si>
    <t>Technological trends</t>
  </si>
  <si>
    <t>Tendenze tecnologiche</t>
  </si>
  <si>
    <t>Ökologische Trends</t>
  </si>
  <si>
    <t>Tendances écologiques</t>
  </si>
  <si>
    <t>Ecological trends</t>
  </si>
  <si>
    <t>Tendenze ecologiche</t>
  </si>
  <si>
    <t>Rechtliche Trends</t>
  </si>
  <si>
    <t>Tendances légales</t>
  </si>
  <si>
    <t>Legal trends</t>
  </si>
  <si>
    <t>Tendenze legislative</t>
  </si>
  <si>
    <t>P E S T E L - A N A L Y S E</t>
  </si>
  <si>
    <t>A N A L Y S E   P E S T E L</t>
  </si>
  <si>
    <t>P E S T E L   A N A L Y S I S</t>
  </si>
  <si>
    <t xml:space="preserve">A N A L I S I    P E S T E L </t>
  </si>
  <si>
    <t>Politische Einflussfaktoren</t>
  </si>
  <si>
    <t>Facteurs d'influence politique</t>
  </si>
  <si>
    <t>Political influence factors</t>
  </si>
  <si>
    <t>Fattori d'influsso politico</t>
  </si>
  <si>
    <t>Einflussfaktoren</t>
  </si>
  <si>
    <t>Facteurs d'influence</t>
  </si>
  <si>
    <t>Influence factors</t>
  </si>
  <si>
    <t>Fattori d'influsso</t>
  </si>
  <si>
    <t>Stärke der Auswirkung</t>
  </si>
  <si>
    <t>Intensité de l'impact</t>
  </si>
  <si>
    <t>Impact of consequences</t>
  </si>
  <si>
    <t>Intensità dell'impatto</t>
  </si>
  <si>
    <t>Ökonomische Einflussfaktoren</t>
  </si>
  <si>
    <t>Facteurs d'influence économique</t>
  </si>
  <si>
    <t>Economic influence factors</t>
  </si>
  <si>
    <t>Fattori d'influsso economico</t>
  </si>
  <si>
    <t>Soziologische Einflussfaktoren</t>
  </si>
  <si>
    <t>Facteurs d'influence sociologique</t>
  </si>
  <si>
    <t>Sociological influence factors</t>
  </si>
  <si>
    <t>Fattori d'influsso sociologico</t>
  </si>
  <si>
    <t>Technologische Einflussfaktoren</t>
  </si>
  <si>
    <t>Facteurs d'influence technologique</t>
  </si>
  <si>
    <t>Technological influence factors</t>
  </si>
  <si>
    <t>Fattori d'influsso tecnologico</t>
  </si>
  <si>
    <t>Ökologische Einflussfaktoren</t>
  </si>
  <si>
    <t>Facteurs d'influence écologique</t>
  </si>
  <si>
    <t>Ecological influence factors</t>
  </si>
  <si>
    <t>Fattori d'influsso ecologico</t>
  </si>
  <si>
    <t>Rechtliche Einflussfaktoren</t>
  </si>
  <si>
    <t>Facteurs d'influence législative</t>
  </si>
  <si>
    <t>Legal influence factors</t>
  </si>
  <si>
    <t>Fattori d'influsso legislativo</t>
  </si>
  <si>
    <t>Zufrieden halten</t>
  </si>
  <si>
    <t>Maintenir satisfait</t>
  </si>
  <si>
    <t>Keep satisfied</t>
  </si>
  <si>
    <t>mantenere soddisfatto</t>
  </si>
  <si>
    <t>Beobachten</t>
  </si>
  <si>
    <t>Surveiller</t>
  </si>
  <si>
    <t>Monitor</t>
  </si>
  <si>
    <t>monitorare</t>
  </si>
  <si>
    <t>Informiert halten</t>
  </si>
  <si>
    <t>Keep informed</t>
  </si>
  <si>
    <t>tenere informati</t>
  </si>
  <si>
    <t xml:space="preserve">Intensive Betreuung </t>
  </si>
  <si>
    <t>Suivre de près</t>
  </si>
  <si>
    <t>Manage closely</t>
  </si>
  <si>
    <t>gestire strettamente</t>
  </si>
  <si>
    <t>5  - K R Ä F T E - M O D E L L   (P O R T E R)</t>
  </si>
  <si>
    <t>5  F O R C E S  D E  P O R T E R</t>
  </si>
  <si>
    <t xml:space="preserve">5   F O R C E S   M O D E L   (P O R T E R)  </t>
  </si>
  <si>
    <t xml:space="preserve">M O D E L L O   D E L L E   5   F O R Z E  (P O R T E R) </t>
  </si>
  <si>
    <t>Bedrohung neue Mitbewerber</t>
  </si>
  <si>
    <t>Menace de nouv. entrants</t>
  </si>
  <si>
    <t>Threat of new entrants</t>
  </si>
  <si>
    <t>Minaccia di nuovi entranti</t>
  </si>
  <si>
    <t>Pouvoir publics</t>
  </si>
  <si>
    <t xml:space="preserve">Public authorities </t>
  </si>
  <si>
    <t>Autorità pubblica</t>
  </si>
  <si>
    <t>Pouvoir de nég. fournisseurs</t>
  </si>
  <si>
    <t>Bargaining power of suppliers</t>
  </si>
  <si>
    <t>Potere contrattuale dei fornitori</t>
  </si>
  <si>
    <t>Pouvoir de nég. clients</t>
  </si>
  <si>
    <t>Negotiating power of customers</t>
  </si>
  <si>
    <t>Potere contrattuale dei clienti</t>
  </si>
  <si>
    <t>Bedrohung durch Ersatzprodukte</t>
  </si>
  <si>
    <t>Produits de substitution</t>
  </si>
  <si>
    <t>Threat of substitute products</t>
  </si>
  <si>
    <t>Minaccia di prodotti sostitutivi</t>
  </si>
  <si>
    <t>Mitbewerber/ Rivalität</t>
  </si>
  <si>
    <t>Concurrence / rivalité</t>
  </si>
  <si>
    <t>Competitors / Rivalry</t>
  </si>
  <si>
    <t>Concorrenza / Rivalità</t>
  </si>
  <si>
    <t>Bedrohung durch neue Mitbewerber</t>
  </si>
  <si>
    <t>Menace de nouveaux entrants</t>
  </si>
  <si>
    <t>Threat of competitors</t>
  </si>
  <si>
    <t>Verhandlungsstärke der Lieferanten</t>
  </si>
  <si>
    <t>Pouvoir de négociation des fournisseurs</t>
  </si>
  <si>
    <t>Menace des produits de substitution</t>
  </si>
  <si>
    <t>Verhandlungsstärke der Kunden</t>
  </si>
  <si>
    <t>Pouvoir de négociation des clients</t>
  </si>
  <si>
    <t>Mitbewerber/Rivalität</t>
  </si>
  <si>
    <t>Bezeichnung</t>
  </si>
  <si>
    <t>Désignation</t>
  </si>
  <si>
    <t>Title</t>
  </si>
  <si>
    <t>Designazione</t>
  </si>
  <si>
    <t>Gefahren-grad</t>
  </si>
  <si>
    <t>Degré de danger</t>
  </si>
  <si>
    <t>Degree of danger</t>
  </si>
  <si>
    <t>Grado di pericolo</t>
  </si>
  <si>
    <t>Einfluss auf Entwicklung</t>
  </si>
  <si>
    <t>Impact sur développm.</t>
  </si>
  <si>
    <t>Influence on development</t>
  </si>
  <si>
    <t xml:space="preserve">Impatto sullo sviluppo </t>
  </si>
  <si>
    <t>B C G   M A T R I X</t>
  </si>
  <si>
    <t>M A T R I C E   B C G</t>
  </si>
  <si>
    <t>B C G   -   M A T R I X</t>
  </si>
  <si>
    <t>M A T R I C E    B C G</t>
  </si>
  <si>
    <t>Marktwachstum</t>
  </si>
  <si>
    <t>Croissance du marché</t>
  </si>
  <si>
    <t>Market growth</t>
  </si>
  <si>
    <t>Crescita del mercato</t>
  </si>
  <si>
    <t>Relativer Marktanteil</t>
  </si>
  <si>
    <t>Part de marché relative</t>
  </si>
  <si>
    <t>Relative market share</t>
  </si>
  <si>
    <t>Quota di mercato relativa</t>
  </si>
  <si>
    <t>Umsatz</t>
  </si>
  <si>
    <t>Chiffre d'affaires</t>
  </si>
  <si>
    <t>Revenue</t>
  </si>
  <si>
    <t>Fatturato</t>
  </si>
  <si>
    <t>Osservazioni</t>
  </si>
  <si>
    <t>Produkt 2</t>
  </si>
  <si>
    <t>Produit 2</t>
  </si>
  <si>
    <t>Prodotto 2</t>
  </si>
  <si>
    <t>Produkt 3</t>
  </si>
  <si>
    <t>Produit 3</t>
  </si>
  <si>
    <t>Product 3</t>
  </si>
  <si>
    <t>Prodotto 3</t>
  </si>
  <si>
    <t>Produkt 4</t>
  </si>
  <si>
    <t>Produit 4</t>
  </si>
  <si>
    <t>Product 4</t>
  </si>
  <si>
    <t>Prodotto 4</t>
  </si>
  <si>
    <t>Produkt 5</t>
  </si>
  <si>
    <t>Produit 5</t>
  </si>
  <si>
    <t>Product 5</t>
  </si>
  <si>
    <t>Prodotto 5</t>
  </si>
  <si>
    <t>Produkt 6</t>
  </si>
  <si>
    <t>Produit 6</t>
  </si>
  <si>
    <t>Product 6</t>
  </si>
  <si>
    <t>Prodotto 6</t>
  </si>
  <si>
    <t>Produkt</t>
  </si>
  <si>
    <t>Produit</t>
  </si>
  <si>
    <t xml:space="preserve">Product </t>
  </si>
  <si>
    <t>Prodotto</t>
  </si>
  <si>
    <t>Umsatz Unternehmen</t>
  </si>
  <si>
    <t>Chiffre d'affaires entreprise</t>
  </si>
  <si>
    <t xml:space="preserve">Company revenue </t>
  </si>
  <si>
    <t>Fatturato azienda</t>
  </si>
  <si>
    <t>Umsatz des stärksten Konkurrenten</t>
  </si>
  <si>
    <t>Chiffre d'affaires du concurrent le plus fort</t>
  </si>
  <si>
    <t>Revenue of strongest competitor</t>
  </si>
  <si>
    <t>Fatturato del concorrente più forte</t>
  </si>
  <si>
    <t>M c   K I N S E Y   P O R T F O L I O</t>
  </si>
  <si>
    <t>M A T R I C E   M c   K I N S E Y</t>
  </si>
  <si>
    <t xml:space="preserve">M C   K I N S E Y   P O R T F O L I O </t>
  </si>
  <si>
    <t>M A T R I C E    M c K I N S E Y</t>
  </si>
  <si>
    <t>Markt-attraktivität</t>
  </si>
  <si>
    <t>Attrait du marché</t>
  </si>
  <si>
    <t>Market attractiveness</t>
  </si>
  <si>
    <t>Attrattività del mercato</t>
  </si>
  <si>
    <t>Marktattraktivität</t>
  </si>
  <si>
    <t>Wettbewerbs-position</t>
  </si>
  <si>
    <t>Position concurrentielle</t>
  </si>
  <si>
    <t>Competitive position</t>
  </si>
  <si>
    <t>Posizione competitiva</t>
  </si>
  <si>
    <t>Wettbewerbsposition</t>
  </si>
  <si>
    <t>Position verteidigen</t>
  </si>
  <si>
    <t>Défendre la position</t>
  </si>
  <si>
    <t>Defend position</t>
  </si>
  <si>
    <t>Difendere la posizione</t>
  </si>
  <si>
    <t>Selektiver Ausbau</t>
  </si>
  <si>
    <t>Expansion sélective</t>
  </si>
  <si>
    <t>Selective expansion</t>
  </si>
  <si>
    <t>Crescita selettiva</t>
  </si>
  <si>
    <t>Ausbau mit Investitionen</t>
  </si>
  <si>
    <t>Expansion avec investissement</t>
  </si>
  <si>
    <t>Expansion with investments</t>
  </si>
  <si>
    <t>Crescita con investimenti</t>
  </si>
  <si>
    <t>Expandiere begrenzt oder ernte</t>
  </si>
  <si>
    <t>Expansion modeste ou récolter</t>
  </si>
  <si>
    <t>Limited expansion or harvest</t>
  </si>
  <si>
    <t>Espansione modesta o mietitura</t>
  </si>
  <si>
    <t>Gewinnorientierung</t>
  </si>
  <si>
    <t>Orientation bénéfice</t>
  </si>
  <si>
    <t>Profit orientation</t>
  </si>
  <si>
    <t>Orientamento al profitto</t>
  </si>
  <si>
    <t>Desinvestition</t>
  </si>
  <si>
    <t>Désinvestissement</t>
  </si>
  <si>
    <t>Disinvestment</t>
  </si>
  <si>
    <t>Disinvestimento</t>
  </si>
  <si>
    <t>Selektion/ Gewinnorientierung</t>
  </si>
  <si>
    <t>Sélection/ orientation bénéfice</t>
  </si>
  <si>
    <t>Selection / Profit orientation</t>
  </si>
  <si>
    <t>Selezione / Orientamento al profitto</t>
  </si>
  <si>
    <t>Verteidigen und Schwerpunkt verlagern</t>
  </si>
  <si>
    <t>Défendre et changer le focus</t>
  </si>
  <si>
    <t>Defend and change focus</t>
  </si>
  <si>
    <t>Difendere e rifocalizzare</t>
  </si>
  <si>
    <t>Expandieren</t>
  </si>
  <si>
    <t>Expansion</t>
  </si>
  <si>
    <t>Espandere</t>
  </si>
  <si>
    <t>Auswählen</t>
  </si>
  <si>
    <t>Sélectionner</t>
  </si>
  <si>
    <t>Select</t>
  </si>
  <si>
    <t>Selezionare</t>
  </si>
  <si>
    <t>Abschöpfen</t>
  </si>
  <si>
    <t xml:space="preserve">Écrémage </t>
  </si>
  <si>
    <t>Skim off</t>
  </si>
  <si>
    <t xml:space="preserve">Scremare </t>
  </si>
  <si>
    <t xml:space="preserve"> W E R T E K E T T E   P O R T E R</t>
  </si>
  <si>
    <t>C H A Î N E   D E   V A L E U R   D E  P O R T E R</t>
  </si>
  <si>
    <t>V A L U E   C H A I N   P O R T E R</t>
  </si>
  <si>
    <t xml:space="preserve">C A T E N A   D E L   V A L O R E  D I   P O R T E R </t>
  </si>
  <si>
    <t>Unterstützungs-prozesse</t>
  </si>
  <si>
    <t>Activités de soutien</t>
  </si>
  <si>
    <t>Supporting process</t>
  </si>
  <si>
    <t>Attività di supporto</t>
  </si>
  <si>
    <t>Primäraktivitäten</t>
  </si>
  <si>
    <t>Main activities</t>
  </si>
  <si>
    <t>Attività primarie</t>
  </si>
  <si>
    <t>Einkauf/Beschaffung</t>
  </si>
  <si>
    <t>Achats / approvisionnements</t>
  </si>
  <si>
    <t xml:space="preserve">Purchasing / procurement </t>
  </si>
  <si>
    <t>Acquisti / Approvvigionamenti</t>
  </si>
  <si>
    <t>Technologische Entwicklung / F&amp;E</t>
  </si>
  <si>
    <t>Développement technologique / R&amp;D</t>
  </si>
  <si>
    <t>Technological development / R&amp;D</t>
  </si>
  <si>
    <t>Sviluppo della tecnologia / R &amp; D</t>
  </si>
  <si>
    <t>Human Ressources Management</t>
  </si>
  <si>
    <t>Gestion des ressources humaines</t>
  </si>
  <si>
    <t>Human resources management</t>
  </si>
  <si>
    <t>Gestione delle risorse umane</t>
  </si>
  <si>
    <t>Infrastruktur</t>
  </si>
  <si>
    <t>Infrastructure</t>
  </si>
  <si>
    <t>Infrastruttura</t>
  </si>
  <si>
    <t>Eingangslogistik (intern)</t>
  </si>
  <si>
    <t>Logistique interne</t>
  </si>
  <si>
    <t>Inbound logistics (internal)</t>
  </si>
  <si>
    <t>Logistica in entrata (interna)</t>
  </si>
  <si>
    <t>Produktion</t>
  </si>
  <si>
    <t xml:space="preserve">Production </t>
  </si>
  <si>
    <t>Production</t>
  </si>
  <si>
    <t xml:space="preserve">Produzione </t>
  </si>
  <si>
    <t>Ausgangslogistik (extern)</t>
  </si>
  <si>
    <t>Logistique externe</t>
  </si>
  <si>
    <t>Outbound logistics (external)</t>
  </si>
  <si>
    <t>Logistica in uscita (esterna)</t>
  </si>
  <si>
    <t>Marketing&amp;Verkauf</t>
  </si>
  <si>
    <t>Marketing&amp;Vente</t>
  </si>
  <si>
    <t>Marketing&amp;Sales</t>
  </si>
  <si>
    <t>Marketing &amp; Vendite</t>
  </si>
  <si>
    <t>Kundenservice</t>
  </si>
  <si>
    <t>Service à la clientèle</t>
  </si>
  <si>
    <t>Customer service</t>
  </si>
  <si>
    <t>Servizi post-vendita</t>
  </si>
  <si>
    <t>Produkt/DL:</t>
  </si>
  <si>
    <t>Produit / Svcs:</t>
  </si>
  <si>
    <t>Product / Svcs:</t>
  </si>
  <si>
    <t>Prodotto / Servizio:</t>
  </si>
  <si>
    <t>Wertkette ID:</t>
  </si>
  <si>
    <t>No. activités</t>
  </si>
  <si>
    <t>Value chain ID</t>
  </si>
  <si>
    <t>ID catena del valore</t>
  </si>
  <si>
    <t>Unterstützungsprozesse</t>
  </si>
  <si>
    <t>Support processes</t>
  </si>
  <si>
    <t>Purchasing / procurement</t>
  </si>
  <si>
    <t>Beschreibung der Aktivitäten</t>
  </si>
  <si>
    <t>Description des activités principales</t>
  </si>
  <si>
    <t>Description of activities</t>
  </si>
  <si>
    <t xml:space="preserve">Descrizione delle attività </t>
  </si>
  <si>
    <t>Aktivität</t>
  </si>
  <si>
    <t>Activité</t>
  </si>
  <si>
    <t>Activity</t>
  </si>
  <si>
    <t>Attività</t>
  </si>
  <si>
    <t>Marge</t>
  </si>
  <si>
    <t>Margin</t>
  </si>
  <si>
    <t>Margine</t>
  </si>
  <si>
    <t>Dienstleistungssektor</t>
  </si>
  <si>
    <t>Secteur de Services</t>
  </si>
  <si>
    <t>Service sector</t>
  </si>
  <si>
    <t>Settore dei servizi</t>
  </si>
  <si>
    <t>Service &amp; Dienstleistungen</t>
  </si>
  <si>
    <t>Services &amp; Prestations</t>
  </si>
  <si>
    <t>Services</t>
  </si>
  <si>
    <t>Servizi &amp; prestationi</t>
  </si>
  <si>
    <t>Informationssysteme</t>
  </si>
  <si>
    <t>Système d'information</t>
  </si>
  <si>
    <t>Informations System</t>
  </si>
  <si>
    <t>Systema d'informazione</t>
  </si>
  <si>
    <t>R E S S O U R C E N  &amp;   K E R N K O M P E T E N Z E N</t>
  </si>
  <si>
    <t>R E S S O U R C E S   &amp;  C O M P É T E N C E S   C L É</t>
  </si>
  <si>
    <t>C O M P E T E N C E S</t>
  </si>
  <si>
    <t>R I S O R S E  &amp; C O M P E T E N Z E</t>
  </si>
  <si>
    <t>Kern- kompetenzen</t>
  </si>
  <si>
    <t>Compétences clé</t>
  </si>
  <si>
    <t>Core competences</t>
  </si>
  <si>
    <t>Competenze chiave</t>
  </si>
  <si>
    <t>Kernkompetenzen</t>
  </si>
  <si>
    <t>Ressourcen</t>
  </si>
  <si>
    <t>Ressources</t>
  </si>
  <si>
    <t>Resources</t>
  </si>
  <si>
    <t>Risorse</t>
  </si>
  <si>
    <t>Fähigkeiten</t>
  </si>
  <si>
    <t>Compétences</t>
  </si>
  <si>
    <t>Competences</t>
  </si>
  <si>
    <t>Competenze</t>
  </si>
  <si>
    <t>Strategische Wichtigkeit</t>
  </si>
  <si>
    <t>Importance stratégique</t>
  </si>
  <si>
    <t>Stratigic importance</t>
  </si>
  <si>
    <t>Importanza strategica</t>
  </si>
  <si>
    <t xml:space="preserve">
- Wertvoll für den Kunden
- Schwer substituierbar</t>
  </si>
  <si>
    <t xml:space="preserve">
- Précieux pour le client
- Difficile à substituer</t>
  </si>
  <si>
    <t>- Valuable to the customer
- Difficult to substitute</t>
  </si>
  <si>
    <t xml:space="preserve">
- Prezioso per il cliente
- Difficile da sostituire</t>
  </si>
  <si>
    <t>Kernressourcen &amp; Kompetenzen</t>
  </si>
  <si>
    <t>Ressources &amp; Compétences clé</t>
  </si>
  <si>
    <t>Core resources &amp; competences</t>
  </si>
  <si>
    <t>Risorse &amp; competenze chiave</t>
  </si>
  <si>
    <t>Hauptchancen</t>
  </si>
  <si>
    <t>Chances principales</t>
  </si>
  <si>
    <t>Main opportunities</t>
  </si>
  <si>
    <t xml:space="preserve">Opportunità principali </t>
  </si>
  <si>
    <t>Hauptgefahren</t>
  </si>
  <si>
    <t>Dangers principaux</t>
  </si>
  <si>
    <t>Main dangers</t>
  </si>
  <si>
    <t>Pericoli principali</t>
  </si>
  <si>
    <t>Hauptstärken</t>
  </si>
  <si>
    <t>Forces principales</t>
  </si>
  <si>
    <t>Main strengths</t>
  </si>
  <si>
    <t xml:space="preserve">Prinicpali punti die forza </t>
  </si>
  <si>
    <t>Hauptschwächen</t>
  </si>
  <si>
    <t>Faiblesses principales</t>
  </si>
  <si>
    <t>Main weaknesses</t>
  </si>
  <si>
    <t>Principali punti di debolezza</t>
  </si>
  <si>
    <t>Kurz-, mittel, langfristig</t>
  </si>
  <si>
    <t>court, moy., long terme</t>
  </si>
  <si>
    <t>Short , medium, long-term</t>
  </si>
  <si>
    <t>breve medio., a lungo termine</t>
  </si>
  <si>
    <t>Mehrwert für Kunden</t>
  </si>
  <si>
    <t>Plus value pour clients</t>
  </si>
  <si>
    <t>Added value for customer</t>
  </si>
  <si>
    <t>Più valore per i clienti</t>
  </si>
  <si>
    <t>Schwer substituierbar</t>
  </si>
  <si>
    <t>Difficile à substituer</t>
  </si>
  <si>
    <t>Difficult to substitute</t>
  </si>
  <si>
    <t>Difficile da sostituire</t>
  </si>
  <si>
    <t>sehr</t>
  </si>
  <si>
    <t>très</t>
  </si>
  <si>
    <t>very</t>
  </si>
  <si>
    <t>wenig</t>
  </si>
  <si>
    <t>peu</t>
  </si>
  <si>
    <t>little</t>
  </si>
  <si>
    <t>P O T E N Z I A L A N A L Y S E</t>
  </si>
  <si>
    <t>A N A L Y S E   D U  P O T E N T I E L</t>
  </si>
  <si>
    <t>P O T E N T I A L   A N A L Y S I S</t>
  </si>
  <si>
    <t xml:space="preserve">A N A L I S I   D E L  P O T E N Z I A L E </t>
  </si>
  <si>
    <t xml:space="preserve">                                                                Vorteil</t>
  </si>
  <si>
    <t xml:space="preserve">                                                             Avantage</t>
  </si>
  <si>
    <t xml:space="preserve">                                            Advantage</t>
  </si>
  <si>
    <t xml:space="preserve">                                                      Vantaggio</t>
  </si>
  <si>
    <t>Nachteil</t>
  </si>
  <si>
    <t>Désavantage</t>
  </si>
  <si>
    <t>Disadvantage</t>
  </si>
  <si>
    <t>Svantaggio</t>
  </si>
  <si>
    <t>Konkurrenz</t>
  </si>
  <si>
    <t>Concurrence</t>
  </si>
  <si>
    <t>Competition</t>
  </si>
  <si>
    <t>Concorrenza</t>
  </si>
  <si>
    <t>Schlüsselfaktor</t>
  </si>
  <si>
    <t>Facteur clé</t>
  </si>
  <si>
    <t>Key factor</t>
  </si>
  <si>
    <t>Fattore chiave</t>
  </si>
  <si>
    <t>Produkt, Sortiment</t>
  </si>
  <si>
    <t>Produit, assortiment</t>
  </si>
  <si>
    <t>Product, range</t>
  </si>
  <si>
    <t>Prodotto, assortimento</t>
  </si>
  <si>
    <t>Preise, Konditionen</t>
  </si>
  <si>
    <t>Prix, conditions</t>
  </si>
  <si>
    <t>Prices, conditions</t>
  </si>
  <si>
    <t>Prezzi, condizioni</t>
  </si>
  <si>
    <t>Marktanteil, Marktwachstum, Marktstruktur</t>
  </si>
  <si>
    <t>Part du marché, croissance, structure</t>
  </si>
  <si>
    <t xml:space="preserve">Market share, market growth and market structure </t>
  </si>
  <si>
    <t>Quota di mercato, crescita e struttura del mercato</t>
  </si>
  <si>
    <t>Markenname, Markenimage</t>
  </si>
  <si>
    <t>Nom de marque, image de marque</t>
  </si>
  <si>
    <t>Brand name, brand image</t>
  </si>
  <si>
    <t>Marchio, immagine di marca</t>
  </si>
  <si>
    <t>Vertriebsorganisation</t>
  </si>
  <si>
    <t>Organisation de la distribution</t>
  </si>
  <si>
    <t>Sales organization</t>
  </si>
  <si>
    <t>Organizzazione della distribuzione</t>
  </si>
  <si>
    <t>Kundendienst</t>
  </si>
  <si>
    <t>Service clients</t>
  </si>
  <si>
    <t>Servizio clienti</t>
  </si>
  <si>
    <t>Lieferzeiten, Termintreue, Zuverlässigkeit</t>
  </si>
  <si>
    <t>Délais de livraison, respect des délais, fiabilité</t>
  </si>
  <si>
    <t>Delivery times, adherence to delivery dates, reliability</t>
  </si>
  <si>
    <t>Tempi di fornitura, osservanza dei termini, affidabilità</t>
  </si>
  <si>
    <t>Kostenniveau</t>
  </si>
  <si>
    <t>Niveau de coût</t>
  </si>
  <si>
    <t>Cost level</t>
  </si>
  <si>
    <t>Livello dei costi</t>
  </si>
  <si>
    <t>Modernität der Anlagen</t>
  </si>
  <si>
    <t>Modernité de l'équipement</t>
  </si>
  <si>
    <t>Modernity of equipment</t>
  </si>
  <si>
    <t>Modernità degli impianti</t>
  </si>
  <si>
    <t>Produktivität</t>
  </si>
  <si>
    <t>Productivité</t>
  </si>
  <si>
    <t>Productivity</t>
  </si>
  <si>
    <t>Produttività</t>
  </si>
  <si>
    <t>Umweltbelastung, Energieverbrauch</t>
  </si>
  <si>
    <t>Pollution, consommation d'énergie</t>
  </si>
  <si>
    <t>Environmental impact, energy consumption</t>
  </si>
  <si>
    <t>Inquinamento ambientale, consumo energetico</t>
  </si>
  <si>
    <t>Standort, Logistik</t>
  </si>
  <si>
    <t>Emplacement, logistique</t>
  </si>
  <si>
    <t>Location, logistics</t>
  </si>
  <si>
    <t>Ubicazione, logistica</t>
  </si>
  <si>
    <t>Versorgungsengpässe</t>
  </si>
  <si>
    <t>Pénuries d'approvisionnement</t>
  </si>
  <si>
    <t>Supply shortages</t>
  </si>
  <si>
    <t>Difficoltà di approvvigionamento</t>
  </si>
  <si>
    <t>Preisabhängigkeit</t>
  </si>
  <si>
    <t>Dépendance des prix</t>
  </si>
  <si>
    <t>Price dependency</t>
  </si>
  <si>
    <t>Dipendenza dei prezzi</t>
  </si>
  <si>
    <t xml:space="preserve">Wechselkursabhängigkeit </t>
  </si>
  <si>
    <t>Dépendance du taux de change</t>
  </si>
  <si>
    <t>Exchange rate dependency</t>
  </si>
  <si>
    <t>Dipendenza del tasso di cambio</t>
  </si>
  <si>
    <t>Zulieferqualität</t>
  </si>
  <si>
    <t>Qualité des fournisseurs</t>
  </si>
  <si>
    <t>Quality of suppliers</t>
  </si>
  <si>
    <t>Qualità dei fornitori</t>
  </si>
  <si>
    <t>Innovation, Patente</t>
  </si>
  <si>
    <t>Innovation, brevets</t>
  </si>
  <si>
    <t>Innovation, patents</t>
  </si>
  <si>
    <t>Innovazione, brevetti</t>
  </si>
  <si>
    <t>Know-how</t>
  </si>
  <si>
    <t>Savoir-faire</t>
  </si>
  <si>
    <t>Expertise</t>
  </si>
  <si>
    <t>Ausstattung</t>
  </si>
  <si>
    <t>Équipement</t>
  </si>
  <si>
    <t>Equipment</t>
  </si>
  <si>
    <t>Equipaggiamento</t>
  </si>
  <si>
    <t>Motivation und Engagement der MA</t>
  </si>
  <si>
    <t>Motivation et engagement des collab.</t>
  </si>
  <si>
    <t>Motivation and commitment of employees</t>
  </si>
  <si>
    <t>Motivazione e impegno dei collaboratori</t>
  </si>
  <si>
    <t xml:space="preserve">Führungsinstrumente, Management </t>
  </si>
  <si>
    <t>Outils de gestion, management</t>
  </si>
  <si>
    <t>Management instruments, management</t>
  </si>
  <si>
    <t>Strumenti di conduzione, gestione</t>
  </si>
  <si>
    <t>Schlanke, flexible Organisation</t>
  </si>
  <si>
    <t>Organisation "lean" et flexible</t>
  </si>
  <si>
    <t>Lean, flexible organization</t>
  </si>
  <si>
    <t>Organizzazione snella e flessibile</t>
  </si>
  <si>
    <t>Ausbildung, Qualifikation der MA</t>
  </si>
  <si>
    <t>Formation, qualification des collab.</t>
  </si>
  <si>
    <t>Training, qualification of employees</t>
  </si>
  <si>
    <t>Formazione, qualifica dei collaboratori</t>
  </si>
  <si>
    <t>Altersstruktur</t>
  </si>
  <si>
    <t>Pyramide des âges</t>
  </si>
  <si>
    <t>Age structure</t>
  </si>
  <si>
    <t>Piramide delle età</t>
  </si>
  <si>
    <t>Fluktuationsrate, Krankenstand</t>
  </si>
  <si>
    <t>Taux de fluctuation, absentéisme</t>
  </si>
  <si>
    <t>Fluctuation rate, absences</t>
  </si>
  <si>
    <t>Tasso di fluttuazione, assenze per malattia</t>
  </si>
  <si>
    <t>Finanzkraft, Liquidität</t>
  </si>
  <si>
    <t>Solidité financière, liquidité</t>
  </si>
  <si>
    <t>Financial strength, liquidity</t>
  </si>
  <si>
    <t>Solidità finanziaria, liquidità</t>
  </si>
  <si>
    <t>Standort, Raumreserven</t>
  </si>
  <si>
    <t>Emplacement, espaces à disposition</t>
  </si>
  <si>
    <t>Location, surplus space</t>
  </si>
  <si>
    <t>Ubicazione, spazi a disposizione</t>
  </si>
  <si>
    <t>Controlling</t>
  </si>
  <si>
    <t>Entscheidungswege</t>
  </si>
  <si>
    <t>Processus de décision</t>
  </si>
  <si>
    <t>Decision-making processes</t>
  </si>
  <si>
    <t>Processo decisionale</t>
  </si>
  <si>
    <t>Absatz</t>
  </si>
  <si>
    <t>Distribution</t>
  </si>
  <si>
    <t>Distribuzione</t>
  </si>
  <si>
    <t>Produzione</t>
  </si>
  <si>
    <t>Beschaffung</t>
  </si>
  <si>
    <t>Approvisionne.</t>
  </si>
  <si>
    <t>Procurement</t>
  </si>
  <si>
    <t>Approvvigionamento</t>
  </si>
  <si>
    <t>F&amp;E</t>
  </si>
  <si>
    <t>R &amp; D</t>
  </si>
  <si>
    <t>Personal</t>
  </si>
  <si>
    <t>Personnel</t>
  </si>
  <si>
    <t>Personale</t>
  </si>
  <si>
    <t>Verwaltung</t>
  </si>
  <si>
    <t>Administration</t>
  </si>
  <si>
    <t>Amministrazione</t>
  </si>
  <si>
    <t>K E N N Z A H L E N</t>
  </si>
  <si>
    <t>C H I F F R E S   C L É</t>
  </si>
  <si>
    <t>K E Y   F I G U R E S</t>
  </si>
  <si>
    <t xml:space="preserve"> C I F R E   D I   R I F E R I M E N T O</t>
  </si>
  <si>
    <t>Externe Kennzahlen</t>
  </si>
  <si>
    <t>Chiffres clé externes</t>
  </si>
  <si>
    <t>External key figures</t>
  </si>
  <si>
    <t>Cifre di riferimento esterne</t>
  </si>
  <si>
    <t>Interne Kennzahlen</t>
  </si>
  <si>
    <t>Chiffres clé internes</t>
  </si>
  <si>
    <t>Internal key figures</t>
  </si>
  <si>
    <t>Cifre di riferimento interne</t>
  </si>
  <si>
    <t>Kennzahl</t>
  </si>
  <si>
    <t>Chiffre clé</t>
  </si>
  <si>
    <t>Key figure</t>
  </si>
  <si>
    <t>Cifra di riferimento</t>
  </si>
  <si>
    <t>Erläuterungen</t>
  </si>
  <si>
    <t>Explications</t>
  </si>
  <si>
    <t>Explanation</t>
  </si>
  <si>
    <t>Spiegazioni</t>
  </si>
  <si>
    <t>Influence sur le dével.</t>
  </si>
  <si>
    <t>Influsso sullo sviluppo</t>
  </si>
  <si>
    <t>Vor- und Nachteile</t>
  </si>
  <si>
    <t>Avantages - désavantages</t>
  </si>
  <si>
    <t>Advantages and disadvantages</t>
  </si>
  <si>
    <t>Vantaggi e svantaggi</t>
  </si>
  <si>
    <t>Fonte</t>
  </si>
  <si>
    <t>Z U K U N F T S S Z E N A R I E N</t>
  </si>
  <si>
    <t>S C E N A R I O S   D'A V E N I R</t>
  </si>
  <si>
    <t>F U T U R E   S C E N A R I O S</t>
  </si>
  <si>
    <t>S C E N A R I   F U T U R I</t>
  </si>
  <si>
    <t>Empirische Daten</t>
  </si>
  <si>
    <t>Données empiriques</t>
  </si>
  <si>
    <t>Empirical data</t>
  </si>
  <si>
    <t>Dati empirici</t>
  </si>
  <si>
    <t>Aktuelle Situation</t>
  </si>
  <si>
    <t>Situation actuelle</t>
  </si>
  <si>
    <t>Current situation</t>
  </si>
  <si>
    <t>Situazione attuale</t>
  </si>
  <si>
    <t>Vergangenheit</t>
  </si>
  <si>
    <t>Passé</t>
  </si>
  <si>
    <t>Past</t>
  </si>
  <si>
    <t>Passato</t>
  </si>
  <si>
    <t>Gegenwart</t>
  </si>
  <si>
    <t>Présent</t>
  </si>
  <si>
    <t>Present</t>
  </si>
  <si>
    <t>Presente</t>
  </si>
  <si>
    <t>Zukunft</t>
  </si>
  <si>
    <t>Futur</t>
  </si>
  <si>
    <t>Future</t>
  </si>
  <si>
    <t>Futuro</t>
  </si>
  <si>
    <t>Szenario</t>
  </si>
  <si>
    <t>Scénario</t>
  </si>
  <si>
    <t>Scenario</t>
  </si>
  <si>
    <t>Main chances</t>
  </si>
  <si>
    <t>Opportunità principali</t>
  </si>
  <si>
    <t>Eintretenswahr-scheinlichkeit in %</t>
  </si>
  <si>
    <t>Probabilité d'occur-rence en %</t>
  </si>
  <si>
    <t>Probability of occurrence in %</t>
  </si>
  <si>
    <t>Probabilità di accadimento in %</t>
  </si>
  <si>
    <t>Faktoren, die dies begünstigen</t>
  </si>
  <si>
    <t>Facteurs favorisants</t>
  </si>
  <si>
    <t>Supporting factors</t>
  </si>
  <si>
    <t>Fattori favorizzanti</t>
  </si>
  <si>
    <t>R I S I K O A N A L Y S E</t>
  </si>
  <si>
    <t>A N A L Y S E   D E S   R I S Q U E S</t>
  </si>
  <si>
    <t>R I S K   A N A L Y S I S</t>
  </si>
  <si>
    <t>A N L I S I   D E L   R I S C H I O</t>
  </si>
  <si>
    <t>Rischii</t>
  </si>
  <si>
    <t>Eintretens-wahrscheinlich-keit</t>
  </si>
  <si>
    <t>Schadens-ausmass</t>
  </si>
  <si>
    <t>Étendue des dommages</t>
  </si>
  <si>
    <t>B E N C H M A R K I N G</t>
  </si>
  <si>
    <t>Vergleichsobjekte</t>
  </si>
  <si>
    <t>Objets de comparaison</t>
  </si>
  <si>
    <t>Compared objects</t>
  </si>
  <si>
    <t>Oggetti di paragone</t>
  </si>
  <si>
    <t>Comments</t>
  </si>
  <si>
    <t>Differenz:</t>
  </si>
  <si>
    <t>différence:</t>
  </si>
  <si>
    <t>difference:</t>
  </si>
  <si>
    <t>differenza:</t>
  </si>
  <si>
    <t>≥ 1</t>
  </si>
  <si>
    <t>≤ 1</t>
  </si>
  <si>
    <t>= 0</t>
  </si>
  <si>
    <t>S W O T - A N A L Y S E</t>
  </si>
  <si>
    <t>A N A L Y S E   S W O T</t>
  </si>
  <si>
    <t>S W O T   A N A L Y S I S</t>
  </si>
  <si>
    <t xml:space="preserve">A N A L I S I   S W O T </t>
  </si>
  <si>
    <t>Stärken / Schwächen -&gt; interne Faktoren</t>
  </si>
  <si>
    <t>Forces / faiblesses -&gt; facteurs internes</t>
  </si>
  <si>
    <t>Strengths / Weaknesses -&gt; internal factors</t>
  </si>
  <si>
    <t>Punti di forza / debolezza -&gt; fattori interni</t>
  </si>
  <si>
    <t>Stärken / Schwächen</t>
  </si>
  <si>
    <t>Forces / faiblesses</t>
  </si>
  <si>
    <t>Strengths / weaknesses</t>
  </si>
  <si>
    <t>Punti di forza / debolezza</t>
  </si>
  <si>
    <t>Chancen / Gefahren</t>
  </si>
  <si>
    <t>Opportunités / menaces</t>
  </si>
  <si>
    <t>Opportunities / Threats</t>
  </si>
  <si>
    <t>Opportunità / Minacce</t>
  </si>
  <si>
    <t>Gewichtung</t>
  </si>
  <si>
    <t>Pondération</t>
  </si>
  <si>
    <t>Emphasis</t>
  </si>
  <si>
    <t>Ponderazione</t>
  </si>
  <si>
    <t>Chancen / Gefahren -&gt; externe Faktoren</t>
  </si>
  <si>
    <t>Opportunités / menaces -&gt; facteurs externes</t>
  </si>
  <si>
    <t>Opportunities / Threats -&gt; external factors</t>
  </si>
  <si>
    <t>Opportunità / Minacce -&gt; fattori esterni</t>
  </si>
  <si>
    <t>Stärken</t>
  </si>
  <si>
    <t>Forces</t>
  </si>
  <si>
    <t>Strengths</t>
  </si>
  <si>
    <t>Punti di forza</t>
  </si>
  <si>
    <t>Schwächen</t>
  </si>
  <si>
    <t>Faiblesses</t>
  </si>
  <si>
    <t>Weaknesses</t>
  </si>
  <si>
    <t>Punti di debolezza</t>
  </si>
  <si>
    <t>Chancen</t>
  </si>
  <si>
    <t>Opportunités</t>
  </si>
  <si>
    <t>Opportunities</t>
  </si>
  <si>
    <t>Opportunità</t>
  </si>
  <si>
    <t>Gefahren</t>
  </si>
  <si>
    <t>Menaces</t>
  </si>
  <si>
    <t>Threats</t>
  </si>
  <si>
    <t>Minacce</t>
  </si>
  <si>
    <t>Wichtigkeit</t>
  </si>
  <si>
    <t>Importance</t>
  </si>
  <si>
    <t>Importanza</t>
  </si>
  <si>
    <t>Geom. Mittel</t>
  </si>
  <si>
    <t>Moy. géom.</t>
  </si>
  <si>
    <t>Geom. mean</t>
  </si>
  <si>
    <t>Media geom.</t>
  </si>
  <si>
    <t>V I S I O N , M I S S I O N  &amp;  W E R T E</t>
  </si>
  <si>
    <t>V I S I O N , M I S S I O N  &amp;  V A L E U R S</t>
  </si>
  <si>
    <t>V I S I O N  , M I S S I O N  &amp;  V A L U E S</t>
  </si>
  <si>
    <t>V I S I O N E , M I S S I O N E  &amp;  V A L O R I</t>
  </si>
  <si>
    <t>Strengths / Weaknesses</t>
  </si>
  <si>
    <t xml:space="preserve"> Vision</t>
  </si>
  <si>
    <t>Visione</t>
  </si>
  <si>
    <t>S T R A T E G I E N</t>
  </si>
  <si>
    <t>S T R A T É G I E S</t>
  </si>
  <si>
    <t>S T R A T E G I E S</t>
  </si>
  <si>
    <t xml:space="preserve">S T R A T E G I E </t>
  </si>
  <si>
    <t>Unsere Vision 
(wo stehen wir in 10-20 Jahren?)</t>
  </si>
  <si>
    <t>Notre vision 
(Où serons-nous dans 10 à 20 ans ?)</t>
  </si>
  <si>
    <t>Our vision (where will we be in 10 to 20 years?)</t>
  </si>
  <si>
    <t>La nostra visione 
(Dove saremo tra 10-20 anni?)</t>
  </si>
  <si>
    <t>Unsere Mission 
(Was ist unser Auftrag?)</t>
  </si>
  <si>
    <t>Notre mission  
(Quelle est notre mandat ?)</t>
  </si>
  <si>
    <t xml:space="preserve">Our mission
</t>
  </si>
  <si>
    <t>Opportunités / dangers</t>
  </si>
  <si>
    <t>Opportunità / Pericoli</t>
  </si>
  <si>
    <t>Dangers</t>
  </si>
  <si>
    <t>Pericoli</t>
  </si>
  <si>
    <t>Missione</t>
  </si>
  <si>
    <t>S T R A T E G Y   M A P</t>
  </si>
  <si>
    <t xml:space="preserve">M A P P A   S T R A T E G I C A </t>
  </si>
  <si>
    <t>Perspektive</t>
  </si>
  <si>
    <t>Perspective</t>
  </si>
  <si>
    <t>Prospettiva</t>
  </si>
  <si>
    <t>Processes</t>
  </si>
  <si>
    <t>Nr. Abhängigkeit</t>
  </si>
  <si>
    <t>No. dépendance</t>
  </si>
  <si>
    <t>No. dependence</t>
  </si>
  <si>
    <t>N. dipendenza</t>
  </si>
  <si>
    <t>Einfluss</t>
  </si>
  <si>
    <t>Influence</t>
  </si>
  <si>
    <t>Influsso</t>
  </si>
  <si>
    <t xml:space="preserve"> T H E   B U S I N E S S   M O D E L   C A N V A S</t>
  </si>
  <si>
    <t>T H E   B U S I N E S S   M O D E L   C A N V A S</t>
  </si>
  <si>
    <t>T H E   B U S I N E S S    M O D E L   C A N V A S</t>
  </si>
  <si>
    <t>Entwickelt für:</t>
  </si>
  <si>
    <t>Conçu pour:</t>
  </si>
  <si>
    <t>Developed for:</t>
  </si>
  <si>
    <t>Creato per:</t>
  </si>
  <si>
    <t>Entwickelt von:</t>
  </si>
  <si>
    <t>Conçu par:</t>
  </si>
  <si>
    <t>Developed by:</t>
  </si>
  <si>
    <t>Creato da:</t>
  </si>
  <si>
    <t>Aktualisiert am:</t>
  </si>
  <si>
    <t>Mis à jour le :</t>
  </si>
  <si>
    <t>Updated on:</t>
  </si>
  <si>
    <t>Aggiornato in data:</t>
  </si>
  <si>
    <t xml:space="preserve">Was bieten Sie den Kunden an? </t>
  </si>
  <si>
    <t>Qu’offrez vous aux clients ?</t>
  </si>
  <si>
    <t>What do you offer customers?</t>
  </si>
  <si>
    <t>Che cosa offrite ai clienti?</t>
  </si>
  <si>
    <t>Welche Produkte wünschen sie wirklich?</t>
  </si>
  <si>
    <t>Quels sont les produits qu’ils désirent véritablement ?</t>
  </si>
  <si>
    <t>Which products do you really request?</t>
  </si>
  <si>
    <t>Quali prodotti desiderano veramente?</t>
  </si>
  <si>
    <t>Sind sie interessiert?</t>
  </si>
  <si>
    <t>Sont-ils intéressés ?</t>
  </si>
  <si>
    <t>Are you interested?</t>
  </si>
  <si>
    <t>Sono interessati?</t>
  </si>
  <si>
    <t>Welche Beziehungen bauen Sie mit den einzelnen Kundensegmenten auf? persönlich? virtuell? zurückhaltend? etc.</t>
  </si>
  <si>
    <t>Quelles sont les relations que vous souhaitez entretenir avec les différents segments de clients ? Relations personnelles ? Virtuelles ? Réservées ? etc.</t>
  </si>
  <si>
    <t>What relationships will you establish with the individual customer segments? Personal? Virtual? Reserved? etc.</t>
  </si>
  <si>
    <t>Che genere di relazioni intrattenete con i vari segmenti di clientela? Relazioni personali? Virtuali? Confidenziali? Ecc.</t>
  </si>
  <si>
    <t>Wie erreichen Sie den Kunden?</t>
  </si>
  <si>
    <t>Comment atteindre le client ?</t>
  </si>
  <si>
    <t>How do you reach the customer?</t>
  </si>
  <si>
    <t>Come raggiungete i clienti?</t>
  </si>
  <si>
    <t>Welches sind die wichtigsten Kunden?</t>
  </si>
  <si>
    <t>Qui sont nos clients les plus importants ?</t>
  </si>
  <si>
    <t>Who are the most important customers?</t>
  </si>
  <si>
    <t>Chi sono i clienti importanti?</t>
  </si>
  <si>
    <t>Was sind ihre Bedürfnisse?</t>
  </si>
  <si>
    <t>Quels sont leurs besoins ?</t>
  </si>
  <si>
    <t>What are their requirements?</t>
  </si>
  <si>
    <t>Quali sono le loro esigenze?</t>
  </si>
  <si>
    <t>Was sind die Kunden bereit zu zahlen? Wie will der Kunde bezahlen? Wie werden Einnahmen generiert?</t>
  </si>
  <si>
    <t>Quel montant le client est-il d’accord de payer ? Comment le client veut-il payer ? Comment générer des rentrées ?</t>
  </si>
  <si>
    <t>How much are customers prepared to pay? How does the customer wish to pay? How will revenues be generated?</t>
  </si>
  <si>
    <t>Quanto sono disposti a pagare i clienti? Come preferiscono pagare i clienti? Come generare entrate?</t>
  </si>
  <si>
    <t xml:space="preserve">Wie möchten die Kunden beliefert werden? </t>
  </si>
  <si>
    <t xml:space="preserve">Comment les clients souhaitent-ils être fournis ? </t>
  </si>
  <si>
    <t>How do customers wish deliveries to be effected?</t>
  </si>
  <si>
    <t xml:space="preserve">Come vogliono essere forniti i clienti? </t>
  </si>
  <si>
    <t>Welche Distributionskanäle?</t>
  </si>
  <si>
    <t>Quels sont les canaux de distribution ?</t>
  </si>
  <si>
    <t>Which distribution channels?</t>
  </si>
  <si>
    <t>Quali sono i canali di distribuzione?</t>
  </si>
  <si>
    <t>Welche Kernkompetenzen sind nötig?</t>
  </si>
  <si>
    <t>Quelles sont les compétences clés indispensables?</t>
  </si>
  <si>
    <t>Which core competences are necessary?</t>
  </si>
  <si>
    <t>Quali competenze chiave sono indispensabili?</t>
  </si>
  <si>
    <t>Welche Ressourcen sind unbedingt nötig?</t>
  </si>
  <si>
    <t>Quelles sont les ressources indispensables?</t>
  </si>
  <si>
    <t>Which resources are essential?</t>
  </si>
  <si>
    <t>Quali risorse sono indispensabili?</t>
  </si>
  <si>
    <t>Welche Trümpfe habe ich?</t>
  </si>
  <si>
    <t>Quels sont mes « atouts » ?</t>
  </si>
  <si>
    <t>Which "trumps" do I hold?</t>
  </si>
  <si>
    <t>Quali sono i miei "atout" ?</t>
  </si>
  <si>
    <t xml:space="preserve">Welche Partner und Lieferanten bringen mir einen Mehrwert? </t>
  </si>
  <si>
    <t xml:space="preserve">Quels sont les partenaires et les fournisseurs qui m’apportent une plus-value ? </t>
  </si>
  <si>
    <t>Which partners and suppliers offer me added value?</t>
  </si>
  <si>
    <t xml:space="preserve">Quali partner e fornitori mi garantiscono un plusvalore? </t>
  </si>
  <si>
    <t>Von wem bin ich abhängig?</t>
  </si>
  <si>
    <t>De qui suis-je dépendant ?</t>
  </si>
  <si>
    <t>Who do I depend on?</t>
  </si>
  <si>
    <t>Da chi dipendo?</t>
  </si>
  <si>
    <t>Was ist die Kostenstruktur? Welche Kernelemente verursachen die höchsten Kosten?</t>
  </si>
  <si>
    <t>Quelle est la structure des coûts ? Quels sont les éléments clés qui génèrent le plus de coûts ?</t>
  </si>
  <si>
    <t>What cost structure is there? Which core elements cause the highest costs?</t>
  </si>
  <si>
    <t>Qual è la struttura dei costi? Quali sono gli elementi chiave che generano i costi maggiori?</t>
  </si>
  <si>
    <t xml:space="preserve">Welches sind meine Kernaktivitäten? </t>
  </si>
  <si>
    <t>Quelles sont mes activités principales ?</t>
  </si>
  <si>
    <t>What are my core activities?</t>
  </si>
  <si>
    <t>Quali sono le mie principali attività?</t>
  </si>
  <si>
    <t xml:space="preserve">Welche Expertise brauche ich? </t>
  </si>
  <si>
    <t>Quelle est l’expertise nécessaire ?</t>
  </si>
  <si>
    <t>Which expertise do I need?</t>
  </si>
  <si>
    <t>Quali competenze mi servono?</t>
  </si>
  <si>
    <t>Was ist unverzichtbar?</t>
  </si>
  <si>
    <t>Qu’est-ce qui est indispensable ?</t>
  </si>
  <si>
    <t>What is indispensable?</t>
  </si>
  <si>
    <t>Che cosa è indispensabile?</t>
  </si>
  <si>
    <t>P R O D U K T E   &amp;   D I E N S T L E I S T U N G E N</t>
  </si>
  <si>
    <t>P R O D U I T S   &amp;   P R E S T A T I O N S  D E  S E R V I C E S</t>
  </si>
  <si>
    <t>P R O D U C T S   &amp;   S E R V I C E S</t>
  </si>
  <si>
    <t xml:space="preserve"> P R O D O T T I   &amp;   S E R V I Z I</t>
  </si>
  <si>
    <t>Produkt/Dienstleistung</t>
  </si>
  <si>
    <t>Produit/Prestations de service</t>
  </si>
  <si>
    <t>Product/Service</t>
  </si>
  <si>
    <t>Prodotto / Servizio</t>
  </si>
  <si>
    <t>Nachfrage des Produktes</t>
  </si>
  <si>
    <t>Demande du produit</t>
  </si>
  <si>
    <t>Demand for the product</t>
  </si>
  <si>
    <t>Domanda del prodotto</t>
  </si>
  <si>
    <t>Alleinstellungsmerkmal (USP)</t>
  </si>
  <si>
    <t>Argument publicitaire unique (USP)</t>
  </si>
  <si>
    <t>Unique selling proposition (USP)</t>
  </si>
  <si>
    <t>Argomentazione esclusiva di vendita (USP)</t>
  </si>
  <si>
    <t>USP</t>
  </si>
  <si>
    <t>Nachfrage</t>
  </si>
  <si>
    <t>Demande</t>
  </si>
  <si>
    <t>Demand</t>
  </si>
  <si>
    <t>Domanda</t>
  </si>
  <si>
    <t>Chiffre d'affaire</t>
  </si>
  <si>
    <t>K U N D E N S E G M E N T I E R U N G</t>
  </si>
  <si>
    <t>S E G M E N T A T I O N   D E S   C L I E N T S</t>
  </si>
  <si>
    <t xml:space="preserve"> C L I E N T   S E G M E N T A T I O N</t>
  </si>
  <si>
    <t xml:space="preserve"> S E G M E N T A Z I O N E   D E L L A   C L I E N T E L A</t>
  </si>
  <si>
    <t>Profitabilität</t>
  </si>
  <si>
    <t>Rentabilité</t>
  </si>
  <si>
    <t>Profitability</t>
  </si>
  <si>
    <t>Redditività</t>
  </si>
  <si>
    <t>Loyalität/Bindung</t>
  </si>
  <si>
    <t>Loyauté/Lien</t>
  </si>
  <si>
    <t>Loyalty/Commitment</t>
  </si>
  <si>
    <t>Lealtà / Fedeltà</t>
  </si>
  <si>
    <t>Sehr profitable aber permanent wechselbereit</t>
  </si>
  <si>
    <t>Très rentable mais prêt à changer constamment</t>
  </si>
  <si>
    <t>Highly profitable but always prepared to change</t>
  </si>
  <si>
    <t>Molto redditizio ma pronto a cambiare costantemente</t>
  </si>
  <si>
    <t>Hoch profitabel und sehr loyale Kunden</t>
  </si>
  <si>
    <t>Clients très rentables et très fidèle</t>
  </si>
  <si>
    <t>Highly profitable and very loyal customers</t>
  </si>
  <si>
    <t>Clienti molto redditizi e molto fedeli</t>
  </si>
  <si>
    <t>Sehr geringe Profitabilität und Loyalität</t>
  </si>
  <si>
    <t>Très faible rentabilité et loyauté</t>
  </si>
  <si>
    <t>Very low profitability and loyalty</t>
  </si>
  <si>
    <t>Scarsa redditività e lealtà</t>
  </si>
  <si>
    <t>Geringe Profitabilität aber hohe Loyalität</t>
  </si>
  <si>
    <t>Faible rentabilité, mais grande loyauté</t>
  </si>
  <si>
    <t>Low profitability but strong loyalty</t>
  </si>
  <si>
    <t>Scarsa redditività ma grande lealtà</t>
  </si>
  <si>
    <t>Kunde</t>
  </si>
  <si>
    <t>Client</t>
  </si>
  <si>
    <t>Customer</t>
  </si>
  <si>
    <t>Cliente</t>
  </si>
  <si>
    <t>Loyalität</t>
  </si>
  <si>
    <t>Loyauté</t>
  </si>
  <si>
    <t>Loyalty</t>
  </si>
  <si>
    <t>Lealtà</t>
  </si>
  <si>
    <t>Profitabi-lität</t>
  </si>
  <si>
    <t>ABC-Kunde</t>
  </si>
  <si>
    <t>Client ABC</t>
  </si>
  <si>
    <t xml:space="preserve">Customer ABC </t>
  </si>
  <si>
    <t>Cliente ABC</t>
  </si>
  <si>
    <t>Gewünschte Kundenbeziehung?</t>
  </si>
  <si>
    <t>Relation client souhaité?</t>
  </si>
  <si>
    <t>Requested client relation?</t>
  </si>
  <si>
    <t>Relazione con il cliente auspicata?</t>
  </si>
  <si>
    <t>Mesures possible</t>
  </si>
  <si>
    <t>Wie soll der Kunde erreicht werden?</t>
  </si>
  <si>
    <t>Comment atteindre le client?</t>
  </si>
  <si>
    <t>How shall the customer be reached?</t>
  </si>
  <si>
    <t>Come raggiungere il cliente?</t>
  </si>
  <si>
    <t>Distributionskanäle</t>
  </si>
  <si>
    <t>Canaux de distribution</t>
  </si>
  <si>
    <t>Distribution channels</t>
  </si>
  <si>
    <t>Canali di distribuzione</t>
  </si>
  <si>
    <t>K U N D E N B E Z I E H U N G</t>
  </si>
  <si>
    <t>R E L A T I O N   C L I E N T</t>
  </si>
  <si>
    <t>C L I E N T   R E L A T I O N S</t>
  </si>
  <si>
    <t>R E L A Z I O N E   C O N   I L   C L I E N T E</t>
  </si>
  <si>
    <t>D I S T R I B U T I O N S K A N Ä L E</t>
  </si>
  <si>
    <t>C A N A U X   D E   D I S T R I B U T I O N</t>
  </si>
  <si>
    <t>D I S T R I B U T I O N   C H A N N E L S</t>
  </si>
  <si>
    <t>C A N A L I   D I   D I S T R I B U Z I O N E</t>
  </si>
  <si>
    <t>M A R K T S E G M E N T I E R U N G</t>
  </si>
  <si>
    <t>S E G M E N T A T I O N   D U   M A R C H É</t>
  </si>
  <si>
    <t>M A R K E T   S E G M E N T A T I O N</t>
  </si>
  <si>
    <t xml:space="preserve"> S E G M E N T A Z I O N E  D E L   M E R C A T O</t>
  </si>
  <si>
    <t>Segmente</t>
  </si>
  <si>
    <t>Segment</t>
  </si>
  <si>
    <t>Segments</t>
  </si>
  <si>
    <t>Segmento</t>
  </si>
  <si>
    <t>S T R A T E G I S C H E   G E S C H Ä F T S E I N H E I T E N   (SGE)</t>
  </si>
  <si>
    <t>D O M A I N E   D' A C T I V I T É   S T R A T É G I Q U E   (DAS)</t>
  </si>
  <si>
    <t>S T R A T E G I C   B U S I N E S S   
U N I T S   (SBU)</t>
  </si>
  <si>
    <t xml:space="preserve"> A R E E   S T R A T E G I C H E   D I   A F F A R I  (ASA)</t>
  </si>
  <si>
    <t>Strategische Geschäftseinheiten</t>
  </si>
  <si>
    <t>Domaine d'activité stratégique</t>
  </si>
  <si>
    <t xml:space="preserve">Strategic business units </t>
  </si>
  <si>
    <t>Aree strategiche di affari</t>
  </si>
  <si>
    <t>Synergieeffekte</t>
  </si>
  <si>
    <t>Effets de synergies</t>
  </si>
  <si>
    <t>Synergetic effects</t>
  </si>
  <si>
    <t>Effetti sinergici</t>
  </si>
  <si>
    <t>Marktsegmente</t>
  </si>
  <si>
    <t>Segments du marché</t>
  </si>
  <si>
    <t>Market segments</t>
  </si>
  <si>
    <t>Segmenti di mercato</t>
  </si>
  <si>
    <t>E I N N A H M E Q U E L L E N</t>
  </si>
  <si>
    <t>S O U R C E S   D E   R E V E N U S</t>
  </si>
  <si>
    <t>S O U R C E S   O F   R E V E N U E</t>
  </si>
  <si>
    <t xml:space="preserve"> F O N T I   D I   R E D D I T O</t>
  </si>
  <si>
    <t>Einnahmequelle</t>
  </si>
  <si>
    <t>Source de revenu</t>
  </si>
  <si>
    <t>Source of revenue</t>
  </si>
  <si>
    <t>Fonte di reddito</t>
  </si>
  <si>
    <t>K O S T E N S T R U K T U R</t>
  </si>
  <si>
    <t>S T R U C T U R E   D E S   C O Û T S</t>
  </si>
  <si>
    <t>C O S T   S T R U C T U R E</t>
  </si>
  <si>
    <t xml:space="preserve"> S T R U T T U R A   D E I   C O S T I</t>
  </si>
  <si>
    <t>Kostenträger</t>
  </si>
  <si>
    <t>Coûts</t>
  </si>
  <si>
    <t>Cost units</t>
  </si>
  <si>
    <t>Costi</t>
  </si>
  <si>
    <t>Beinfluss-barkeit?</t>
  </si>
  <si>
    <t>Influenca-bilité?</t>
  </si>
  <si>
    <t>Influence-able?</t>
  </si>
  <si>
    <t>Influenzabilità?</t>
  </si>
  <si>
    <t>C A N V A S :  S T Ä R K E N   &amp;   S C H W Ä C H E N</t>
  </si>
  <si>
    <t>C A N V A S :   F O R C E S   &amp;   F A I B L E S S E S</t>
  </si>
  <si>
    <t>C A N V A S :   S T R E N G T H   &amp;   W E A K N E S S E S</t>
  </si>
  <si>
    <t>trifft voll zu</t>
  </si>
  <si>
    <t xml:space="preserve">correspond tout à fait </t>
  </si>
  <si>
    <t>totally applies</t>
  </si>
  <si>
    <t>corrisponde perfettamente</t>
  </si>
  <si>
    <t>trifft eher zu</t>
  </si>
  <si>
    <t xml:space="preserve">correspond plutôt </t>
  </si>
  <si>
    <t>rather applies</t>
  </si>
  <si>
    <t xml:space="preserve">corrisponde abbastanza </t>
  </si>
  <si>
    <t>trifft teilweise zu</t>
  </si>
  <si>
    <t xml:space="preserve">correspond partiellement </t>
  </si>
  <si>
    <t>partially applies</t>
  </si>
  <si>
    <t xml:space="preserve">corrisponde parzialmente </t>
  </si>
  <si>
    <t>trifft eher nicht zu</t>
  </si>
  <si>
    <t>correspond peu</t>
  </si>
  <si>
    <t>rather doesn't applies</t>
  </si>
  <si>
    <t>corrisponde poco</t>
  </si>
  <si>
    <t>trifft überhaupt nicht zu</t>
  </si>
  <si>
    <t xml:space="preserve">ne correspond pas du tout </t>
  </si>
  <si>
    <t>does not applie at all</t>
  </si>
  <si>
    <t>non corrisponde per nulla</t>
  </si>
  <si>
    <t>Unsere Wertangebote (Value Proposition) entsprechen den Bedürfnissen der Kunden</t>
  </si>
  <si>
    <t>Nos propositions de valeur correspondent aux besoins de nos clients</t>
  </si>
  <si>
    <t>Our Value Propositions are well aligned with customer needs</t>
  </si>
  <si>
    <t xml:space="preserve">Il valore da noi creato corrisponde alle esigenze dei nostri clienti </t>
  </si>
  <si>
    <t>Unsere Wertangebote haben einen grossen Einfluss auf unser  Networking</t>
  </si>
  <si>
    <t>Nos propositions de valeur ont de forts effets sur le réseau (Networking)</t>
  </si>
  <si>
    <t>Our Value Propositions have strong network effects</t>
  </si>
  <si>
    <t>Il valore da noi creato ha un forte impatto sulla rete (networking)</t>
  </si>
  <si>
    <t>Es bestehen Synergien zwischen unseren Produkten und unseren Dienstleistungen</t>
  </si>
  <si>
    <t>Il existe des synergies entre nos produits et nos services</t>
  </si>
  <si>
    <t>There are synergies between our products and services</t>
  </si>
  <si>
    <t xml:space="preserve">Sussistono sinergie tra i nostri prodotti e servizi </t>
  </si>
  <si>
    <t>Unsere Kunden sind  zufrieden</t>
  </si>
  <si>
    <t>Nos clients sont satisfaits</t>
  </si>
  <si>
    <t>Our customer are satisfied</t>
  </si>
  <si>
    <t xml:space="preserve">I nostri clienti sono soddisfatti </t>
  </si>
  <si>
    <t>Unsere Margen sind hoch</t>
  </si>
  <si>
    <t>Nos marges sont élevées</t>
  </si>
  <si>
    <t>We benefit from strong margins</t>
  </si>
  <si>
    <t xml:space="preserve">I nostri margini sono elevati </t>
  </si>
  <si>
    <t>Unsere Erträge sind vorhersehbar</t>
  </si>
  <si>
    <t>Nos revenus sont prévisibles</t>
  </si>
  <si>
    <t>Our revenues are predictable</t>
  </si>
  <si>
    <t>I nostri ricavi sono prevedibili</t>
  </si>
  <si>
    <t>Wir haben wiederkehrende Einnahmen und häufige wiederholte Käufe</t>
  </si>
  <si>
    <t>Nous avons des flux de revenus récurrents et des achats répétés fréquents</t>
  </si>
  <si>
    <t>We have recurring Revenue Streams and frequent repeat purchases</t>
  </si>
  <si>
    <t xml:space="preserve">Abbiamo entrate ricorrenti e frequenti acquisti ripetuti </t>
  </si>
  <si>
    <t>Unsere Einnahmequellen sind diversifiziert</t>
  </si>
  <si>
    <t>Nos flux de revenus sont diversifiés</t>
  </si>
  <si>
    <t>Our Revenue Streams are diversified</t>
  </si>
  <si>
    <t>I nostri flussi di entrate sono diversificati</t>
  </si>
  <si>
    <t>Unsere Einnahmequellen sind nachhaltig</t>
  </si>
  <si>
    <t>Nos flux de revenus sont durables</t>
  </si>
  <si>
    <t>Our Revenue Streams are sustainable</t>
  </si>
  <si>
    <t>I nostri flussi di entrate sono durevoli</t>
  </si>
  <si>
    <t>Wir ziehen die Erträge ein bevor wir weitere Verpflichtungen eingehen</t>
  </si>
  <si>
    <t>Nous encaissons nos revenus avant d'engager nos dépenses</t>
  </si>
  <si>
    <t>We collect revenues before we incur expenses</t>
  </si>
  <si>
    <t>Incassiamo ciò che ci spetta prima di effettuare nuove spese</t>
  </si>
  <si>
    <t>Die Höhe der Rechnungsbeträge entsprechen dem, was der Kunde bereit ist zu bezahlen</t>
  </si>
  <si>
    <t>Nous facturons ce pour quoi les clients ont réellement envie de payer</t>
  </si>
  <si>
    <t>We charge for what customers are really willing to pay for</t>
  </si>
  <si>
    <t>L’importo delle nostre fatture corrisponde alla cifra che il cliente è disposto a pagare</t>
  </si>
  <si>
    <t>Unsere Preisgestaltung entspricht dem, was der Kunde bereit ist zu bezahlen</t>
  </si>
  <si>
    <t>Nos mécanismes de fixation des prix permettent de capter tout ce que le client est prêt à payer</t>
  </si>
  <si>
    <t>Our pricing mechanismes capture full willingness to pay</t>
  </si>
  <si>
    <t>I nostri prezzi sono strutturati in base a quanto il cliente è disposto a pagare</t>
  </si>
  <si>
    <t>Unsere Kosten sind vorhersehbar</t>
  </si>
  <si>
    <t>Nos coûts sont prévisibles</t>
  </si>
  <si>
    <t>Our costs are predictable</t>
  </si>
  <si>
    <t>I nostri costi sono prevedibili</t>
  </si>
  <si>
    <t>Unsere Kostenstruktur ist richtig auf unser Geschäftsmodell abgestimmt</t>
  </si>
  <si>
    <t>Notre structure de coûts est correctement adaptée à notre modèle d'affaires</t>
  </si>
  <si>
    <t>Our Cost Structure is correctly matched to our business model</t>
  </si>
  <si>
    <t>La nostra struttura dei costi è perfettamente adattata al nostro modello di business</t>
  </si>
  <si>
    <t>Unsere Aktivitäten sind Kosteneffizient</t>
  </si>
  <si>
    <t>Nos activités sont efficace par rapport aux coûts</t>
  </si>
  <si>
    <t>Our operations are cost-efficient</t>
  </si>
  <si>
    <t>Le nostre attività sono redditizie</t>
  </si>
  <si>
    <t>Wir profitieren von Skaleneffekten</t>
  </si>
  <si>
    <t>Nous bénéficions d'économies d'échelle</t>
  </si>
  <si>
    <t>We benefit from economies of scale</t>
  </si>
  <si>
    <t>Beneficiamo di economie di scala</t>
  </si>
  <si>
    <t>Die Fluktuationsrate der Kunden ist gering</t>
  </si>
  <si>
    <t>Le taux de roulement de la clientèle est faible</t>
  </si>
  <si>
    <t>Customer churn rates are low</t>
  </si>
  <si>
    <t>Il tasso di fluttuazione della clientela è basso</t>
  </si>
  <si>
    <t>Die Kundensegmentierung ist gut</t>
  </si>
  <si>
    <t>La clientèle est bien segmentée</t>
  </si>
  <si>
    <t>Customer base is well segmented</t>
  </si>
  <si>
    <t>La segmentazione della clientela è buona</t>
  </si>
  <si>
    <t>Wir gewinnen regelmässig neue Kunden</t>
  </si>
  <si>
    <t>Nous acquérons régulièrement de nouveaux clients</t>
  </si>
  <si>
    <t>We are continuously acquiring new customers</t>
  </si>
  <si>
    <t xml:space="preserve">Acquisiamo regolarmente nuovi clienti </t>
  </si>
  <si>
    <t>Unsere Vertriebskanäle sind effizient</t>
  </si>
  <si>
    <t xml:space="preserve">Nos canaux de distribution sont efficients </t>
  </si>
  <si>
    <t>Our Channels are efficient</t>
  </si>
  <si>
    <t xml:space="preserve">I nostri canali di distribuzione sono molto efficaci </t>
  </si>
  <si>
    <t>Unsere Vertriebskanäle sind wirksam (effektiv)</t>
  </si>
  <si>
    <t>Nos canaux de distribution sont efficaces (effective)</t>
  </si>
  <si>
    <t>Our Channels are effective</t>
  </si>
  <si>
    <t>I nostri canali di distribuzione sono redditizi</t>
  </si>
  <si>
    <t>Die Penetration (Reichweite) der Vertriebskanäle ist gut</t>
  </si>
  <si>
    <t>La pénétration des canaux est bonne</t>
  </si>
  <si>
    <t>Channel reach ist strong among customers</t>
  </si>
  <si>
    <t>La penetrazione dei canali di distribuzione è buona</t>
  </si>
  <si>
    <t xml:space="preserve">Die Vertriebskanäle werden von unseren Kunden einfach identifiziert </t>
  </si>
  <si>
    <t>Les clients repèrent facilement nos canaux de distribution</t>
  </si>
  <si>
    <t>Customers can easily see our Channels</t>
  </si>
  <si>
    <t>I nostri canali di distribuzione vengono facilmente identificati dai nostri clienti</t>
  </si>
  <si>
    <t>Die Vertriebskanäle sind sehr stark integriert</t>
  </si>
  <si>
    <t>Les canaux sont très intégrés</t>
  </si>
  <si>
    <t>Channels are strongly integrated</t>
  </si>
  <si>
    <t>I canali di distribuzione sono fortemente integrati</t>
  </si>
  <si>
    <t xml:space="preserve">Mit den Vertriebskanäle können Synergien und Kostenvorteile realisiert werden (economies of scope, Verbundvorteile) </t>
  </si>
  <si>
    <t>Les canaux sont sources d'économie d'envergure (economies of scope)</t>
  </si>
  <si>
    <t>Channels provide economies of scope</t>
  </si>
  <si>
    <t>I canali di distribuzione permettono di generare sinergie e di risparmiare sui costi (economies of scope)</t>
  </si>
  <si>
    <t>Die Vertriebskanäle sind auf die Kundensegmente abgestimmt</t>
  </si>
  <si>
    <t>Les canaux de distribution sont  adaptés aux segments clients</t>
  </si>
  <si>
    <t>Channels are matched to Customer Segments</t>
  </si>
  <si>
    <t>I canali di distribuzione sono perfettamente adattati ai segmenti della clientela</t>
  </si>
  <si>
    <t>Starke Kundenbeziehung</t>
  </si>
  <si>
    <t>Forte relations avec les clients</t>
  </si>
  <si>
    <t>Strong Customer Relationships</t>
  </si>
  <si>
    <t>Le relazioni con i clienti sono molto solide</t>
  </si>
  <si>
    <t>Die Qualität der Beziehung entspricht der Kundensegmentierung</t>
  </si>
  <si>
    <t>La qualité de la relation correspond à la segmentation de la clientèle</t>
  </si>
  <si>
    <t>Relationship quality matches Customers Segements</t>
  </si>
  <si>
    <t xml:space="preserve">La qualità della relazione corrisponde alla segmentazione della clientela </t>
  </si>
  <si>
    <t>Die Kundenbindung ist so stark, dass ein Wechsel hohe Kosten für den Kunden bringt</t>
  </si>
  <si>
    <t>Les relations avec les clients sont forte. Pour le client, un changement a des coûts élevés</t>
  </si>
  <si>
    <t>Relationship bind customers through high switching costs</t>
  </si>
  <si>
    <t>Le relazioni con i clienti sono di natura tale da generare costi elevati in caso di cambiamento</t>
  </si>
  <si>
    <t>Unsere Marke ist stark</t>
  </si>
  <si>
    <t>Notre marque est forte</t>
  </si>
  <si>
    <t>Our brand is strong</t>
  </si>
  <si>
    <t>Il nostro marchio è forte</t>
  </si>
  <si>
    <t>Unsere wichtigsten Ressourcen sind für Konkurrenten schwierig zu kopieren</t>
  </si>
  <si>
    <t>Nos ressources clés sont difficiles à reproduire pour nos concurrents</t>
  </si>
  <si>
    <t>Our Key Resources are difficulte for competitiors to replicate</t>
  </si>
  <si>
    <t xml:space="preserve">Le nostre risorse più importanti sono difficili da riprodurre per la concorrenza </t>
  </si>
  <si>
    <t>Der Bedarf an Ressourcen ist vorhersehbar</t>
  </si>
  <si>
    <t>Les besoins en ressources sont prévisibles</t>
  </si>
  <si>
    <t>Resource needs are predictable</t>
  </si>
  <si>
    <t>Il fabbisogno di risorse è prevedibile</t>
  </si>
  <si>
    <t>Wir setzen die unsere Kernressourcen zum richtigen Zeitpunkt und in der richtigen Menge ein</t>
  </si>
  <si>
    <t>Nous savons déployer nos ressources clés au bon moment et dans les bonnes quantités</t>
  </si>
  <si>
    <t>We deploy Key Resources in the right amount at the right time</t>
  </si>
  <si>
    <t>Sappiamo mobilitare le risorse giuste al momento giusto e nella quantità giusta</t>
  </si>
  <si>
    <t xml:space="preserve">Wir setzen unser Kerngeschäft effektiv um </t>
  </si>
  <si>
    <t>Nous exécutons efficacement nos activités clés</t>
  </si>
  <si>
    <t>We efficiently execute Key Activities</t>
  </si>
  <si>
    <t>Svolgiamo le nostre attività chiave con efficacia</t>
  </si>
  <si>
    <t>Unsere Kernaktivitäten sind schwierig zu kopieren</t>
  </si>
  <si>
    <t>Nos activités clés sont difficilement copiables</t>
  </si>
  <si>
    <t>Our Key Activities are difficult to copy</t>
  </si>
  <si>
    <t xml:space="preserve">Le nostre attività chiave sono difficilmente copiabili </t>
  </si>
  <si>
    <t>Die Ausführungsqualität ist hoch</t>
  </si>
  <si>
    <t xml:space="preserve">La qualité d'exécution est élevée </t>
  </si>
  <si>
    <t>Execution quality is high</t>
  </si>
  <si>
    <t>La qualità di attuazione è elevata</t>
  </si>
  <si>
    <t>Die Balance zwischen internen und ausgelagerten Tätigkeiten ist ideal</t>
  </si>
  <si>
    <t>L'équilibre entre les exécutions internes et les activités sous-traitées est idéale</t>
  </si>
  <si>
    <t>Balance of in-house versus outsourced execution is ideal</t>
  </si>
  <si>
    <t xml:space="preserve">L’equilibrio tra attività interne e subappaltate è ideale </t>
  </si>
  <si>
    <t>Wir sind Partnerorientiert und arbeiten falls notwendig mit ihnen zusammen.</t>
  </si>
  <si>
    <t>Nous sommes orientés partenaires et nous travaillons avec eux lorsque cela est nécessaire</t>
  </si>
  <si>
    <t>We are focused and work with partners when necessary</t>
  </si>
  <si>
    <t xml:space="preserve">Crediamo nel partenariato e se necessario collaboriamo con i nostri partner </t>
  </si>
  <si>
    <t>Wir pflegen eine gute Zusammenarbeit mit unseren wichtigsten Partnern</t>
  </si>
  <si>
    <t>Nous entretenons de bonnes relations de travail avec nos partenaires clés</t>
  </si>
  <si>
    <t>We enjoy good working relationships with Key Partners</t>
  </si>
  <si>
    <t xml:space="preserve">Collaboriamo con piacere con i nostri partner più importanti </t>
  </si>
  <si>
    <t>Auswirkung 
(1 - 10)</t>
  </si>
  <si>
    <t>Impact (1 - 10)</t>
  </si>
  <si>
    <t>Impatto (1 - 10)</t>
  </si>
  <si>
    <t>Fragen:</t>
  </si>
  <si>
    <t>Questions:</t>
  </si>
  <si>
    <t>Domande:</t>
  </si>
  <si>
    <t>Auswirkung:</t>
  </si>
  <si>
    <t>Impact:</t>
  </si>
  <si>
    <t>Impatto:</t>
  </si>
  <si>
    <t>Total Punkte :</t>
  </si>
  <si>
    <t>Total points :</t>
  </si>
  <si>
    <t>Totale punti:</t>
  </si>
  <si>
    <t xml:space="preserve"> von </t>
  </si>
  <si>
    <t xml:space="preserve"> de </t>
  </si>
  <si>
    <t xml:space="preserve"> from</t>
  </si>
  <si>
    <t xml:space="preserve">di </t>
  </si>
  <si>
    <t>Zusammenfassung</t>
  </si>
  <si>
    <t>Résumé</t>
  </si>
  <si>
    <t>Summary</t>
  </si>
  <si>
    <t>Riassunto</t>
  </si>
  <si>
    <t>SW</t>
  </si>
  <si>
    <t>OT</t>
  </si>
  <si>
    <t>C A N V A S : C H A N C E N   &amp;   G E F A H R E N</t>
  </si>
  <si>
    <t>C A N V A S : O P P O R T U N I T É S   &amp;  D A N G E R S</t>
  </si>
  <si>
    <t>C A N V A S : O P P O R T U N I T I E S   &amp;  T H R E A T S</t>
  </si>
  <si>
    <t>C A N V A S: O P P O R T U N I T À   &amp;   P E R I C O L I</t>
  </si>
  <si>
    <t>Wir können wiederkehrende Einnahmen generieren, indem wir von Produkte Dienstleistungen ableiten</t>
  </si>
  <si>
    <t>Nous pouvons générer des revenus récurrents en convertissant des produits en services</t>
  </si>
  <si>
    <t>We generate recurring revenues by converting products into services</t>
  </si>
  <si>
    <t>Possiamo generare ricavi ricorrenti convertendo prodotti in servizi</t>
  </si>
  <si>
    <t xml:space="preserve">Wir integrieren unsere Produkte und Dienstleistungen </t>
  </si>
  <si>
    <t>Nous intégrons nos produits ou services</t>
  </si>
  <si>
    <t>We integrate our products or services</t>
  </si>
  <si>
    <t>Possiamo integrare meglio i nostri prodotti o servizi</t>
  </si>
  <si>
    <t>Wir befriedigen zusätzliche Kundenbedürfnisse</t>
  </si>
  <si>
    <t>Nous satisfaisons les besoins supplémentaires de nos clients</t>
  </si>
  <si>
    <t>We satisfy additional customer needs</t>
  </si>
  <si>
    <t>Possiamo soddisfare altre esigenze dei nostri clienti</t>
  </si>
  <si>
    <t>Es gibt Ergänzungen oder mögliche Erweiterungen für unsere Wertangebote (Value Propositions)</t>
  </si>
  <si>
    <t>Il existe des compléments ou des extensions possibles de notre proposition de valeur</t>
  </si>
  <si>
    <t>A complement or  extensions of our Value Proposition is possible</t>
  </si>
  <si>
    <t>Ci sono complementi o possibili estensioni che creano un valore supplementare</t>
  </si>
  <si>
    <t>Wir können unserer Kunden zusätzliche Dienstleistungen anbieten</t>
  </si>
  <si>
    <t>Nous pourrions accomplir d'autres tâches pour nos clients</t>
  </si>
  <si>
    <t>We could do other jobs on behalf of our customers</t>
  </si>
  <si>
    <t xml:space="preserve">Possiamo offrire altre prestazioni ai nostri clienti </t>
  </si>
  <si>
    <t>Es gibt Ersatzprodukte und -dienstleistungen</t>
  </si>
  <si>
    <t>Des produits et des services de substitution sont disponibles</t>
  </si>
  <si>
    <t>There are substitute products and services available</t>
  </si>
  <si>
    <t xml:space="preserve">Sono disponibili prodotti e servizi sostitutivi </t>
  </si>
  <si>
    <t>Wettbewerber können den Kunden tiefere Preise und Mehrwert anbieten</t>
  </si>
  <si>
    <t>Les concurrents menacent d'offrir de meilleurs prix ou plus de valeur</t>
  </si>
  <si>
    <t>Competitors are threatening to offer better prices or value</t>
  </si>
  <si>
    <t>I concorrenti possono offrire ai clienti più valore e prezzi più bassi</t>
  </si>
  <si>
    <t>Wir können einmalige Umsätze  durch wiederkehrenden Einkommen ersetzen</t>
  </si>
  <si>
    <t>Nous pourrions remplacer des revenus de transactions ponctuels par des revenus récurrents</t>
  </si>
  <si>
    <t>We can replace one-time transaction revenues with recurring revenues</t>
  </si>
  <si>
    <t xml:space="preserve">Possiamo generare puntualmente fatturato da transazioni partendo da entrate ricorrenti </t>
  </si>
  <si>
    <t>Unsere Kunden sind bereit für zusätzliche Produkte oder Dienstleistungen zu bezahlen</t>
  </si>
  <si>
    <t>Nos clients seraient disposés à payer pour d'autres produits et services</t>
  </si>
  <si>
    <t>Our customers are willing to pay for other elements</t>
  </si>
  <si>
    <t>I nostri clienti sono disposti a pagare per prodotti o servizi supplementari</t>
  </si>
  <si>
    <t>Wir haben Cross-Selling-Möglichkeit intern oder mit Partner zu tätigen</t>
  </si>
  <si>
    <t>Nous avons des occasions de ventes croisées/associées soit en interne, soit avec des partenaires</t>
  </si>
  <si>
    <t>We have cross-selling opportunities either internally or with partners</t>
  </si>
  <si>
    <t xml:space="preserve">Abbiamo la possibilità di effettuare vendite trasversali internamente o con partner </t>
  </si>
  <si>
    <t>Wir können zusätzliche Einnahmequellen generieren oder neu entwickeln</t>
  </si>
  <si>
    <t>Nous pourrions rajouter ou créer d'autres flux de revenus</t>
  </si>
  <si>
    <t>We can add or create other Revenue Streams</t>
  </si>
  <si>
    <t>Possiamo aggiungere o creare flussi di entrate supplementari</t>
  </si>
  <si>
    <t>Wir können die Preise erhöhen</t>
  </si>
  <si>
    <t>Nous pouvons augmenter les prix</t>
  </si>
  <si>
    <t>We can increase prices</t>
  </si>
  <si>
    <t>Possiamo aumentare i prezzi</t>
  </si>
  <si>
    <t>Unsere Margen sind durch Konkurrenten und/oder neuen Technologien gefährdet</t>
  </si>
  <si>
    <t>Nos marges sont menacées par des concurrents, et/ou des nouvelles technologies</t>
  </si>
  <si>
    <t>Our margins are threatened by competitors and/or by new technology</t>
  </si>
  <si>
    <t xml:space="preserve">I nostri margini sono messi sotto pressione dalla concorrenza e/o dalle nuove tecnologie </t>
  </si>
  <si>
    <t>Wir sind von einem oder mehreren Einkommensquellen abhängig</t>
  </si>
  <si>
    <t>Nous dépendons d'un ou de plusieurs flux de revenus</t>
  </si>
  <si>
    <t>We depend on one or more Revenues Streams</t>
  </si>
  <si>
    <t>Siamo troppo dipendenti da uno o più flussi di entrate</t>
  </si>
  <si>
    <t>Wir haben Einnahmequellen, die bald versiegen werden</t>
  </si>
  <si>
    <t xml:space="preserve">Nous avons des flux de revenus appelés à disparaître </t>
  </si>
  <si>
    <t>There are Revenue Streams which are likely to disappear in the future</t>
  </si>
  <si>
    <t xml:space="preserve">Abbiamo dei flussi di entrate destinati ben presto ad esaurirsi </t>
  </si>
  <si>
    <t>Wir können unsere Kosten senken</t>
  </si>
  <si>
    <t>Nous pouvons réduire nos coûts</t>
  </si>
  <si>
    <t>We can reduce costs</t>
  </si>
  <si>
    <t>Possiamo ridurre i nostri costi</t>
  </si>
  <si>
    <t>Einige Kosten können unberechenbar werden</t>
  </si>
  <si>
    <t>Certains coûts risquent de devenir imprévisibles</t>
  </si>
  <si>
    <t>Some costs threaten to become unpredictable</t>
  </si>
  <si>
    <t>Determinati costi rischiano di diventare incalcolabili</t>
  </si>
  <si>
    <t>Einige Kosten drohen schneller zu wachsen als die entsprechenden Einkünfte</t>
  </si>
  <si>
    <t>Certains coûts menacent d'augmenter plus rapidement que les revenus correspondants</t>
  </si>
  <si>
    <t>Some costs threaten to grow more quickly than the revenues they support</t>
  </si>
  <si>
    <t xml:space="preserve">Determinati costi minacciano di aumentare più rapidamente delle corrispondenti entrate </t>
  </si>
  <si>
    <t>Wir können von einem wachsenden Markt profitieren</t>
  </si>
  <si>
    <t>Nous pourrions bénéficier d'un marché en pleine croissance</t>
  </si>
  <si>
    <t>We can benefit from a growing market</t>
  </si>
  <si>
    <t>Possiamo beneficiare di un mercato in piena crescita/espansione</t>
  </si>
  <si>
    <t>Wir können neue Kundensegemente bedienen</t>
  </si>
  <si>
    <t>Nous pourrions servir de nouveaux segments de clientèle</t>
  </si>
  <si>
    <t>We can serve new Customer Segments</t>
  </si>
  <si>
    <t xml:space="preserve">Possiamo servire nuovi segmenti di clientela </t>
  </si>
  <si>
    <t>Aufgrund einer feineren Segmentierung,  können wir unsere Kunden besser bedienen</t>
  </si>
  <si>
    <t>Nous pourrions mieux servir nos clients grâce à une segmentation plus fine</t>
  </si>
  <si>
    <t xml:space="preserve">We can better serve our customer through finer segmentation </t>
  </si>
  <si>
    <t>Grazie a una segmentazione più capillare, possiamo assistere meglio i nostri clienti</t>
  </si>
  <si>
    <t>Es besteht die Gefahr, dass unser Markt bald gesättigt ist</t>
  </si>
  <si>
    <t>Notre marché risque d'être bientôt saturé</t>
  </si>
  <si>
    <t>Our market will be saturated soon</t>
  </si>
  <si>
    <t>Il nostro mercato rischia di essere ben presto saturo</t>
  </si>
  <si>
    <t>Unsere Konkurrenten bedrohen unseren Marktanteil</t>
  </si>
  <si>
    <t>Nos concurrents menacent nos parts de marché</t>
  </si>
  <si>
    <t>Our competitors are threatening our market share</t>
  </si>
  <si>
    <t>I nostri concorrenti minacciano le nostre quote di mercato</t>
  </si>
  <si>
    <t>Es besteht die Möglichkeit, dass wir Kunden verlieren</t>
  </si>
  <si>
    <t>Il y a une probabilité que nos clients nous quittent</t>
  </si>
  <si>
    <t>It is likely that we loose customers</t>
  </si>
  <si>
    <t>Potremmo perdere i nostri clienti</t>
  </si>
  <si>
    <t>Es besteht die Gefahr, dass unsere Kunden in Zahlungsverzug geraten</t>
  </si>
  <si>
    <t>Il y a des chances que nos clients sont en défaut de paiement</t>
  </si>
  <si>
    <t>It is likely that customers are to defect</t>
  </si>
  <si>
    <t>C'è il rischio che i nostri clienti non possano pagare entro i termini stabiliti</t>
  </si>
  <si>
    <t>Es besteht das Risiko, dass sich der Wettbewerb verschärft</t>
  </si>
  <si>
    <t>La concurrence risque de s'intensifier sur notre marché</t>
  </si>
  <si>
    <t>Competition will intensify in our market</t>
  </si>
  <si>
    <t xml:space="preserve">La concorrenza rischia di intensificarsi rapidamente sul nostro mercato  </t>
  </si>
  <si>
    <t>Wir können die Effizienz und Effektivität unserer Vertriebskanäle verbessern</t>
  </si>
  <si>
    <t>Nous pourrions améliorer l'efficacité et l'efficience de nos canaux de distribution</t>
  </si>
  <si>
    <t>We can improve channel efficiency and effectiveness</t>
  </si>
  <si>
    <t xml:space="preserve">Possiamo migliorare l'efficienza, l'efficacia, la redditività e le prestazioni dei nostri canali  </t>
  </si>
  <si>
    <t>Wir können unserer Vertriebskanäle besser integrieren</t>
  </si>
  <si>
    <t>Nous pourrions améliorer l'intégration de nos canaux</t>
  </si>
  <si>
    <t>We can better integrate our Channels</t>
  </si>
  <si>
    <t>Possiamo migliorare l'integrazione dei nostri canali di distribuzione</t>
  </si>
  <si>
    <t>Wir können zusätzliche Partner-Vertriebskanäle finden</t>
  </si>
  <si>
    <t>Nous pourrions trouver de nouveaux canaux partenaires complémentaires</t>
  </si>
  <si>
    <t>We can find new complementary partner Channels</t>
  </si>
  <si>
    <t xml:space="preserve">Possiamo trovare nuovi canali di distribuzione </t>
  </si>
  <si>
    <t>Wir können unsere Margen steigern indem wir unsere Kunden direkt bedienen</t>
  </si>
  <si>
    <t>Nous pourrions augmenter nos marges en servant directement nos clients</t>
  </si>
  <si>
    <t>We can increase margins by directly serving customers</t>
  </si>
  <si>
    <t xml:space="preserve">Possiamo aumentare i nostri margini servendo direttamente i nostri clienti </t>
  </si>
  <si>
    <t>Wir können die Vertriebskanälen besser mit den Kundensegmenten abstimmen</t>
  </si>
  <si>
    <t>Nous pouvons améliorer l'adéquation des canaux et des segments de clients</t>
  </si>
  <si>
    <t>We can better align Channels with Customer Segments</t>
  </si>
  <si>
    <t xml:space="preserve">Possiamo migliorare la conformità dei canali e dei segmenti della clientela </t>
  </si>
  <si>
    <t>Unsere Konkurrenten bedrohen unsere Vertriebskanäle</t>
  </si>
  <si>
    <t>Nos concurrents menacent nos canaux de distribution</t>
  </si>
  <si>
    <t>Competitors threaten our Channels</t>
  </si>
  <si>
    <t xml:space="preserve">I nostri concorrenti minacciano i nostri canali di distribuzione </t>
  </si>
  <si>
    <t>Unsere Vertriebswege laufen Gefahr irrelevant für unsere Kunden zu werden.</t>
  </si>
  <si>
    <t>Nos canaux de distribution risquent de ne plus être pertinents/adaptés pour nos clients</t>
  </si>
  <si>
    <t>Our Channels are in danger of becoming irrelevant to customers</t>
  </si>
  <si>
    <t xml:space="preserve">I nostri canali di distribuzione potrebbero non più essere pertinenti/adatti ai nostri clienti </t>
  </si>
  <si>
    <t>Die Kundenbetreuung kann verbessert werden</t>
  </si>
  <si>
    <t>Le suivi clients recèle un potentiel d'amélioration</t>
  </si>
  <si>
    <t>There is potential to improve customer follow-up</t>
  </si>
  <si>
    <t>L'assistenza alla clientela può essere migliorata</t>
  </si>
  <si>
    <t>Wir können die Beziehungen zu unseren Kunden stärken</t>
  </si>
  <si>
    <t>Nous pourrions resserrer nos relations avec nos clients</t>
  </si>
  <si>
    <t>We can tighten our relationships with customers</t>
  </si>
  <si>
    <t>Possiamo intensificare le relazioni con i nostri clienti</t>
  </si>
  <si>
    <t>Wir können die Kundenpersonifizierung verbessern</t>
  </si>
  <si>
    <t>Nous pourrions améliorer la personnalisation</t>
  </si>
  <si>
    <t>We can improve personalization</t>
  </si>
  <si>
    <t>Possiamo migliorare la personalizzazione</t>
  </si>
  <si>
    <t>Wir können für den Kunden die Kosten beim Wechsel zur Konkurrenz erhöhen (switching costs)</t>
  </si>
  <si>
    <t xml:space="preserve">Nous pourrions augmenter pour le client les coûts de changement vers un concurrent (switching costs) </t>
  </si>
  <si>
    <t>We can increase switching costs for  customers</t>
  </si>
  <si>
    <t>Possiamo aumentare i costi di transizione (switching costs)</t>
  </si>
  <si>
    <t>Wir haben die unrentablen Kunden identifiziert und "beseitigt"</t>
  </si>
  <si>
    <t>Nous avons identifié et "éliminé" les clients non rentables</t>
  </si>
  <si>
    <t>We have identified and "fired" unprofitable customers</t>
  </si>
  <si>
    <t>Abbiamo identificato ed "eliminato" i clienti non redditizi</t>
  </si>
  <si>
    <t>Wir haben gewisse Beziehungen automatisiert</t>
  </si>
  <si>
    <t>Nous avons automatisé certaines relations</t>
  </si>
  <si>
    <t>We have automate some relationships</t>
  </si>
  <si>
    <t>Abbiamo automatizzato determinate relazioni</t>
  </si>
  <si>
    <t>Es besteht das Risiko, dass sich die Beziehungen zu unseren Kunden verschlechtert</t>
  </si>
  <si>
    <t>Nos relations avec les clients risquent de se détériorer</t>
  </si>
  <si>
    <t>Some of our Customer Relationships are in danger of deteriorating</t>
  </si>
  <si>
    <t xml:space="preserve">Le nostre relazioni con i clienti rischiano di deteriorarsi </t>
  </si>
  <si>
    <t>Wir können billigere Ressourcen einsetzen um das gleiche Resultat zu erzielen</t>
  </si>
  <si>
    <t>Nous pouvons utiliser moins de ressources coûteuses pour arriver au même résultat</t>
  </si>
  <si>
    <t>We can use less costly resources to achieve the same results</t>
  </si>
  <si>
    <t>Possiamo utilizzare risorse meno costose per ottenere lo stesso risultato</t>
  </si>
  <si>
    <t>Wir besitzen Kernressourcen, die von unseren Partnern bezogen werden könnten</t>
  </si>
  <si>
    <t>Nous avons des ressources clés qui pourront être procuré auprès de partenaires</t>
  </si>
  <si>
    <t>Which Key Resources could be  sourced from partners</t>
  </si>
  <si>
    <t>Ci servono risorse chiave più accessibili ai nostri partner</t>
  </si>
  <si>
    <t>Wir besitzen Kernressourcen, die zu wenig genutzt werden</t>
  </si>
  <si>
    <t>Nous avons des ressources clés qui sont sous-exploitées</t>
  </si>
  <si>
    <t>Some Key Resources are under-exploited</t>
  </si>
  <si>
    <t>Abbiamo risorse chiave sottosfruttate</t>
  </si>
  <si>
    <t>Wir besitzen Patente oder andere ungenutzte Erfindungen, die für andere von Wert sein könnten</t>
  </si>
  <si>
    <t>Nous avons des brevets ou d'autres découvertes inexploités qui pourraient avoir de la valeur pour d'autres</t>
  </si>
  <si>
    <t>We have unused intellectual property of value to others</t>
  </si>
  <si>
    <t xml:space="preserve">Possediamo brevetti o altre invenzioni non utilizzate che potrebbero avere valore per altri </t>
  </si>
  <si>
    <t>Es besteht das Risiko, dass einige Ressourcen knapp werden könnten</t>
  </si>
  <si>
    <t>Nous risquons d'être confrontés à une rupture de l'offre de certaines ressources</t>
  </si>
  <si>
    <t>We face a disruption in the supply of certain resources</t>
  </si>
  <si>
    <t xml:space="preserve">Rischiamo di essere confrontati a una situazione di penuria per determinate risorse </t>
  </si>
  <si>
    <t>Die Qualität unserer Ressourcen sind in Gefahr</t>
  </si>
  <si>
    <t>La qualité de nos ressources est menacée</t>
  </si>
  <si>
    <t>The quality of our resources are threatened</t>
  </si>
  <si>
    <t>La qualità delle nostre risorse è minacciata</t>
  </si>
  <si>
    <t>Wir können einige Kernaktivitäten standardisieren</t>
  </si>
  <si>
    <t>Nous pouvons standardiser certaines activités clés</t>
  </si>
  <si>
    <t>We can standardize some Key Activities</t>
  </si>
  <si>
    <t>Possiamo standardizzare alcune attività chiave</t>
  </si>
  <si>
    <t>Wir können allgemein unsere Leistung verbessern</t>
  </si>
  <si>
    <t>Nous pourrions améliorer notre performance de manière générale</t>
  </si>
  <si>
    <t>We can improve efficiency in general</t>
  </si>
  <si>
    <t>Possiamo migliorare in generale la nostra performance</t>
  </si>
  <si>
    <t>Eine Informatikunterstützung könnte unsere Leistung steigern</t>
  </si>
  <si>
    <t>Un support informatique pourrait améliorer notre performance</t>
  </si>
  <si>
    <t>IT can support boost efficiency</t>
  </si>
  <si>
    <t>Un supporto informatico potrebbe migliorare la nostra performance</t>
  </si>
  <si>
    <t>Kernaktivitäten könnten gestört werden</t>
  </si>
  <si>
    <t>Des activités clés pourraient être perturbées</t>
  </si>
  <si>
    <t>Some Key Activities might be disrupted</t>
  </si>
  <si>
    <t xml:space="preserve">Alcune attività chiave potrebbero essere compromesse </t>
  </si>
  <si>
    <t>Die Qualität unserer Aktivitäten ist in Gefahr</t>
  </si>
  <si>
    <t>La qualité de nos activités est menacée</t>
  </si>
  <si>
    <t>The quality of our activities are threatened</t>
  </si>
  <si>
    <t xml:space="preserve">La qualità delle nostre attività è a rischio </t>
  </si>
  <si>
    <t>Es bestehen Möglichkeiten zum Outsourcing</t>
  </si>
  <si>
    <t>Des opportunités d'externationalisation (outsourcing) existent</t>
  </si>
  <si>
    <t>There are outsourcing opportunities</t>
  </si>
  <si>
    <t xml:space="preserve">Esistono opportunità di esternalizzazione  </t>
  </si>
  <si>
    <t>Eine verstärkte Zusammenarbeit mit unseren Partnern würde helfen, uns auf unser Kerngeschäft zu konzentrieren</t>
  </si>
  <si>
    <t>Une collaboration plus étroite avec nos partenaires nous aiderait à nous concentrer sur nos activités clés</t>
  </si>
  <si>
    <t>Greater collaboration with partners could help us focus on our core business</t>
  </si>
  <si>
    <t>Una maggiore collaborazione con i nostri partner ci aiuterebbe a concentrarci sulle nostre attività primarie</t>
  </si>
  <si>
    <t>Es bestehen Möglichkeiten Gegengeschäfte mit unseren Partnern zu tätigen</t>
  </si>
  <si>
    <t>Il existe des opportunités de ventes-croisées/associées avec nos partenaires</t>
  </si>
  <si>
    <t>There are cross-selling opportunities with partners</t>
  </si>
  <si>
    <t>Ci sono opportunità di vendite incrociate/associate con i nostri partner</t>
  </si>
  <si>
    <t>Die Vertriebskanäle unserer Partner könnten uns helfen, zusätzliche Kunden zu erreichen</t>
  </si>
  <si>
    <t>Les canaux de distribution de partenaires pourraient nous aider à toucher davantage de clients</t>
  </si>
  <si>
    <t>Partner Channels help us reach better our customer</t>
  </si>
  <si>
    <t xml:space="preserve">I canali di distribuzione dei nostri partner potrebbero aiutarci a raggiungere un maggior numero di clienti </t>
  </si>
  <si>
    <t>Unsere Partner könnten unser Werteangebot (value proposition) vervollständigen</t>
  </si>
  <si>
    <t>Nos partenaires pourraient compléter notre proposition de valeur</t>
  </si>
  <si>
    <t>Partner could complement our Value Proposition</t>
  </si>
  <si>
    <t>I nostri partner potrebbero completare la nostra proposta di valore</t>
  </si>
  <si>
    <t>Wir riskieren, Partner zu verlieren</t>
  </si>
  <si>
    <t>Nous risquons de perdre des partenaires</t>
  </si>
  <si>
    <t>We are in danger of losing any partners</t>
  </si>
  <si>
    <t>Rischiamo di perdere i nostri partner</t>
  </si>
  <si>
    <t>Unser Partner könnten mit den Konkurrenten zusammenarbeiten</t>
  </si>
  <si>
    <t>Nos partenaires pourraient collaborer avec des concurrents</t>
  </si>
  <si>
    <t>Our partners might collaborate with competitors</t>
  </si>
  <si>
    <t xml:space="preserve">I nostri partner potrebbero collaborare con la concorrenza </t>
  </si>
  <si>
    <t>Wir sind von einigen Partnern zu stark abhängig</t>
  </si>
  <si>
    <t>Nous sommes trop dépendants de certains partenaires</t>
  </si>
  <si>
    <t>We dependent to much on certain partners</t>
  </si>
  <si>
    <t xml:space="preserve">Siamo troppo dipendenti da determinati partner  </t>
  </si>
  <si>
    <t>Links</t>
  </si>
  <si>
    <t>Liens</t>
  </si>
  <si>
    <t>Möchten Sie das Programm "Cockpit" öffnen?</t>
  </si>
  <si>
    <t>Voulez-vous ouvrir le programme "Tableau de bord"?</t>
  </si>
  <si>
    <t>Would you like to open the program "Management Cockpit"?</t>
  </si>
  <si>
    <t>Volete aprire il programma "Cockpit de gestione"?</t>
  </si>
  <si>
    <t>Stellen Sie sicher, dass die Datei "01_Cockpit.xlsm" im selben Verzeichnis abgelegt ist!</t>
  </si>
  <si>
    <t>Assurez-vous, que le fichier "01_Cockpit.xlsm" se touve dans le même répertoire!</t>
  </si>
  <si>
    <t>Please make sure that the file "01_Cockpit.xlsm" is in the same folder!</t>
  </si>
  <si>
    <t>Assicurarsi che il file  "01_Cockpit.xlsm" si trova nel stesso direttorio!</t>
  </si>
  <si>
    <t>Would you like to open the program "Innovation Management"?</t>
  </si>
  <si>
    <t>Volete aprire il programma "Innovation Management"?</t>
  </si>
  <si>
    <t>Stellen Sie sicher, dass die Datei "08_Innovation.xls" im selben Verzeichnis abgelegt ist!</t>
  </si>
  <si>
    <t>Assurez-vous, que le fichier "08_Innovation.xls" se touve dans le même répertoire!</t>
  </si>
  <si>
    <t>Please make sure that the file "08_Innovation.xls" is in the same folder!</t>
  </si>
  <si>
    <t>Assicurarsi che il file  "08_Innovation.xls" si trova nel stesso direttorio!</t>
  </si>
  <si>
    <t>V A L U E  P R O P S I T I O N</t>
  </si>
  <si>
    <t>Kunde:</t>
  </si>
  <si>
    <t>Client :</t>
  </si>
  <si>
    <t>Customer:</t>
  </si>
  <si>
    <t>Cliente:</t>
  </si>
  <si>
    <t>what really counts
mayor preoccupations
worries &amp; aspirations</t>
  </si>
  <si>
    <t>what friends say
what boss says
what influencers say</t>
  </si>
  <si>
    <t>attitude in public
appearance
behavior toward others</t>
  </si>
  <si>
    <t>environment
friends
what the market offers</t>
  </si>
  <si>
    <t>fears
frustrations
obstacles</t>
  </si>
  <si>
    <t>wants/needs
measures of success
obstacles</t>
  </si>
  <si>
    <t>Value</t>
  </si>
  <si>
    <t>SEGMENTAZIONE DEL MERCATO</t>
  </si>
  <si>
    <t xml:space="preserve"> Mercato</t>
  </si>
  <si>
    <t xml:space="preserve"> Potenziale</t>
  </si>
  <si>
    <t>Erwarteter Wachstum</t>
  </si>
  <si>
    <t>Croissance attendue</t>
  </si>
  <si>
    <t>Expected growth</t>
  </si>
  <si>
    <t xml:space="preserve"> Crescita attesa</t>
  </si>
  <si>
    <t>Markt-volumen</t>
  </si>
  <si>
    <t>Volume marché</t>
  </si>
  <si>
    <t>Market volume</t>
  </si>
  <si>
    <t xml:space="preserve"> Volume del mercato</t>
  </si>
  <si>
    <t>Merkmale</t>
  </si>
  <si>
    <t>Caractéristiques</t>
  </si>
  <si>
    <t>Characteristics</t>
  </si>
  <si>
    <t xml:space="preserve"> Caratteristiche</t>
  </si>
  <si>
    <t>Nachfrage-intensität</t>
  </si>
  <si>
    <t>Intensité de la demande</t>
  </si>
  <si>
    <t>Intensity of demand</t>
  </si>
  <si>
    <t xml:space="preserve"> Intensità della domanda</t>
  </si>
  <si>
    <t>Massenmarkt</t>
  </si>
  <si>
    <t>Marché de masse</t>
  </si>
  <si>
    <t>Mass market</t>
  </si>
  <si>
    <t xml:space="preserve"> Mercato di massa</t>
  </si>
  <si>
    <t>Schrumpfmarkt</t>
  </si>
  <si>
    <t>Rétrécissement du marché</t>
  </si>
  <si>
    <t>Declining market</t>
  </si>
  <si>
    <t xml:space="preserve"> Mercato in contrazione</t>
  </si>
  <si>
    <t>Marché d'avenir</t>
  </si>
  <si>
    <t>Market of the future</t>
  </si>
  <si>
    <t xml:space="preserve"> Mercato del futuro</t>
  </si>
  <si>
    <t>Marché de niche</t>
  </si>
  <si>
    <t>Niche market</t>
  </si>
  <si>
    <t xml:space="preserve"> Mercato di nicchia</t>
  </si>
  <si>
    <t>in</t>
  </si>
  <si>
    <t xml:space="preserve">en </t>
  </si>
  <si>
    <t>In</t>
  </si>
  <si>
    <t xml:space="preserve"> in</t>
  </si>
  <si>
    <t>Marktanteil [%]</t>
  </si>
  <si>
    <t>Par du marché [%]</t>
  </si>
  <si>
    <t>Market share [%]</t>
  </si>
  <si>
    <t xml:space="preserve"> Quota di mercato [%]</t>
  </si>
  <si>
    <t>alta</t>
  </si>
  <si>
    <t>Pfeil kopieren: ctrl und linke Maustaste</t>
  </si>
  <si>
    <t>Copier flèche: ctrl et bouton gauche de la souris</t>
  </si>
  <si>
    <t>Copy arrow: ctrl and left mouse button</t>
  </si>
  <si>
    <t>Copia freccia: ctrl e pulsante sinistro del mouse</t>
  </si>
  <si>
    <t xml:space="preserve">S T R A T É G I E S </t>
  </si>
  <si>
    <t>S T R A T E G I E</t>
  </si>
  <si>
    <t xml:space="preserve">SO-Strategien </t>
  </si>
  <si>
    <t xml:space="preserve">SO-Stratégies </t>
  </si>
  <si>
    <t>SO-Strategies</t>
  </si>
  <si>
    <t>SO-Strategie</t>
  </si>
  <si>
    <t>ST-Strategien</t>
  </si>
  <si>
    <t>ST-Stratégies</t>
  </si>
  <si>
    <t>ST-Strategies</t>
  </si>
  <si>
    <t>ST-Strategie</t>
  </si>
  <si>
    <t>WO-Strategien</t>
  </si>
  <si>
    <t xml:space="preserve">WO-Stratégies </t>
  </si>
  <si>
    <t>WO-Strategies</t>
  </si>
  <si>
    <t>WO-Strategie</t>
  </si>
  <si>
    <t>WT-Strategien</t>
  </si>
  <si>
    <t>WT-Stratégies</t>
  </si>
  <si>
    <t>WT-Strategies</t>
  </si>
  <si>
    <t>WT-Strategie</t>
  </si>
  <si>
    <t>(Stärken nutzen um die Chancen wahrzunehmen)</t>
  </si>
  <si>
    <t>(utiliser les forces pour saisir les opportunités)</t>
  </si>
  <si>
    <t>(Use forces to seize opportunities)</t>
  </si>
  <si>
    <t>(Usa forze per cogliere opportunità)</t>
  </si>
  <si>
    <t>(Stärken nutzen um die Gefahren zu vermindern)</t>
  </si>
  <si>
    <t>(utiliser les forces pour éviter les menaces)</t>
  </si>
  <si>
    <t>(Use forces to avoid threats)</t>
  </si>
  <si>
    <t>(Usa forze per evitare minacce)</t>
  </si>
  <si>
    <t xml:space="preserve">(Schwächen minimisieren um die Chancen zu nutzen </t>
  </si>
  <si>
    <t>(minimiser les faiblesses pour saisir les opportunités)</t>
  </si>
  <si>
    <t>(Minimize weaknesses to seize opportunities)</t>
  </si>
  <si>
    <t>(Minimizzare le debolezze per cogliere le opportunità)</t>
  </si>
  <si>
    <t>(Schwächen minimisieren um die Gefahren zu vermindern)</t>
  </si>
  <si>
    <t>(minimiser le faiblesses pour éviter les menaces)</t>
  </si>
  <si>
    <t>(Minimize weaknesses to avoid threats)</t>
  </si>
  <si>
    <t>(Minimizzare le debolezze per evitare minacce)</t>
  </si>
  <si>
    <t>Interne Faktoren</t>
  </si>
  <si>
    <t>Facteurs internes</t>
  </si>
  <si>
    <t>Internal factors</t>
  </si>
  <si>
    <t>Fattori interni</t>
  </si>
  <si>
    <t>Externe Faktoren</t>
  </si>
  <si>
    <t>Facteurs externes</t>
  </si>
  <si>
    <t>External factors</t>
  </si>
  <si>
    <t>Fattori esterni</t>
  </si>
  <si>
    <t>Fügen Sie hier den Link zum Tool "Cockpit" mit der rechten Maustaste ein</t>
  </si>
  <si>
    <t>Insérer ici le lien vers l'outil "Tableau de bord"  avec le bouton droit de la souris</t>
  </si>
  <si>
    <t>Enter here the hyperlink to the tool "Cockpit"  with  the right mouse button</t>
  </si>
  <si>
    <t>Inserire il link verso il tool "Cockpit"  con il pulsante destro del mouse</t>
  </si>
  <si>
    <t>Fügen Sie hier den Link zum Tool "Innovationsmanagement" mit der rechten Maustaste ein</t>
  </si>
  <si>
    <t>Insérer ici le lien vers l'outil "Management de l'innovation"  avec le bouton droit de la souris</t>
  </si>
  <si>
    <t>Enter here the hyperlink to the tool "Innovation Management""  with  the right mouse button</t>
  </si>
  <si>
    <t>Inserire il link verso il tool "Innovation Management""  con il pulsante destro del mouse</t>
  </si>
  <si>
    <t>Währung:</t>
  </si>
  <si>
    <t>Devise:</t>
  </si>
  <si>
    <t>Currency:</t>
  </si>
  <si>
    <t>Moneta:</t>
  </si>
  <si>
    <t>Verhandlungsstärke Kunden</t>
  </si>
  <si>
    <t xml:space="preserve">Unser Unterricht fördert selbstverantwortliches und selbstbestimmtes Lernen </t>
  </si>
  <si>
    <t xml:space="preserve">Mit unserer Expertise und Exzellenz sind wir die Referenz im Bereich der Bildung </t>
  </si>
  <si>
    <t>Strategy 3</t>
  </si>
  <si>
    <t>Strategy 4</t>
  </si>
  <si>
    <t>Spalte18</t>
  </si>
  <si>
    <t>Spalte21</t>
  </si>
  <si>
    <t>Spalte22</t>
  </si>
  <si>
    <t>Spalte23</t>
  </si>
  <si>
    <t>Spalte24</t>
  </si>
  <si>
    <t>Spalte25</t>
  </si>
  <si>
    <t>Spalte26</t>
  </si>
  <si>
    <t>Spalte27</t>
  </si>
  <si>
    <t>Spalte28</t>
  </si>
  <si>
    <t>Spalte29</t>
  </si>
  <si>
    <t>Spalte30</t>
  </si>
  <si>
    <t>Spalte31</t>
  </si>
  <si>
    <t>Spalte32</t>
  </si>
  <si>
    <t>Spalte33</t>
  </si>
  <si>
    <t>Spalte34</t>
  </si>
  <si>
    <t>Spalte35</t>
  </si>
  <si>
    <t>Leistungskennzahlen</t>
  </si>
  <si>
    <t>Indicateurs de performance</t>
  </si>
  <si>
    <t>Indicatori chiave</t>
  </si>
  <si>
    <t>Raggiunto</t>
  </si>
  <si>
    <t>Strategische Ziele</t>
  </si>
  <si>
    <t>Objectifs stratégique</t>
  </si>
  <si>
    <t>Strategic objectives</t>
  </si>
  <si>
    <t>Obiettivi strategici</t>
  </si>
  <si>
    <t>Verhandlungsstärke Lieferanten</t>
  </si>
  <si>
    <t>Marché 1</t>
  </si>
  <si>
    <t>Betrag</t>
  </si>
  <si>
    <t>Amount</t>
  </si>
  <si>
    <t>Montant</t>
  </si>
  <si>
    <t>Importo</t>
  </si>
  <si>
    <t>SBU (independent subdivision that works independently on a market segment)</t>
  </si>
  <si>
    <t>ASA (suddivisione indipendente che lavora autonomamente su un segmento di mercato)</t>
  </si>
  <si>
    <t>DAS (division indépendante, qui travaille de manière autonome sur un segment de marché)</t>
  </si>
  <si>
    <t>SGE (unabhängiger Teilbereich, der eigenständig ein Marktsegment bearbeitet)</t>
  </si>
  <si>
    <t xml:space="preserve">Cockpit </t>
  </si>
  <si>
    <t>Implementation &amp; Controlling</t>
  </si>
  <si>
    <t>Synergie</t>
  </si>
  <si>
    <t>Synergies</t>
  </si>
  <si>
    <t>Synergy</t>
  </si>
  <si>
    <t>Sinergia</t>
  </si>
  <si>
    <t>Autonomie</t>
  </si>
  <si>
    <t>Autonomy</t>
  </si>
  <si>
    <t>Autonomia</t>
  </si>
  <si>
    <t>Warum ist die Banane krumm. Darum</t>
  </si>
  <si>
    <t>SGE 1</t>
  </si>
  <si>
    <t>SGE 2</t>
  </si>
  <si>
    <t>Personalentwicklung</t>
  </si>
  <si>
    <t>Indikatoren (KPI)</t>
  </si>
  <si>
    <t>Indicators KPI)</t>
  </si>
  <si>
    <t> Indicatori (tKPI)</t>
  </si>
  <si>
    <t> Obiettivi raggiunti [%]</t>
  </si>
  <si>
    <r>
      <t> </t>
    </r>
    <r>
      <rPr>
        <sz val="9"/>
        <color rgb="FFFFFFFF"/>
        <rFont val="Calibri"/>
        <family val="2"/>
        <scheme val="minor"/>
      </rPr>
      <t>C A N V A S:  F O R Z E    &amp;   D E B O L E Z Z E</t>
    </r>
  </si>
  <si>
    <t>Vision der nachhaltigen Entwicklung</t>
  </si>
  <si>
    <t>keine Auswirkungen</t>
  </si>
  <si>
    <t>pas d'impact</t>
  </si>
  <si>
    <t>no impact</t>
  </si>
  <si>
    <t>nessun impatto</t>
  </si>
  <si>
    <t>Modifier les questions relatives au développement durable</t>
  </si>
  <si>
    <t>Fragen der nachhaltigen Entwicklung bearbeiten</t>
  </si>
  <si>
    <t>Modificare i temi dello sviluppo sostenibile</t>
  </si>
  <si>
    <t>Modifying sustainability issues</t>
  </si>
  <si>
    <t>Questions only for public sector</t>
  </si>
  <si>
    <t>Questions uniqument pour le secteur public</t>
  </si>
  <si>
    <t>Fragen nur für den öffentlichen Sektor</t>
  </si>
  <si>
    <t>Domande solo per il settore pubblico</t>
  </si>
  <si>
    <t>Öffentlicher Sektor</t>
  </si>
  <si>
    <t>löschen</t>
  </si>
  <si>
    <t>supprimer</t>
  </si>
  <si>
    <t>erase</t>
  </si>
  <si>
    <t>cancellare</t>
  </si>
  <si>
    <r>
      <rPr>
        <sz val="18"/>
        <color theme="1" tint="0.499984740745262"/>
        <rFont val="Calibri Light"/>
        <family val="2"/>
      </rPr>
      <t xml:space="preserve">Solidarité : </t>
    </r>
    <r>
      <rPr>
        <sz val="10"/>
        <color theme="1" tint="0.499984740745262"/>
        <rFont val="Calibri Light"/>
        <family val="2"/>
      </rPr>
      <t>Nous croyons en l’importance de la solidarité et de l’entraide pour créer une société plus juste et équitable.</t>
    </r>
    <r>
      <rPr>
        <sz val="12"/>
        <color theme="1" tint="0.499984740745262"/>
        <rFont val="Calibri Light"/>
        <family val="2"/>
      </rPr>
      <t xml:space="preserve">
</t>
    </r>
    <r>
      <rPr>
        <sz val="18"/>
        <color theme="1" tint="0.499984740745262"/>
        <rFont val="Calibri Light"/>
        <family val="2"/>
      </rPr>
      <t xml:space="preserve">Respect : </t>
    </r>
    <r>
      <rPr>
        <sz val="10"/>
        <color theme="1" tint="0.499984740745262"/>
        <rFont val="Calibri Light"/>
        <family val="2"/>
      </rPr>
      <t>Nous respectons la dignité et les droits de chaque individu, indépendamment de leur situation.</t>
    </r>
    <r>
      <rPr>
        <sz val="12"/>
        <color theme="1" tint="0.499984740745262"/>
        <rFont val="Calibri Light"/>
        <family val="2"/>
      </rPr>
      <t xml:space="preserve">
</t>
    </r>
    <r>
      <rPr>
        <sz val="18"/>
        <color theme="1" tint="0.499984740745262"/>
        <rFont val="Calibri Light"/>
        <family val="2"/>
      </rPr>
      <t xml:space="preserve">Responsabilité : </t>
    </r>
    <r>
      <rPr>
        <sz val="10"/>
        <color theme="1" tint="0.499984740745262"/>
        <rFont val="Calibri Light"/>
        <family val="2"/>
      </rPr>
      <t>Nous assumons la responsabilité de nos actions et nous nous efforçons de répondre aux besoins de notre communauté de manière efficace et efficiente.</t>
    </r>
    <r>
      <rPr>
        <sz val="12"/>
        <color theme="1" tint="0.499984740745262"/>
        <rFont val="Calibri Light"/>
        <family val="2"/>
      </rPr>
      <t xml:space="preserve">
</t>
    </r>
    <r>
      <rPr>
        <sz val="18"/>
        <color theme="1" tint="0.499984740745262"/>
        <rFont val="Calibri Light"/>
        <family val="2"/>
      </rPr>
      <t xml:space="preserve">Innovation : </t>
    </r>
    <r>
      <rPr>
        <sz val="10"/>
        <color theme="1" tint="0.499984740745262"/>
        <rFont val="Calibri Light"/>
        <family val="2"/>
      </rPr>
      <t>Nous cherchons constamment à innover et à améliorer nos services pour mieux répondre aux défis sociaux.</t>
    </r>
  </si>
  <si>
    <t>Unsere langfristigen strategischen Ziele</t>
  </si>
  <si>
    <t>Nos objectifs stratégiques à long terme</t>
  </si>
  <si>
    <t>Our long-term strategic objectives</t>
  </si>
  <si>
    <t>I nostri obiettivi strategici a lungo termine</t>
  </si>
  <si>
    <t>Colonne3</t>
  </si>
  <si>
    <t>Tâche / Décision / Projet</t>
  </si>
  <si>
    <t xml:space="preserve">Date de début </t>
  </si>
  <si>
    <t>Date d’échéance</t>
  </si>
  <si>
    <t>% achevé</t>
  </si>
  <si>
    <t>ims</t>
  </si>
  <si>
    <t>en cours</t>
  </si>
  <si>
    <t>cgl</t>
  </si>
  <si>
    <t>Projet 2 (faire un hyperlien fichier gestion de projet)</t>
  </si>
  <si>
    <t>voir PV du …</t>
  </si>
  <si>
    <t>Qui2</t>
  </si>
  <si>
    <t>terminé</t>
  </si>
  <si>
    <t>reporté</t>
  </si>
  <si>
    <t>Stratégie 2:</t>
  </si>
  <si>
    <t>Stratégie 3:</t>
  </si>
  <si>
    <t>Stratégie 4:</t>
  </si>
  <si>
    <t>Stratégie 5:</t>
  </si>
  <si>
    <t>Stratégie 6:</t>
  </si>
  <si>
    <t>Strategische Projekte &amp; Massnahmen</t>
  </si>
  <si>
    <t>Projets stratégiques &amp; mesures</t>
  </si>
  <si>
    <t>Strategic Projects &amp; Measures</t>
  </si>
  <si>
    <t> Progetti strategici &amp; misure</t>
  </si>
  <si>
    <t>Follow-up</t>
  </si>
  <si>
    <t>Projekt-verfolgung</t>
  </si>
  <si>
    <t>monitorag-gio</t>
  </si>
  <si>
    <t>Suivi du projet</t>
  </si>
  <si>
    <t>in Arbeit</t>
  </si>
  <si>
    <t>abgeschlossen</t>
  </si>
  <si>
    <t>verschoben</t>
  </si>
  <si>
    <t>in progress</t>
  </si>
  <si>
    <t>completed</t>
  </si>
  <si>
    <t>delayed</t>
  </si>
  <si>
    <t>in corso</t>
  </si>
  <si>
    <t>completato</t>
  </si>
  <si>
    <t>differito</t>
  </si>
  <si>
    <t>Projets stratégique</t>
  </si>
  <si>
    <t>Strategic projects</t>
  </si>
  <si>
    <t>Projetti strategici</t>
  </si>
  <si>
    <t>Vision/Strategien</t>
  </si>
  <si>
    <t>Vision/Stratégies</t>
  </si>
  <si>
    <t>Vision Strategies</t>
  </si>
  <si>
    <t>Visione/Strategie</t>
  </si>
  <si>
    <t>Solidarité</t>
  </si>
  <si>
    <t>Respect</t>
  </si>
  <si>
    <t>Responsabilité</t>
  </si>
  <si>
    <t>Nachhaltigkeit</t>
  </si>
  <si>
    <t>Sostenibilità</t>
  </si>
  <si>
    <t>Sustainability</t>
  </si>
  <si>
    <t>Durabilité</t>
  </si>
  <si>
    <t>min</t>
  </si>
  <si>
    <t>Spalte62</t>
  </si>
  <si>
    <t>Umsatz Gesamt</t>
  </si>
  <si>
    <t>Spalte63</t>
  </si>
  <si>
    <t>A N A L Y S E   D U   R I S Q U E</t>
  </si>
  <si>
    <t>A N A L I S I   D E L   R I S C H I O</t>
  </si>
  <si>
    <t>Probabilità di occorrenza</t>
  </si>
  <si>
    <t>Elevata</t>
  </si>
  <si>
    <t>Media</t>
  </si>
  <si>
    <t>Bassa</t>
  </si>
  <si>
    <t>N°</t>
  </si>
  <si>
    <t>Effetti</t>
  </si>
  <si>
    <t>Ten-dency</t>
  </si>
  <si>
    <t>Provvedimenti possibili</t>
  </si>
  <si>
    <t>Entità degli effetti</t>
  </si>
  <si>
    <t>Risque 1</t>
  </si>
  <si>
    <t>Risque 2</t>
  </si>
  <si>
    <t>Strategisches Management</t>
  </si>
  <si>
    <t>Management stratégique</t>
  </si>
  <si>
    <t>Strategic management</t>
  </si>
  <si>
    <t>Management strategico</t>
  </si>
  <si>
    <t>C O C K P I T   D E  D I R E C T I O N</t>
  </si>
  <si>
    <t> COCKPIT  DI  DIREZIONE</t>
  </si>
  <si>
    <t>Anzeigen einer Warnung, falls der Schutz deaktiviert ist?</t>
  </si>
  <si>
    <t>Display a warning if protection is deactivated?</t>
  </si>
  <si>
    <t>Afficher un avertissement si la protection est désactivée ?</t>
  </si>
  <si>
    <t>Visualizzare un avviso se la protezione è disattivata?</t>
  </si>
  <si>
    <t>Spalte38</t>
  </si>
  <si>
    <t>Spalte332</t>
  </si>
  <si>
    <t>Spalte342</t>
  </si>
  <si>
    <t>Spalte3422</t>
  </si>
  <si>
    <t>Spalte3322</t>
  </si>
  <si>
    <t>Spalte3423</t>
  </si>
  <si>
    <t>SOMME</t>
  </si>
  <si>
    <t>Spalte36</t>
  </si>
  <si>
    <t>Spalte37</t>
  </si>
  <si>
    <t>Stratégie 7:</t>
  </si>
  <si>
    <t>KPI</t>
  </si>
  <si>
    <t>Test</t>
  </si>
  <si>
    <t>Strategische Projekte</t>
  </si>
  <si>
    <t>Zweisprachigkeit</t>
  </si>
  <si>
    <t>Teilzeitmodell</t>
  </si>
  <si>
    <t>Dozenten aus der Praxis</t>
  </si>
  <si>
    <t>Praxisorientierter Unterricht</t>
  </si>
  <si>
    <t>Nähe des Bahnhofs</t>
  </si>
  <si>
    <t>Flexibilität</t>
  </si>
  <si>
    <t>Schlechte Organisation</t>
  </si>
  <si>
    <t>Zweisprachigkeit- sehr französischlastig</t>
  </si>
  <si>
    <t>Im Wallis evt. Oberwallis</t>
  </si>
  <si>
    <t>Netzwerke mit Tourismus und anderen Studienrichtungen</t>
  </si>
  <si>
    <t>Deutschsprachiger Studiengang</t>
  </si>
  <si>
    <t>Attraktivität</t>
  </si>
  <si>
    <t>Konkurrenz steigt</t>
  </si>
  <si>
    <t>Studierende</t>
  </si>
  <si>
    <t>Dozenten</t>
  </si>
  <si>
    <t>Staat</t>
  </si>
  <si>
    <t>Unternehmen</t>
  </si>
  <si>
    <t>Betreuung der Studierenden</t>
  </si>
  <si>
    <t>Kommunikation mit Unternehmen</t>
  </si>
  <si>
    <t>Fernuni</t>
  </si>
  <si>
    <t>PH Wallis</t>
  </si>
  <si>
    <t>FH Bern</t>
  </si>
  <si>
    <t>Weniger deutschsprachige Studierende</t>
  </si>
  <si>
    <t>Zusammenarbeit FH Bern</t>
  </si>
  <si>
    <t>FH Luzern</t>
  </si>
  <si>
    <t>Budget von Politikern beeeinflusst</t>
  </si>
  <si>
    <t>Kanton Wallis</t>
  </si>
  <si>
    <t>Budgetdruck steigt</t>
  </si>
  <si>
    <t>Interesse an gewissen Studiengängen</t>
  </si>
  <si>
    <t>KI</t>
  </si>
  <si>
    <t>Budget</t>
  </si>
  <si>
    <t>Teuerung</t>
  </si>
  <si>
    <t>V10.0.0</t>
  </si>
  <si>
    <t>Stratégie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</si>
</sst>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3" formatCode="_ * #,##0.00_ ;_ * \-#,##0.00_ ;_ * &quot;-&quot;??_ ;_ @_ "/>
    <numFmt numFmtId="164" formatCode="_ &quot;Fr.&quot;\ * #,##0.00_ ;_ &quot;Fr.&quot;\ * \-#,##0.00_ ;_ &quot;Fr.&quot;\ * &quot;-&quot;??_ ;_ @_ "/>
    <numFmt numFmtId="165" formatCode="0.0%"/>
    <numFmt numFmtId="166" formatCode="_-* #,##0.00\ [$€-1]_-;\-* #,##0.00\ [$€-1]_-;_-* &quot;-&quot;??\ [$€-1]_-"/>
    <numFmt numFmtId="167" formatCode="_-* #,##0.00\ &quot;DM&quot;_-;\-* #,##0.00\ &quot;DM&quot;_-;_-* &quot;-&quot;??\ &quot;DM&quot;_-;_-@_-"/>
    <numFmt numFmtId="168" formatCode=";;;"/>
    <numFmt numFmtId="169" formatCode="0.0"/>
    <numFmt numFmtId="170" formatCode="0;;;@"/>
    <numFmt numFmtId="171" formatCode="_ * #,##0_ ;_ * \-#,##0_ ;_ * &quot;-&quot;??_ ;_ @_ "/>
    <numFmt numFmtId="172" formatCode="#,##0_ ;\-#,##0\ "/>
    <numFmt numFmtId="173" formatCode="_ [$CHF-807]\ * #,##0.00_ ;_ [$CHF-807]\ * \-#,##0.00_ ;_ [$CHF-807]\ * &quot;-&quot;??_ ;_ @_ "/>
  </numFmts>
  <fonts count="181" x14ac:knownFonts="1">
    <font>
      <sz val="11"/>
      <color theme="1"/>
      <name val="Calibri"/>
      <family val="2"/>
      <scheme val="minor"/>
    </font>
    <font>
      <sz val="11"/>
      <color theme="1"/>
      <name val="Calibri Light"/>
      <family val="2"/>
    </font>
    <font>
      <sz val="11"/>
      <color theme="1"/>
      <name val="Calibri Light"/>
      <family val="2"/>
    </font>
    <font>
      <sz val="11"/>
      <color theme="1"/>
      <name val="Calibri Light"/>
      <family val="2"/>
    </font>
    <font>
      <sz val="11"/>
      <color theme="1"/>
      <name val="Calibri Light"/>
      <family val="2"/>
    </font>
    <font>
      <sz val="11"/>
      <color theme="1"/>
      <name val="Calibri Light"/>
      <family val="2"/>
    </font>
    <font>
      <sz val="11"/>
      <color theme="1"/>
      <name val="Calibri Light"/>
      <family val="2"/>
    </font>
    <font>
      <sz val="11"/>
      <color theme="1"/>
      <name val="Calibri"/>
      <family val="2"/>
      <scheme val="minor"/>
    </font>
    <font>
      <sz val="10"/>
      <name val="Arial"/>
      <family val="2"/>
    </font>
    <font>
      <sz val="10"/>
      <color theme="1"/>
      <name val="Calibri"/>
      <family val="2"/>
      <scheme val="minor"/>
    </font>
    <font>
      <b/>
      <sz val="11"/>
      <color theme="1"/>
      <name val="Calibri"/>
      <family val="2"/>
      <scheme val="minor"/>
    </font>
    <font>
      <u/>
      <sz val="11"/>
      <color theme="10"/>
      <name val="Calibri"/>
      <family val="2"/>
      <scheme val="minor"/>
    </font>
    <font>
      <sz val="11"/>
      <name val="Arial"/>
      <family val="2"/>
    </font>
    <font>
      <sz val="11"/>
      <color theme="0"/>
      <name val="Calibri"/>
      <family val="2"/>
      <scheme val="minor"/>
    </font>
    <font>
      <u/>
      <sz val="10"/>
      <color indexed="12"/>
      <name val="Arial"/>
      <family val="2"/>
    </font>
    <font>
      <b/>
      <sz val="11"/>
      <color theme="5" tint="-0.249977111117893"/>
      <name val="Calibri"/>
      <family val="2"/>
      <scheme val="minor"/>
    </font>
    <font>
      <sz val="4"/>
      <color theme="1"/>
      <name val="Calibri"/>
      <family val="2"/>
      <scheme val="minor"/>
    </font>
    <font>
      <sz val="4"/>
      <color theme="0"/>
      <name val="Calibri"/>
      <family val="2"/>
      <scheme val="minor"/>
    </font>
    <font>
      <u/>
      <sz val="10"/>
      <color indexed="12"/>
      <name val="Verdana"/>
      <family val="2"/>
    </font>
    <font>
      <sz val="10"/>
      <name val="Verdana"/>
      <family val="2"/>
    </font>
    <font>
      <sz val="11"/>
      <color rgb="FFFF0000"/>
      <name val="Calibri"/>
      <family val="2"/>
      <scheme val="minor"/>
    </font>
    <font>
      <sz val="10"/>
      <name val="Arial"/>
      <family val="2"/>
    </font>
    <font>
      <sz val="10"/>
      <color rgb="FFFF0000"/>
      <name val="Calibri"/>
      <family val="2"/>
      <scheme val="minor"/>
    </font>
    <font>
      <u/>
      <sz val="10"/>
      <color theme="3"/>
      <name val="Calibri"/>
      <family val="2"/>
    </font>
    <font>
      <sz val="10"/>
      <color theme="1"/>
      <name val="Calibri Light"/>
      <family val="2"/>
    </font>
    <font>
      <sz val="24"/>
      <color theme="3"/>
      <name val="Calibri Light"/>
      <family val="2"/>
    </font>
    <font>
      <b/>
      <sz val="24"/>
      <color theme="3"/>
      <name val="Calibri Light"/>
      <family val="2"/>
    </font>
    <font>
      <sz val="18"/>
      <color theme="5"/>
      <name val="Calibri Light"/>
      <family val="2"/>
    </font>
    <font>
      <sz val="14"/>
      <color theme="0" tint="-0.499984740745262"/>
      <name val="Calibri Light"/>
      <family val="2"/>
    </font>
    <font>
      <sz val="11"/>
      <color theme="0" tint="-0.499984740745262"/>
      <name val="Calibri Light"/>
      <family val="2"/>
    </font>
    <font>
      <sz val="20"/>
      <name val="Calibri Light"/>
      <family val="2"/>
    </font>
    <font>
      <sz val="24"/>
      <color rgb="FFFF0000"/>
      <name val="Calibri Light"/>
      <family val="2"/>
    </font>
    <font>
      <sz val="18"/>
      <color theme="1"/>
      <name val="Calibri Light"/>
      <family val="2"/>
    </font>
    <font>
      <sz val="11"/>
      <color theme="1"/>
      <name val="Calibri Light"/>
      <family val="2"/>
    </font>
    <font>
      <sz val="10"/>
      <color theme="3"/>
      <name val="Calibri Light"/>
      <family val="2"/>
    </font>
    <font>
      <u/>
      <sz val="7.7"/>
      <color theme="0"/>
      <name val="Calibri Light"/>
      <family val="2"/>
    </font>
    <font>
      <sz val="9"/>
      <color theme="1"/>
      <name val="Calibri Light"/>
      <family val="2"/>
    </font>
    <font>
      <sz val="8"/>
      <color theme="1"/>
      <name val="Calibri Light"/>
      <family val="2"/>
    </font>
    <font>
      <b/>
      <sz val="8"/>
      <color rgb="FFFF0000"/>
      <name val="Calibri Light"/>
      <family val="2"/>
    </font>
    <font>
      <sz val="8"/>
      <color rgb="FFFF0000"/>
      <name val="Calibri Light"/>
      <family val="2"/>
    </font>
    <font>
      <sz val="8"/>
      <color theme="3" tint="-0.249977111117893"/>
      <name val="Calibri Light"/>
      <family val="2"/>
    </font>
    <font>
      <sz val="8"/>
      <color theme="1" tint="0.499984740745262"/>
      <name val="Calibri Light"/>
      <family val="2"/>
    </font>
    <font>
      <b/>
      <sz val="8"/>
      <color theme="1" tint="0.499984740745262"/>
      <name val="Calibri Light"/>
      <family val="2"/>
    </font>
    <font>
      <sz val="8"/>
      <color theme="3"/>
      <name val="Calibri Light"/>
      <family val="2"/>
    </font>
    <font>
      <sz val="12"/>
      <color theme="0" tint="-0.499984740745262"/>
      <name val="Calibri Light"/>
      <family val="2"/>
    </font>
    <font>
      <b/>
      <sz val="14"/>
      <color theme="3"/>
      <name val="Calibri Light"/>
      <family val="2"/>
    </font>
    <font>
      <sz val="12"/>
      <color rgb="FFFF0000"/>
      <name val="Calibri Light"/>
      <family val="2"/>
    </font>
    <font>
      <sz val="12"/>
      <color theme="1"/>
      <name val="Calibri Light"/>
      <family val="2"/>
    </font>
    <font>
      <sz val="22"/>
      <color theme="3"/>
      <name val="Calibri Light"/>
      <family val="2"/>
    </font>
    <font>
      <sz val="12"/>
      <color theme="0"/>
      <name val="Calibri Light"/>
      <family val="2"/>
    </font>
    <font>
      <b/>
      <sz val="11"/>
      <color theme="1"/>
      <name val="Calibri Light"/>
      <family val="2"/>
    </font>
    <font>
      <sz val="10"/>
      <color theme="0"/>
      <name val="Calibri Light"/>
      <family val="2"/>
    </font>
    <font>
      <sz val="8"/>
      <color theme="1" tint="0.34998626667073579"/>
      <name val="Calibri Light"/>
      <family val="2"/>
    </font>
    <font>
      <sz val="24"/>
      <name val="Calibri Light"/>
      <family val="2"/>
    </font>
    <font>
      <sz val="11"/>
      <color theme="1" tint="0.499984740745262"/>
      <name val="Calibri Light"/>
      <family val="2"/>
    </font>
    <font>
      <sz val="11"/>
      <name val="Calibri Light"/>
      <family val="2"/>
    </font>
    <font>
      <sz val="10"/>
      <name val="Calibri Light"/>
      <family val="2"/>
    </font>
    <font>
      <sz val="22"/>
      <color theme="1"/>
      <name val="Calibri Light"/>
      <family val="2"/>
    </font>
    <font>
      <sz val="12"/>
      <name val="Calibri Light"/>
      <family val="2"/>
    </font>
    <font>
      <sz val="8"/>
      <color theme="0"/>
      <name val="Calibri Light"/>
      <family val="2"/>
    </font>
    <font>
      <sz val="16"/>
      <color theme="1"/>
      <name val="Calibri Light"/>
      <family val="2"/>
    </font>
    <font>
      <sz val="14"/>
      <color theme="1"/>
      <name val="Calibri Light"/>
      <family val="2"/>
    </font>
    <font>
      <sz val="10"/>
      <color rgb="FFFF0000"/>
      <name val="Calibri Light"/>
      <family val="2"/>
    </font>
    <font>
      <sz val="8"/>
      <name val="Calibri Light"/>
      <family val="2"/>
    </font>
    <font>
      <sz val="20"/>
      <color theme="0"/>
      <name val="Calibri Light"/>
      <family val="2"/>
    </font>
    <font>
      <sz val="11"/>
      <color theme="0"/>
      <name val="Calibri Light"/>
      <family val="2"/>
    </font>
    <font>
      <b/>
      <sz val="14"/>
      <color theme="0"/>
      <name val="Calibri Light"/>
      <family val="2"/>
    </font>
    <font>
      <sz val="18"/>
      <color theme="0" tint="-0.499984740745262"/>
      <name val="Calibri Light"/>
      <family val="2"/>
    </font>
    <font>
      <sz val="10"/>
      <color theme="0" tint="-0.499984740745262"/>
      <name val="Calibri Light"/>
      <family val="2"/>
    </font>
    <font>
      <sz val="9"/>
      <color rgb="FF3B5998"/>
      <name val="Calibri Light"/>
      <family val="2"/>
    </font>
    <font>
      <sz val="9"/>
      <color theme="0"/>
      <name val="Calibri Light"/>
      <family val="2"/>
    </font>
    <font>
      <sz val="10"/>
      <color theme="6" tint="0.79998168889431442"/>
      <name val="Calibri Light"/>
      <family val="2"/>
    </font>
    <font>
      <b/>
      <sz val="10"/>
      <color theme="0"/>
      <name val="Calibri Light"/>
      <family val="2"/>
    </font>
    <font>
      <b/>
      <sz val="22"/>
      <color theme="3"/>
      <name val="Calibri Light"/>
      <family val="2"/>
    </font>
    <font>
      <sz val="22"/>
      <color theme="0"/>
      <name val="Calibri Light"/>
      <family val="2"/>
    </font>
    <font>
      <sz val="11"/>
      <color rgb="FFFF0000"/>
      <name val="Calibri Light"/>
      <family val="2"/>
    </font>
    <font>
      <b/>
      <sz val="24"/>
      <color theme="0"/>
      <name val="Calibri Light"/>
      <family val="2"/>
    </font>
    <font>
      <sz val="12"/>
      <color theme="1" tint="0.34998626667073579"/>
      <name val="Calibri Light"/>
      <family val="2"/>
    </font>
    <font>
      <sz val="11"/>
      <color theme="1" tint="0.34998626667073579"/>
      <name val="Calibri Light"/>
      <family val="2"/>
    </font>
    <font>
      <sz val="14"/>
      <color theme="0"/>
      <name val="Calibri Light"/>
      <family val="2"/>
    </font>
    <font>
      <sz val="24"/>
      <color theme="0"/>
      <name val="Calibri Light"/>
      <family val="2"/>
    </font>
    <font>
      <b/>
      <sz val="8"/>
      <color theme="0"/>
      <name val="Calibri Light"/>
      <family val="2"/>
    </font>
    <font>
      <b/>
      <sz val="11"/>
      <color theme="0"/>
      <name val="Calibri Light"/>
      <family val="2"/>
    </font>
    <font>
      <sz val="12"/>
      <color rgb="FF005581"/>
      <name val="Calibri Light"/>
      <family val="2"/>
    </font>
    <font>
      <i/>
      <sz val="10"/>
      <color theme="1"/>
      <name val="Calibri Light"/>
      <family val="2"/>
    </font>
    <font>
      <i/>
      <sz val="10"/>
      <name val="Calibri Light"/>
      <family val="2"/>
    </font>
    <font>
      <b/>
      <sz val="24"/>
      <color rgb="FFFF0000"/>
      <name val="Calibri Light"/>
      <family val="2"/>
    </font>
    <font>
      <u/>
      <sz val="10"/>
      <color theme="3"/>
      <name val="Calibri Light"/>
      <family val="2"/>
    </font>
    <font>
      <u/>
      <sz val="16"/>
      <color theme="0"/>
      <name val="Calibri Light"/>
      <family val="2"/>
    </font>
    <font>
      <sz val="12"/>
      <color theme="4" tint="-0.499984740745262"/>
      <name val="Calibri Light"/>
      <family val="2"/>
    </font>
    <font>
      <sz val="24"/>
      <color theme="4" tint="-0.249977111117893"/>
      <name val="Calibri Light"/>
      <family val="2"/>
    </font>
    <font>
      <sz val="24"/>
      <color theme="1"/>
      <name val="Calibri Light"/>
      <family val="2"/>
    </font>
    <font>
      <sz val="8"/>
      <name val="Calibri"/>
      <family val="2"/>
      <scheme val="minor"/>
    </font>
    <font>
      <sz val="10.5"/>
      <name val="Calibri Light"/>
      <family val="2"/>
    </font>
    <font>
      <sz val="18"/>
      <color theme="3"/>
      <name val="Calibri Light"/>
      <family val="2"/>
    </font>
    <font>
      <b/>
      <sz val="16"/>
      <color theme="1"/>
      <name val="Calibri Light"/>
      <family val="2"/>
    </font>
    <font>
      <sz val="12"/>
      <color theme="1" tint="0.499984740745262"/>
      <name val="Calibri Light"/>
      <family val="2"/>
    </font>
    <font>
      <sz val="9"/>
      <color indexed="81"/>
      <name val="Segoe UI"/>
      <family val="2"/>
    </font>
    <font>
      <sz val="10"/>
      <name val="Calibri"/>
      <family val="2"/>
      <scheme val="minor"/>
    </font>
    <font>
      <sz val="18"/>
      <color theme="0"/>
      <name val="Calibri Light"/>
      <family val="2"/>
    </font>
    <font>
      <b/>
      <sz val="12"/>
      <color theme="1"/>
      <name val="Calibri Light"/>
      <family val="2"/>
    </font>
    <font>
      <sz val="14"/>
      <color theme="3"/>
      <name val="Calibri Light"/>
      <family val="2"/>
    </font>
    <font>
      <i/>
      <sz val="11"/>
      <color theme="1"/>
      <name val="Calibri Light"/>
      <family val="2"/>
    </font>
    <font>
      <sz val="11"/>
      <color theme="3"/>
      <name val="Calibri Light"/>
      <family val="2"/>
    </font>
    <font>
      <b/>
      <sz val="12"/>
      <color theme="0"/>
      <name val="Calibri Light"/>
      <family val="2"/>
    </font>
    <font>
      <sz val="13"/>
      <color theme="0"/>
      <name val="Calibri Light"/>
      <family val="2"/>
    </font>
    <font>
      <sz val="16"/>
      <color theme="0"/>
      <name val="Calibri Light"/>
      <family val="2"/>
    </font>
    <font>
      <sz val="18"/>
      <color theme="5" tint="-0.249977111117893"/>
      <name val="Calibri Light"/>
      <family val="2"/>
    </font>
    <font>
      <u/>
      <sz val="7.7"/>
      <color theme="10"/>
      <name val="Calibri"/>
      <family val="2"/>
    </font>
    <font>
      <sz val="14"/>
      <color theme="1" tint="0.499984740745262"/>
      <name val="Calibri Light"/>
      <family val="2"/>
    </font>
    <font>
      <sz val="8"/>
      <color rgb="FF000000"/>
      <name val="Calibri Light"/>
      <family val="2"/>
    </font>
    <font>
      <b/>
      <sz val="16"/>
      <color theme="0"/>
      <name val="Calibri Light"/>
      <family val="2"/>
    </font>
    <font>
      <b/>
      <sz val="10"/>
      <color theme="1"/>
      <name val="Calibri Light"/>
      <family val="2"/>
    </font>
    <font>
      <u/>
      <sz val="7.7"/>
      <color theme="10"/>
      <name val="Calibri Light"/>
      <family val="2"/>
    </font>
    <font>
      <sz val="10"/>
      <color rgb="FF000000"/>
      <name val="Calibri Light"/>
      <family val="2"/>
    </font>
    <font>
      <sz val="24"/>
      <color theme="3" tint="0.39997558519241921"/>
      <name val="Calibri Light"/>
      <family val="2"/>
    </font>
    <font>
      <b/>
      <sz val="12"/>
      <color theme="4" tint="0.39997558519241921"/>
      <name val="Calibri Light"/>
      <family val="2"/>
    </font>
    <font>
      <b/>
      <sz val="12"/>
      <color theme="9" tint="0.39997558519241921"/>
      <name val="Calibri Light"/>
      <family val="2"/>
    </font>
    <font>
      <sz val="24"/>
      <color theme="4" tint="0.39997558519241921"/>
      <name val="Calibri Light"/>
      <family val="2"/>
    </font>
    <font>
      <sz val="24"/>
      <color theme="9" tint="-0.249977111117893"/>
      <name val="Calibri Light"/>
      <family val="2"/>
    </font>
    <font>
      <sz val="16"/>
      <color theme="4" tint="0.39997558519241921"/>
      <name val="Calibri Light"/>
      <family val="2"/>
    </font>
    <font>
      <sz val="16"/>
      <color theme="9" tint="0.39997558519241921"/>
      <name val="Calibri Light"/>
      <family val="2"/>
    </font>
    <font>
      <b/>
      <sz val="12"/>
      <color theme="5" tint="0.39997558519241921"/>
      <name val="Calibri Light"/>
      <family val="2"/>
    </font>
    <font>
      <sz val="24"/>
      <color theme="5" tint="-0.249977111117893"/>
      <name val="Calibri Light"/>
      <family val="2"/>
    </font>
    <font>
      <b/>
      <sz val="12"/>
      <color theme="7" tint="0.39997558519241921"/>
      <name val="Calibri Light"/>
      <family val="2"/>
    </font>
    <font>
      <sz val="24"/>
      <color theme="7" tint="-0.249977111117893"/>
      <name val="Calibri Light"/>
      <family val="2"/>
    </font>
    <font>
      <sz val="11"/>
      <color theme="3" tint="0.39997558519241921"/>
      <name val="Calibri Light"/>
      <family val="2"/>
    </font>
    <font>
      <sz val="14"/>
      <color theme="1" tint="0.249977111117893"/>
      <name val="Calibri Light"/>
      <family val="2"/>
    </font>
    <font>
      <sz val="11"/>
      <color theme="1" tint="0.249977111117893"/>
      <name val="Calibri Light"/>
      <family val="2"/>
    </font>
    <font>
      <b/>
      <sz val="20"/>
      <color theme="7" tint="-0.249977111117893"/>
      <name val="Calibri Light"/>
      <family val="2"/>
    </font>
    <font>
      <sz val="14"/>
      <color theme="7" tint="-0.499984740745262"/>
      <name val="Calibri Light"/>
      <family val="2"/>
    </font>
    <font>
      <b/>
      <i/>
      <sz val="16"/>
      <color theme="0"/>
      <name val="Calibri Light"/>
      <family val="2"/>
    </font>
    <font>
      <b/>
      <sz val="11"/>
      <color theme="3"/>
      <name val="Calibri Light"/>
      <family val="2"/>
    </font>
    <font>
      <sz val="16"/>
      <color theme="1" tint="0.499984740745262"/>
      <name val="Calibri Light"/>
      <family val="2"/>
    </font>
    <font>
      <b/>
      <sz val="14"/>
      <color theme="3" tint="-0.249977111117893"/>
      <name val="Calibri Light"/>
      <family val="2"/>
    </font>
    <font>
      <sz val="11"/>
      <color theme="4" tint="-0.499984740745262"/>
      <name val="Calibri Light"/>
      <family val="2"/>
    </font>
    <font>
      <sz val="11"/>
      <color theme="9" tint="-0.499984740745262"/>
      <name val="Calibri Light"/>
      <family val="2"/>
    </font>
    <font>
      <sz val="16"/>
      <color theme="7" tint="0.39997558519241921"/>
      <name val="Calibri Light"/>
      <family val="2"/>
    </font>
    <font>
      <sz val="11"/>
      <color theme="0" tint="-0.34998626667073579"/>
      <name val="Calibri Light"/>
      <family val="2"/>
    </font>
    <font>
      <sz val="11"/>
      <color theme="7" tint="-0.499984740745262"/>
      <name val="Calibri Light"/>
      <family val="2"/>
    </font>
    <font>
      <u/>
      <sz val="7.7"/>
      <color rgb="FFFF0000"/>
      <name val="Calibri Light"/>
      <family val="2"/>
    </font>
    <font>
      <sz val="20"/>
      <color theme="1"/>
      <name val="Calibri Light"/>
      <family val="2"/>
    </font>
    <font>
      <sz val="10"/>
      <color theme="0"/>
      <name val="Calibri"/>
      <family val="2"/>
      <scheme val="minor"/>
    </font>
    <font>
      <sz val="16"/>
      <name val="Calibri Light"/>
      <family val="2"/>
    </font>
    <font>
      <sz val="21"/>
      <color theme="3"/>
      <name val="Calibri Light"/>
      <family val="2"/>
    </font>
    <font>
      <sz val="9"/>
      <color theme="0"/>
      <name val="Calibri"/>
      <family val="2"/>
      <scheme val="minor"/>
    </font>
    <font>
      <sz val="9"/>
      <color rgb="FFFFFFFF"/>
      <name val="Calibri"/>
      <family val="2"/>
      <scheme val="minor"/>
    </font>
    <font>
      <sz val="10"/>
      <color rgb="FFA3A3A3"/>
      <name val="Calibri Light"/>
      <family val="2"/>
    </font>
    <font>
      <b/>
      <sz val="11"/>
      <color theme="6" tint="-0.499984740745262"/>
      <name val="Calibri Light"/>
      <family val="2"/>
    </font>
    <font>
      <sz val="14"/>
      <color theme="6" tint="-0.499984740745262"/>
      <name val="Calibri Light"/>
      <family val="2"/>
    </font>
    <font>
      <sz val="22"/>
      <color theme="8" tint="-0.499984740745262"/>
      <name val="Calibri Light"/>
      <family val="2"/>
    </font>
    <font>
      <sz val="12"/>
      <color theme="3"/>
      <name val="Calibri Light"/>
      <family val="2"/>
    </font>
    <font>
      <sz val="24"/>
      <color theme="0" tint="-0.499984740745262"/>
      <name val="Calibri Light"/>
      <family val="2"/>
    </font>
    <font>
      <sz val="14"/>
      <color theme="1" tint="0.34998626667073579"/>
      <name val="Calibri Light"/>
      <family val="2"/>
    </font>
    <font>
      <sz val="10"/>
      <color theme="1" tint="0.499984740745262"/>
      <name val="Calibri Light"/>
      <family val="2"/>
    </font>
    <font>
      <sz val="18"/>
      <color theme="1" tint="0.499984740745262"/>
      <name val="Calibri Light"/>
      <family val="2"/>
    </font>
    <font>
      <sz val="13"/>
      <color theme="1" tint="0.34998626667073579"/>
      <name val="Calibri Light"/>
      <family val="2"/>
    </font>
    <font>
      <sz val="13"/>
      <color theme="0" tint="-0.499984740745262"/>
      <name val="Calibri Light"/>
      <family val="2"/>
    </font>
    <font>
      <sz val="11"/>
      <color theme="1" tint="4.9989318521683403E-2"/>
      <name val="Calibri"/>
      <family val="1"/>
      <scheme val="minor"/>
    </font>
    <font>
      <sz val="16"/>
      <color theme="0"/>
      <name val="Calibri"/>
      <family val="1"/>
      <scheme val="minor"/>
    </font>
    <font>
      <sz val="36"/>
      <color theme="0"/>
      <name val="Cambria"/>
      <family val="1"/>
      <scheme val="major"/>
    </font>
    <font>
      <sz val="11"/>
      <color theme="3"/>
      <name val="Calibri"/>
      <family val="2"/>
      <scheme val="minor"/>
    </font>
    <font>
      <u/>
      <sz val="11"/>
      <color theme="10"/>
      <name val="Calibri"/>
      <family val="1"/>
      <scheme val="minor"/>
    </font>
    <font>
      <sz val="11"/>
      <color theme="1" tint="4.9989318521683403E-2"/>
      <name val="Calibri Light"/>
      <family val="2"/>
    </font>
    <font>
      <sz val="14"/>
      <color theme="1" tint="4.9989318521683403E-2"/>
      <name val="Calibri Light"/>
      <family val="2"/>
    </font>
    <font>
      <b/>
      <sz val="12"/>
      <color rgb="FF486492"/>
      <name val="Calibri Light"/>
      <family val="2"/>
    </font>
    <font>
      <sz val="18"/>
      <color theme="4" tint="-0.249977111117893"/>
      <name val="Calibri Light"/>
      <family val="2"/>
    </font>
    <font>
      <b/>
      <sz val="14"/>
      <color theme="4" tint="-0.249977111117893"/>
      <name val="Calibri Light"/>
      <family val="2"/>
    </font>
    <font>
      <b/>
      <sz val="11"/>
      <color rgb="FF486492"/>
      <name val="Calibri Light"/>
      <family val="2"/>
    </font>
    <font>
      <sz val="12"/>
      <color theme="1" tint="4.9989318521683403E-2"/>
      <name val="Calibri Light"/>
      <family val="2"/>
    </font>
    <font>
      <u/>
      <sz val="12"/>
      <color theme="10"/>
      <name val="Calibri Light"/>
      <family val="2"/>
    </font>
    <font>
      <sz val="26"/>
      <color theme="3"/>
      <name val="Calibri Light"/>
      <family val="2"/>
    </font>
    <font>
      <sz val="11"/>
      <color theme="5"/>
      <name val="Calibri"/>
      <family val="2"/>
      <scheme val="minor"/>
    </font>
    <font>
      <sz val="10"/>
      <color theme="0"/>
      <name val="Arial"/>
      <family val="2"/>
    </font>
    <font>
      <b/>
      <sz val="9"/>
      <color indexed="81"/>
      <name val="Tahoma"/>
      <family val="2"/>
    </font>
    <font>
      <sz val="9"/>
      <color indexed="81"/>
      <name val="Tahoma"/>
      <family val="2"/>
    </font>
    <font>
      <sz val="12"/>
      <color theme="0"/>
      <name val="Calibri"/>
      <family val="2"/>
      <scheme val="minor"/>
    </font>
    <font>
      <sz val="12"/>
      <color rgb="FFFF0000"/>
      <name val="Calibri"/>
      <family val="2"/>
      <scheme val="minor"/>
    </font>
    <font>
      <b/>
      <sz val="14"/>
      <color theme="1"/>
      <name val="Calibri Light"/>
      <family val="2"/>
    </font>
    <font>
      <b/>
      <sz val="16"/>
      <color theme="5" tint="-0.249977111117893"/>
      <name val="Calibri Light"/>
      <family val="2"/>
    </font>
    <font>
      <sz val="10"/>
      <color theme="1" tint="4.9989318521683403E-2"/>
      <name val="Calibri Light"/>
      <family val="2"/>
    </font>
  </fonts>
  <fills count="71">
    <fill>
      <patternFill patternType="none"/>
    </fill>
    <fill>
      <patternFill patternType="gray125"/>
    </fill>
    <fill>
      <patternFill patternType="solid">
        <fgColor rgb="FFFFFFCC"/>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6" tint="0.79998168889431442"/>
        <bgColor indexed="65"/>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rgb="FFFF0000"/>
        <bgColor indexed="64"/>
      </patternFill>
    </fill>
    <fill>
      <patternFill patternType="solid">
        <fgColor theme="7" tint="0.59999389629810485"/>
        <bgColor indexed="65"/>
      </patternFill>
    </fill>
    <fill>
      <patternFill patternType="solid">
        <fgColor theme="4" tint="0.59999389629810485"/>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rgb="FFFFEB9C"/>
        <bgColor indexed="64"/>
      </patternFill>
    </fill>
    <fill>
      <patternFill patternType="solid">
        <fgColor theme="7" tint="-0.249977111117893"/>
        <bgColor indexed="64"/>
      </patternFill>
    </fill>
    <fill>
      <patternFill patternType="solid">
        <fgColor theme="5" tint="0.59999389629810485"/>
        <bgColor indexed="64"/>
      </patternFill>
    </fill>
    <fill>
      <patternFill patternType="solid">
        <fgColor theme="6" tint="-0.499984740745262"/>
        <bgColor indexed="64"/>
      </patternFill>
    </fill>
    <fill>
      <patternFill patternType="solid">
        <fgColor theme="5" tint="-0.249977111117893"/>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3" tint="0.59999389629810485"/>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3F70AB"/>
        <bgColor indexed="64"/>
      </patternFill>
    </fill>
    <fill>
      <patternFill patternType="solid">
        <fgColor rgb="FF5183BF"/>
        <bgColor indexed="64"/>
      </patternFill>
    </fill>
    <fill>
      <patternFill patternType="solid">
        <fgColor rgb="FFFFFF00"/>
        <bgColor indexed="64"/>
      </patternFill>
    </fill>
    <fill>
      <patternFill patternType="solid">
        <fgColor rgb="FFFFCCCC"/>
        <bgColor indexed="64"/>
      </patternFill>
    </fill>
    <fill>
      <patternFill patternType="solid">
        <fgColor theme="3"/>
        <bgColor indexed="64"/>
      </patternFill>
    </fill>
    <fill>
      <patternFill patternType="solid">
        <fgColor rgb="FF366092"/>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rgb="FF2B526A"/>
        <bgColor indexed="64"/>
      </patternFill>
    </fill>
    <fill>
      <patternFill patternType="solid">
        <fgColor rgb="FF3984A3"/>
        <bgColor indexed="64"/>
      </patternFill>
    </fill>
    <fill>
      <patternFill patternType="solid">
        <fgColor rgb="FF6C88B7"/>
        <bgColor indexed="64"/>
      </patternFill>
    </fill>
    <fill>
      <patternFill patternType="solid">
        <fgColor rgb="FF486492"/>
        <bgColor indexed="64"/>
      </patternFill>
    </fill>
    <fill>
      <patternFill patternType="solid">
        <fgColor theme="6" tint="0.59999389629810485"/>
        <bgColor indexed="65"/>
      </patternFill>
    </fill>
    <fill>
      <patternFill patternType="solid">
        <fgColor theme="5" tint="-0.499984740745262"/>
        <bgColor indexed="64"/>
      </patternFill>
    </fill>
    <fill>
      <patternFill patternType="solid">
        <fgColor theme="5" tint="0.39997558519241921"/>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4" tint="-0.499984740745262"/>
        <bgColor indexed="64"/>
      </patternFill>
    </fill>
    <fill>
      <patternFill patternType="solid">
        <fgColor theme="4" tint="0.39997558519241921"/>
        <bgColor indexed="64"/>
      </patternFill>
    </fill>
    <fill>
      <patternFill patternType="solid">
        <fgColor theme="7" tint="-0.499984740745262"/>
        <bgColor indexed="64"/>
      </patternFill>
    </fill>
    <fill>
      <patternFill patternType="solid">
        <fgColor theme="7" tint="0.39997558519241921"/>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rgb="FF398389"/>
        <bgColor indexed="64"/>
      </patternFill>
    </fill>
    <fill>
      <patternFill patternType="solid">
        <fgColor rgb="FF2B637A"/>
        <bgColor indexed="64"/>
      </patternFill>
    </fill>
    <fill>
      <patternFill patternType="solid">
        <fgColor rgb="FF203E50"/>
        <bgColor indexed="64"/>
      </patternFill>
    </fill>
    <fill>
      <patternFill patternType="solid">
        <fgColor rgb="FFE1F2F3"/>
        <bgColor indexed="64"/>
      </patternFill>
    </fill>
    <fill>
      <patternFill patternType="solid">
        <fgColor rgb="FFC4DFEA"/>
        <bgColor indexed="64"/>
      </patternFill>
    </fill>
    <fill>
      <patternFill patternType="solid">
        <fgColor rgb="FFC1CDE1"/>
        <bgColor indexed="64"/>
      </patternFill>
    </fill>
    <fill>
      <patternFill patternType="solid">
        <fgColor rgb="FFD8E0EC"/>
        <bgColor indexed="64"/>
      </patternFill>
    </fill>
    <fill>
      <patternFill patternType="solid">
        <fgColor rgb="FFB3DCDF"/>
        <bgColor indexed="64"/>
      </patternFill>
    </fill>
    <fill>
      <patternFill patternType="solid">
        <fgColor rgb="FFD6ECEE"/>
        <bgColor indexed="64"/>
      </patternFill>
    </fill>
    <fill>
      <patternFill patternType="solid">
        <fgColor rgb="FFDADEE6"/>
        <bgColor indexed="64"/>
      </patternFill>
    </fill>
    <fill>
      <patternFill patternType="solid">
        <fgColor rgb="FFEDF6F7"/>
        <bgColor indexed="64"/>
      </patternFill>
    </fill>
    <fill>
      <patternFill patternType="solid">
        <fgColor rgb="FFC7CEDB"/>
        <bgColor indexed="64"/>
      </patternFill>
    </fill>
    <fill>
      <patternFill patternType="solid">
        <fgColor rgb="FFF2F3F4"/>
        <bgColor indexed="64"/>
      </patternFill>
    </fill>
    <fill>
      <patternFill patternType="solid">
        <fgColor theme="4"/>
        <bgColor indexed="64"/>
      </patternFill>
    </fill>
    <fill>
      <gradientFill>
        <stop position="0">
          <color theme="8" tint="-0.49803155613879818"/>
        </stop>
        <stop position="0.5">
          <color theme="8" tint="0.40000610370189521"/>
        </stop>
        <stop position="1">
          <color theme="8" tint="-0.49803155613879818"/>
        </stop>
      </gradientFill>
    </fill>
    <fill>
      <patternFill patternType="solid">
        <fgColor theme="8" tint="0.79998168889431442"/>
        <bgColor indexed="64"/>
      </patternFill>
    </fill>
    <fill>
      <patternFill patternType="solid">
        <fgColor theme="8" tint="0.59999389629810485"/>
        <bgColor indexed="64"/>
      </patternFill>
    </fill>
    <fill>
      <patternFill patternType="solid">
        <fgColor rgb="FFE4E7EC"/>
        <bgColor indexed="64"/>
      </patternFill>
    </fill>
  </fills>
  <borders count="90">
    <border>
      <left/>
      <right/>
      <top/>
      <bottom/>
      <diagonal/>
    </border>
    <border>
      <left/>
      <right/>
      <top/>
      <bottom style="thin">
        <color indexed="64"/>
      </bottom>
      <diagonal/>
    </border>
    <border>
      <left/>
      <right/>
      <top/>
      <bottom style="thin">
        <color theme="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hair">
        <color theme="0" tint="-0.499984740745262"/>
      </left>
      <right style="hair">
        <color theme="0" tint="-0.499984740745262"/>
      </right>
      <top/>
      <bottom style="thin">
        <color indexed="64"/>
      </bottom>
      <diagonal/>
    </border>
    <border>
      <left/>
      <right style="hair">
        <color theme="0" tint="-0.499984740745262"/>
      </right>
      <top/>
      <bottom style="thin">
        <color indexed="64"/>
      </bottom>
      <diagonal/>
    </border>
    <border>
      <left/>
      <right style="hair">
        <color theme="0" tint="-0.499984740745262"/>
      </right>
      <top/>
      <bottom/>
      <diagonal/>
    </border>
    <border>
      <left style="thin">
        <color indexed="64"/>
      </left>
      <right style="thin">
        <color indexed="64"/>
      </right>
      <top/>
      <bottom style="thin">
        <color indexed="64"/>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theme="0"/>
      </left>
      <right style="thin">
        <color theme="0"/>
      </right>
      <top/>
      <bottom/>
      <diagonal/>
    </border>
    <border>
      <left/>
      <right style="thin">
        <color theme="0"/>
      </right>
      <top/>
      <bottom/>
      <diagonal/>
    </border>
    <border>
      <left style="thin">
        <color theme="0"/>
      </left>
      <right/>
      <top/>
      <bottom/>
      <diagonal/>
    </border>
    <border>
      <left/>
      <right style="thin">
        <color theme="0"/>
      </right>
      <top/>
      <bottom style="thin">
        <color theme="0"/>
      </bottom>
      <diagonal/>
    </border>
    <border>
      <left style="thin">
        <color theme="0"/>
      </left>
      <right/>
      <top/>
      <bottom style="thin">
        <color theme="0"/>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right/>
      <top style="thin">
        <color theme="0"/>
      </top>
      <bottom/>
      <diagonal/>
    </border>
    <border>
      <left/>
      <right/>
      <top/>
      <bottom style="thin">
        <color theme="0"/>
      </bottom>
      <diagonal/>
    </border>
    <border>
      <left style="hair">
        <color auto="1"/>
      </left>
      <right style="hair">
        <color auto="1"/>
      </right>
      <top/>
      <bottom/>
      <diagonal/>
    </border>
    <border>
      <left/>
      <right/>
      <top style="thin">
        <color theme="0"/>
      </top>
      <bottom style="thin">
        <color theme="0"/>
      </bottom>
      <diagonal/>
    </border>
    <border>
      <left/>
      <right style="thin">
        <color theme="0" tint="-4.9989318521683403E-2"/>
      </right>
      <top/>
      <bottom/>
      <diagonal/>
    </border>
    <border>
      <left style="thin">
        <color theme="0" tint="-4.9989318521683403E-2"/>
      </left>
      <right style="thin">
        <color theme="0" tint="-4.9989318521683403E-2"/>
      </right>
      <top/>
      <bottom/>
      <diagonal/>
    </border>
    <border>
      <left style="thin">
        <color theme="0" tint="-4.9989318521683403E-2"/>
      </left>
      <right/>
      <top/>
      <bottom/>
      <diagonal/>
    </border>
    <border>
      <left/>
      <right style="hair">
        <color theme="0" tint="-4.9989318521683403E-2"/>
      </right>
      <top/>
      <bottom/>
      <diagonal/>
    </border>
    <border>
      <left style="hair">
        <color theme="0" tint="-4.9989318521683403E-2"/>
      </left>
      <right style="hair">
        <color theme="0" tint="-4.9989318521683403E-2"/>
      </right>
      <top/>
      <bottom/>
      <diagonal/>
    </border>
    <border>
      <left style="hair">
        <color theme="0" tint="-4.9989318521683403E-2"/>
      </left>
      <right/>
      <top/>
      <bottom/>
      <diagonal/>
    </border>
    <border>
      <left/>
      <right style="thin">
        <color theme="0"/>
      </right>
      <top style="thin">
        <color theme="0"/>
      </top>
      <bottom/>
      <diagonal/>
    </border>
    <border>
      <left/>
      <right/>
      <top style="thin">
        <color theme="3"/>
      </top>
      <bottom style="thin">
        <color theme="3"/>
      </bottom>
      <diagonal/>
    </border>
    <border>
      <left/>
      <right/>
      <top style="thin">
        <color theme="3"/>
      </top>
      <bottom/>
      <diagonal/>
    </border>
    <border>
      <left style="thin">
        <color theme="4" tint="-0.499984740745262"/>
      </left>
      <right style="thin">
        <color theme="4" tint="-0.499984740745262"/>
      </right>
      <top style="thin">
        <color theme="4" tint="-0.499984740745262"/>
      </top>
      <bottom style="thin">
        <color theme="4" tint="-0.499984740745262"/>
      </bottom>
      <diagonal/>
    </border>
    <border>
      <left style="hair">
        <color auto="1"/>
      </left>
      <right/>
      <top/>
      <bottom/>
      <diagonal/>
    </border>
    <border>
      <left style="hair">
        <color auto="1"/>
      </left>
      <right style="hair">
        <color auto="1"/>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thin">
        <color auto="1"/>
      </left>
      <right/>
      <top style="thin">
        <color indexed="64"/>
      </top>
      <bottom/>
      <diagonal/>
    </border>
    <border>
      <left style="hair">
        <color auto="1"/>
      </left>
      <right style="hair">
        <color theme="0" tint="-0.499984740745262"/>
      </right>
      <top/>
      <bottom/>
      <diagonal/>
    </border>
    <border>
      <left style="hair">
        <color auto="1"/>
      </left>
      <right style="hair">
        <color theme="0" tint="-0.499984740745262"/>
      </right>
      <top/>
      <bottom style="thin">
        <color indexed="64"/>
      </bottom>
      <diagonal/>
    </border>
    <border>
      <left/>
      <right/>
      <top/>
      <bottom style="thin">
        <color theme="4" tint="-0.499984740745262"/>
      </bottom>
      <diagonal/>
    </border>
    <border>
      <left style="thin">
        <color theme="1" tint="0.499984740745262"/>
      </left>
      <right/>
      <top/>
      <bottom style="thin">
        <color theme="1" tint="0.499984740745262"/>
      </bottom>
      <diagonal/>
    </border>
    <border>
      <left/>
      <right style="thin">
        <color theme="1" tint="0.499984740745262"/>
      </right>
      <top/>
      <bottom style="thin">
        <color theme="1" tint="0.499984740745262"/>
      </bottom>
      <diagonal/>
    </border>
    <border>
      <left style="medium">
        <color theme="0" tint="-0.24994659260841701"/>
      </left>
      <right/>
      <top/>
      <bottom style="medium">
        <color theme="0" tint="-0.24994659260841701"/>
      </bottom>
      <diagonal/>
    </border>
    <border>
      <left/>
      <right/>
      <top/>
      <bottom style="medium">
        <color theme="0" tint="-0.24994659260841701"/>
      </bottom>
      <diagonal/>
    </border>
    <border>
      <left/>
      <right style="medium">
        <color theme="0" tint="-0.24994659260841701"/>
      </right>
      <top/>
      <bottom style="medium">
        <color theme="0" tint="-0.24994659260841701"/>
      </bottom>
      <diagonal/>
    </border>
    <border>
      <left/>
      <right style="medium">
        <color theme="0"/>
      </right>
      <top/>
      <bottom style="medium">
        <color theme="0"/>
      </bottom>
      <diagonal/>
    </border>
    <border>
      <left style="medium">
        <color theme="0"/>
      </left>
      <right/>
      <top/>
      <bottom style="medium">
        <color theme="0"/>
      </bottom>
      <diagonal/>
    </border>
    <border>
      <left/>
      <right style="medium">
        <color theme="0"/>
      </right>
      <top style="medium">
        <color theme="0"/>
      </top>
      <bottom style="medium">
        <color theme="0"/>
      </bottom>
      <diagonal/>
    </border>
    <border>
      <left style="medium">
        <color theme="0"/>
      </left>
      <right/>
      <top style="medium">
        <color theme="0"/>
      </top>
      <bottom style="medium">
        <color theme="0"/>
      </bottom>
      <diagonal/>
    </border>
    <border>
      <left style="medium">
        <color theme="0"/>
      </left>
      <right/>
      <top style="medium">
        <color theme="0"/>
      </top>
      <bottom/>
      <diagonal/>
    </border>
    <border>
      <left/>
      <right style="medium">
        <color theme="0"/>
      </right>
      <top style="medium">
        <color theme="0"/>
      </top>
      <bottom/>
      <diagonal/>
    </border>
    <border>
      <left style="thin">
        <color theme="3"/>
      </left>
      <right style="hair">
        <color auto="1"/>
      </right>
      <top style="thin">
        <color theme="3"/>
      </top>
      <bottom/>
      <diagonal/>
    </border>
    <border>
      <left style="thin">
        <color theme="3"/>
      </left>
      <right/>
      <top style="thin">
        <color theme="3"/>
      </top>
      <bottom/>
      <diagonal/>
    </border>
    <border>
      <left/>
      <right style="thin">
        <color theme="3"/>
      </right>
      <top style="thin">
        <color theme="3"/>
      </top>
      <bottom/>
      <diagonal/>
    </border>
    <border>
      <left style="thin">
        <color theme="3"/>
      </left>
      <right style="hair">
        <color auto="1"/>
      </right>
      <top/>
      <bottom/>
      <diagonal/>
    </border>
    <border>
      <left/>
      <right style="hair">
        <color auto="1"/>
      </right>
      <top/>
      <bottom/>
      <diagonal/>
    </border>
    <border>
      <left style="hair">
        <color auto="1"/>
      </left>
      <right style="thin">
        <color theme="3"/>
      </right>
      <top/>
      <bottom/>
      <diagonal/>
    </border>
    <border>
      <left style="thin">
        <color indexed="64"/>
      </left>
      <right style="hair">
        <color auto="1"/>
      </right>
      <top/>
      <bottom/>
      <diagonal/>
    </border>
    <border>
      <left style="thin">
        <color theme="3"/>
      </left>
      <right/>
      <top/>
      <bottom/>
      <diagonal/>
    </border>
    <border>
      <left/>
      <right style="thin">
        <color theme="3"/>
      </right>
      <top/>
      <bottom/>
      <diagonal/>
    </border>
    <border>
      <left style="thin">
        <color theme="3"/>
      </left>
      <right/>
      <top/>
      <bottom style="thin">
        <color theme="3"/>
      </bottom>
      <diagonal/>
    </border>
    <border>
      <left/>
      <right style="hair">
        <color auto="1"/>
      </right>
      <top/>
      <bottom style="thin">
        <color theme="3"/>
      </bottom>
      <diagonal/>
    </border>
    <border>
      <left style="hair">
        <color auto="1"/>
      </left>
      <right/>
      <top/>
      <bottom style="thin">
        <color theme="3"/>
      </bottom>
      <diagonal/>
    </border>
    <border>
      <left/>
      <right style="thin">
        <color theme="3"/>
      </right>
      <top/>
      <bottom style="thin">
        <color theme="3"/>
      </bottom>
      <diagonal/>
    </border>
    <border>
      <left/>
      <right/>
      <top/>
      <bottom style="medium">
        <color theme="0"/>
      </bottom>
      <diagonal/>
    </border>
    <border>
      <left style="medium">
        <color theme="0"/>
      </left>
      <right style="medium">
        <color theme="0"/>
      </right>
      <top/>
      <bottom style="medium">
        <color theme="0"/>
      </bottom>
      <diagonal/>
    </border>
    <border>
      <left/>
      <right style="thin">
        <color theme="0" tint="-4.9989318521683403E-2"/>
      </right>
      <top/>
      <bottom style="thin">
        <color indexed="64"/>
      </bottom>
      <diagonal/>
    </border>
    <border>
      <left style="thin">
        <color theme="0" tint="-4.9989318521683403E-2"/>
      </left>
      <right style="thin">
        <color theme="0" tint="-4.9989318521683403E-2"/>
      </right>
      <top/>
      <bottom style="thin">
        <color indexed="64"/>
      </bottom>
      <diagonal/>
    </border>
    <border>
      <left style="thin">
        <color theme="0" tint="-4.9989318521683403E-2"/>
      </left>
      <right/>
      <top/>
      <bottom style="thin">
        <color indexed="64"/>
      </bottom>
      <diagonal/>
    </border>
    <border>
      <left style="thin">
        <color theme="2"/>
      </left>
      <right/>
      <top style="thin">
        <color theme="2"/>
      </top>
      <bottom/>
      <diagonal/>
    </border>
    <border>
      <left/>
      <right/>
      <top style="thin">
        <color theme="2"/>
      </top>
      <bottom/>
      <diagonal/>
    </border>
    <border>
      <left/>
      <right style="thin">
        <color theme="2"/>
      </right>
      <top style="thin">
        <color theme="2"/>
      </top>
      <bottom/>
      <diagonal/>
    </border>
    <border>
      <left style="thin">
        <color theme="2"/>
      </left>
      <right/>
      <top/>
      <bottom style="thin">
        <color theme="2"/>
      </bottom>
      <diagonal/>
    </border>
    <border>
      <left/>
      <right/>
      <top/>
      <bottom style="thin">
        <color theme="2"/>
      </bottom>
      <diagonal/>
    </border>
    <border>
      <left/>
      <right style="thin">
        <color theme="2"/>
      </right>
      <top/>
      <bottom style="thin">
        <color theme="2"/>
      </bottom>
      <diagonal/>
    </border>
    <border>
      <left/>
      <right/>
      <top/>
      <bottom style="thin">
        <color theme="4" tint="-0.24994659260841701"/>
      </bottom>
      <diagonal/>
    </border>
    <border>
      <left/>
      <right/>
      <top/>
      <bottom style="thin">
        <color rgb="FF486492"/>
      </bottom>
      <diagonal/>
    </border>
    <border>
      <left/>
      <right/>
      <top/>
      <bottom style="thin">
        <color theme="0" tint="-0.14996795556505021"/>
      </bottom>
      <diagonal/>
    </border>
    <border>
      <left/>
      <right/>
      <top style="thin">
        <color theme="0" tint="-0.14996795556505021"/>
      </top>
      <bottom style="thin">
        <color theme="0" tint="-0.14996795556505021"/>
      </bottom>
      <diagonal/>
    </border>
    <border>
      <left/>
      <right/>
      <top style="thin">
        <color theme="0" tint="-0.14996795556505021"/>
      </top>
      <bottom style="thin">
        <color theme="0" tint="-0.14993743705557422"/>
      </bottom>
      <diagonal/>
    </border>
    <border>
      <left style="thin">
        <color auto="1"/>
      </left>
      <right/>
      <top/>
      <bottom style="thin">
        <color auto="1"/>
      </bottom>
      <diagonal/>
    </border>
    <border>
      <left style="hair">
        <color theme="0" tint="-0.499984740745262"/>
      </left>
      <right/>
      <top/>
      <bottom style="thin">
        <color indexed="64"/>
      </bottom>
      <diagonal/>
    </border>
    <border>
      <left style="hair">
        <color auto="1"/>
      </left>
      <right style="hair">
        <color auto="1"/>
      </right>
      <top/>
      <bottom style="thin">
        <color auto="1"/>
      </bottom>
      <diagonal/>
    </border>
    <border>
      <left style="thin">
        <color theme="0" tint="-0.24994659260841701"/>
      </left>
      <right style="thin">
        <color theme="0" tint="-0.24994659260841701"/>
      </right>
      <top/>
      <bottom/>
      <diagonal/>
    </border>
  </borders>
  <cellStyleXfs count="37">
    <xf numFmtId="0" fontId="0" fillId="0" borderId="0"/>
    <xf numFmtId="0" fontId="7" fillId="5" borderId="0" applyNumberFormat="0" applyBorder="0" applyAlignment="0" applyProtection="0"/>
    <xf numFmtId="0" fontId="23" fillId="0" borderId="0" applyNumberFormat="0" applyFill="0" applyBorder="0" applyProtection="0">
      <alignment vertical="center"/>
      <protection locked="0"/>
    </xf>
    <xf numFmtId="0" fontId="8" fillId="0" borderId="0"/>
    <xf numFmtId="0" fontId="11" fillId="0" borderId="0" applyNumberFormat="0" applyFill="0" applyBorder="0" applyAlignment="0" applyProtection="0"/>
    <xf numFmtId="43" fontId="8" fillId="0" borderId="0" applyFont="0" applyFill="0" applyBorder="0" applyAlignment="0" applyProtection="0"/>
    <xf numFmtId="0" fontId="8" fillId="0" borderId="0"/>
    <xf numFmtId="0" fontId="14" fillId="0" borderId="0" applyNumberFormat="0" applyFill="0" applyBorder="0" applyAlignment="0" applyProtection="0">
      <alignment vertical="top"/>
      <protection locked="0"/>
    </xf>
    <xf numFmtId="0" fontId="12" fillId="0" borderId="0"/>
    <xf numFmtId="0" fontId="7" fillId="0" borderId="0"/>
    <xf numFmtId="0" fontId="18" fillId="0" borderId="0" applyNumberFormat="0" applyFill="0" applyBorder="0" applyAlignment="0" applyProtection="0">
      <alignment vertical="top"/>
      <protection locked="0"/>
    </xf>
    <xf numFmtId="0" fontId="19" fillId="0" borderId="0"/>
    <xf numFmtId="166" fontId="19"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0" fontId="7" fillId="14" borderId="0" applyNumberFormat="0" applyBorder="0" applyAlignment="0" applyProtection="0"/>
    <xf numFmtId="0" fontId="21" fillId="0" borderId="0"/>
    <xf numFmtId="9"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164" fontId="7" fillId="0" borderId="0" applyFont="0" applyFill="0" applyBorder="0" applyAlignment="0" applyProtection="0"/>
    <xf numFmtId="0" fontId="7" fillId="41" borderId="0" applyNumberFormat="0" applyBorder="0" applyAlignment="0" applyProtection="0"/>
    <xf numFmtId="0" fontId="108" fillId="0" borderId="0" applyNumberFormat="0" applyFill="0" applyBorder="0" applyAlignment="0" applyProtection="0">
      <alignment vertical="top"/>
      <protection locked="0"/>
    </xf>
    <xf numFmtId="0" fontId="158" fillId="0" borderId="0">
      <alignment horizontal="left" vertical="center" wrapText="1" indent="1"/>
    </xf>
    <xf numFmtId="0" fontId="159" fillId="66" borderId="0">
      <alignment horizontal="left" vertical="center" indent="2"/>
    </xf>
    <xf numFmtId="0" fontId="160" fillId="67" borderId="0" applyNumberFormat="0" applyBorder="0" applyProtection="0">
      <alignment horizontal="left" vertical="center" indent="2"/>
    </xf>
    <xf numFmtId="14" fontId="158" fillId="0" borderId="0">
      <alignment horizontal="left" vertical="center" indent="1"/>
    </xf>
    <xf numFmtId="9" fontId="158" fillId="0" borderId="0" applyFont="0" applyFill="0" applyBorder="0" applyProtection="0">
      <alignment horizontal="right" vertical="center" indent="1"/>
    </xf>
    <xf numFmtId="0" fontId="162" fillId="0" borderId="0" applyNumberFormat="0" applyFill="0" applyBorder="0" applyAlignment="0" applyProtection="0">
      <alignment horizontal="left" vertical="center" wrapText="1" indent="1"/>
    </xf>
    <xf numFmtId="43" fontId="8" fillId="0" borderId="0" applyFont="0" applyFill="0" applyBorder="0" applyAlignment="0" applyProtection="0"/>
    <xf numFmtId="0" fontId="8" fillId="0" borderId="0"/>
    <xf numFmtId="43" fontId="7" fillId="0" borderId="0" applyFont="0" applyFill="0" applyBorder="0" applyAlignment="0" applyProtection="0"/>
    <xf numFmtId="43" fontId="7" fillId="0" borderId="0" applyFont="0" applyFill="0" applyBorder="0" applyAlignment="0" applyProtection="0"/>
  </cellStyleXfs>
  <cellXfs count="1493">
    <xf numFmtId="0" fontId="0" fillId="0" borderId="0" xfId="0"/>
    <xf numFmtId="49" fontId="33" fillId="0" borderId="29" xfId="0" applyNumberFormat="1" applyFont="1" applyBorder="1" applyAlignment="1" applyProtection="1">
      <alignment horizontal="left" vertical="top" wrapText="1"/>
      <protection locked="0"/>
    </xf>
    <xf numFmtId="14" fontId="33" fillId="0" borderId="30" xfId="0" applyNumberFormat="1" applyFont="1" applyBorder="1" applyAlignment="1" applyProtection="1">
      <alignment horizontal="left" vertical="top" wrapText="1"/>
      <protection locked="0"/>
    </xf>
    <xf numFmtId="49" fontId="33" fillId="0" borderId="30" xfId="0" applyNumberFormat="1" applyFont="1" applyBorder="1" applyAlignment="1" applyProtection="1">
      <alignment horizontal="left" vertical="top" wrapText="1"/>
      <protection locked="0"/>
    </xf>
    <xf numFmtId="49" fontId="33" fillId="7" borderId="16" xfId="0" applyNumberFormat="1" applyFont="1" applyFill="1" applyBorder="1" applyAlignment="1" applyProtection="1">
      <alignment horizontal="left" vertical="top" wrapText="1"/>
      <protection locked="0"/>
    </xf>
    <xf numFmtId="14" fontId="33" fillId="7" borderId="16" xfId="0" applyNumberFormat="1" applyFont="1" applyFill="1" applyBorder="1" applyAlignment="1" applyProtection="1">
      <alignment horizontal="left" vertical="top" wrapText="1"/>
      <protection locked="0"/>
    </xf>
    <xf numFmtId="49" fontId="24" fillId="15" borderId="12" xfId="0" applyNumberFormat="1" applyFont="1" applyFill="1" applyBorder="1" applyAlignment="1" applyProtection="1">
      <alignment horizontal="left" vertical="top" wrapText="1"/>
      <protection locked="0"/>
    </xf>
    <xf numFmtId="49" fontId="24" fillId="12" borderId="12" xfId="0" applyNumberFormat="1" applyFont="1" applyFill="1" applyBorder="1" applyAlignment="1" applyProtection="1">
      <alignment horizontal="left" vertical="top" wrapText="1"/>
      <protection locked="0"/>
    </xf>
    <xf numFmtId="0" fontId="56" fillId="11" borderId="12" xfId="0" applyFont="1" applyFill="1" applyBorder="1" applyAlignment="1" applyProtection="1">
      <alignment horizontal="center" vertical="top" wrapText="1"/>
      <protection locked="0"/>
    </xf>
    <xf numFmtId="49" fontId="56" fillId="12" borderId="12" xfId="2" applyNumberFormat="1" applyFont="1" applyFill="1" applyBorder="1" applyAlignment="1" applyProtection="1">
      <alignment horizontal="left" vertical="top" wrapText="1"/>
      <protection locked="0"/>
    </xf>
    <xf numFmtId="14" fontId="56" fillId="12" borderId="12" xfId="2" applyNumberFormat="1" applyFont="1" applyFill="1" applyBorder="1" applyAlignment="1" applyProtection="1">
      <alignment horizontal="left" vertical="top" wrapText="1"/>
      <protection locked="0"/>
    </xf>
    <xf numFmtId="49" fontId="24" fillId="9" borderId="12" xfId="0" applyNumberFormat="1" applyFont="1" applyFill="1" applyBorder="1" applyAlignment="1" applyProtection="1">
      <alignment horizontal="left" vertical="top" wrapText="1"/>
      <protection locked="0"/>
    </xf>
    <xf numFmtId="49" fontId="24" fillId="3" borderId="12" xfId="0" applyNumberFormat="1" applyFont="1" applyFill="1" applyBorder="1" applyAlignment="1" applyProtection="1">
      <alignment horizontal="left" vertical="top" wrapText="1"/>
      <protection locked="0"/>
    </xf>
    <xf numFmtId="0" fontId="56" fillId="7" borderId="12" xfId="0" applyFont="1" applyFill="1" applyBorder="1" applyAlignment="1" applyProtection="1">
      <alignment horizontal="center" vertical="top" wrapText="1"/>
      <protection locked="0"/>
    </xf>
    <xf numFmtId="49" fontId="56" fillId="3" borderId="12" xfId="2" applyNumberFormat="1" applyFont="1" applyFill="1" applyBorder="1" applyAlignment="1" applyProtection="1">
      <alignment horizontal="left" vertical="top" wrapText="1"/>
      <protection locked="0"/>
    </xf>
    <xf numFmtId="14" fontId="56" fillId="3" borderId="12" xfId="2" applyNumberFormat="1" applyFont="1" applyFill="1" applyBorder="1" applyAlignment="1" applyProtection="1">
      <alignment horizontal="left" vertical="top" wrapText="1"/>
      <protection locked="0"/>
    </xf>
    <xf numFmtId="49" fontId="56" fillId="12" borderId="12" xfId="2" applyNumberFormat="1" applyFont="1" applyFill="1" applyBorder="1" applyAlignment="1" applyProtection="1">
      <alignment horizontal="left" vertical="center" wrapText="1"/>
      <protection locked="0"/>
    </xf>
    <xf numFmtId="14" fontId="56" fillId="12" borderId="12" xfId="2" applyNumberFormat="1" applyFont="1" applyFill="1" applyBorder="1" applyAlignment="1" applyProtection="1">
      <alignment horizontal="left" vertical="center" wrapText="1"/>
      <protection locked="0"/>
    </xf>
    <xf numFmtId="49" fontId="56" fillId="3" borderId="12" xfId="2" applyNumberFormat="1" applyFont="1" applyFill="1" applyBorder="1" applyAlignment="1" applyProtection="1">
      <alignment horizontal="left" vertical="center" wrapText="1"/>
      <protection locked="0"/>
    </xf>
    <xf numFmtId="14" fontId="56" fillId="3" borderId="12" xfId="2" applyNumberFormat="1" applyFont="1" applyFill="1" applyBorder="1" applyAlignment="1" applyProtection="1">
      <alignment horizontal="left" vertical="center" wrapText="1"/>
      <protection locked="0"/>
    </xf>
    <xf numFmtId="0" fontId="56" fillId="20" borderId="12" xfId="0" applyFont="1" applyFill="1" applyBorder="1" applyAlignment="1" applyProtection="1">
      <alignment horizontal="center" vertical="top" wrapText="1"/>
      <protection locked="0"/>
    </xf>
    <xf numFmtId="0" fontId="56" fillId="4" borderId="12" xfId="0" applyFont="1" applyFill="1" applyBorder="1" applyAlignment="1" applyProtection="1">
      <alignment horizontal="center" vertical="top" wrapText="1"/>
      <protection locked="0"/>
    </xf>
    <xf numFmtId="0" fontId="37" fillId="0" borderId="12" xfId="0" applyFont="1" applyBorder="1" applyAlignment="1" applyProtection="1">
      <alignment horizontal="center" vertical="top"/>
      <protection locked="0"/>
    </xf>
    <xf numFmtId="49" fontId="24" fillId="0" borderId="12" xfId="0" applyNumberFormat="1" applyFont="1" applyBorder="1" applyAlignment="1" applyProtection="1">
      <alignment vertical="top" wrapText="1"/>
      <protection locked="0"/>
    </xf>
    <xf numFmtId="49" fontId="24" fillId="0" borderId="12" xfId="0" applyNumberFormat="1" applyFont="1" applyBorder="1" applyAlignment="1" applyProtection="1">
      <alignment horizontal="center" vertical="top" wrapText="1"/>
      <protection locked="0"/>
    </xf>
    <xf numFmtId="49" fontId="36" fillId="0" borderId="12" xfId="0" applyNumberFormat="1" applyFont="1" applyBorder="1" applyAlignment="1" applyProtection="1">
      <alignment vertical="top" wrapText="1"/>
      <protection locked="0"/>
    </xf>
    <xf numFmtId="0" fontId="24" fillId="0" borderId="12" xfId="0" applyFont="1" applyBorder="1" applyAlignment="1" applyProtection="1">
      <alignment vertical="top" wrapText="1"/>
      <protection locked="0"/>
    </xf>
    <xf numFmtId="9" fontId="24" fillId="20" borderId="12" xfId="0" applyNumberFormat="1" applyFont="1" applyFill="1" applyBorder="1" applyAlignment="1" applyProtection="1">
      <alignment horizontal="center" vertical="top" wrapText="1"/>
      <protection locked="0"/>
    </xf>
    <xf numFmtId="9" fontId="24" fillId="18" borderId="12" xfId="0" applyNumberFormat="1" applyFont="1" applyFill="1" applyBorder="1" applyAlignment="1" applyProtection="1">
      <alignment horizontal="center" vertical="top" wrapText="1"/>
      <protection locked="0"/>
    </xf>
    <xf numFmtId="49" fontId="24" fillId="0" borderId="12" xfId="0" applyNumberFormat="1" applyFont="1" applyBorder="1" applyAlignment="1" applyProtection="1">
      <alignment horizontal="left" vertical="top" wrapText="1"/>
      <protection locked="0"/>
    </xf>
    <xf numFmtId="14" fontId="56" fillId="0" borderId="12" xfId="2" applyNumberFormat="1" applyFont="1" applyFill="1" applyBorder="1" applyAlignment="1" applyProtection="1">
      <alignment horizontal="left" vertical="top" wrapText="1"/>
      <protection locked="0"/>
    </xf>
    <xf numFmtId="0" fontId="47" fillId="0" borderId="12" xfId="0" quotePrefix="1" applyFont="1" applyBorder="1" applyAlignment="1" applyProtection="1">
      <alignment horizontal="center" vertical="top" wrapText="1"/>
      <protection locked="0"/>
    </xf>
    <xf numFmtId="0" fontId="24" fillId="0" borderId="12" xfId="0" applyFont="1" applyBorder="1" applyAlignment="1" applyProtection="1">
      <alignment vertical="top"/>
      <protection locked="0"/>
    </xf>
    <xf numFmtId="49" fontId="36" fillId="0" borderId="12" xfId="0" quotePrefix="1" applyNumberFormat="1" applyFont="1" applyBorder="1" applyAlignment="1" applyProtection="1">
      <alignment vertical="top" wrapText="1"/>
      <protection locked="0"/>
    </xf>
    <xf numFmtId="9" fontId="24" fillId="0" borderId="12" xfId="0" applyNumberFormat="1" applyFont="1" applyBorder="1" applyAlignment="1" applyProtection="1">
      <alignment vertical="top"/>
      <protection locked="0"/>
    </xf>
    <xf numFmtId="14" fontId="56" fillId="0" borderId="12" xfId="2" applyNumberFormat="1" applyFont="1" applyFill="1" applyBorder="1" applyAlignment="1" applyProtection="1">
      <alignment horizontal="left" vertical="center" wrapText="1"/>
      <protection locked="0"/>
    </xf>
    <xf numFmtId="0" fontId="47" fillId="0" borderId="12" xfId="0" quotePrefix="1" applyFont="1" applyBorder="1" applyAlignment="1" applyProtection="1">
      <alignment horizontal="center" vertical="center" wrapText="1"/>
      <protection locked="0"/>
    </xf>
    <xf numFmtId="0" fontId="56" fillId="8" borderId="0" xfId="0" applyFont="1" applyFill="1" applyAlignment="1" applyProtection="1">
      <alignment horizontal="center" vertical="top"/>
      <protection locked="0"/>
    </xf>
    <xf numFmtId="0" fontId="56" fillId="12" borderId="12" xfId="0" applyFont="1" applyFill="1" applyBorder="1" applyAlignment="1" applyProtection="1">
      <alignment horizontal="center" vertical="top" wrapText="1"/>
      <protection locked="0"/>
    </xf>
    <xf numFmtId="0" fontId="56" fillId="3" borderId="12" xfId="0" applyFont="1" applyFill="1" applyBorder="1" applyAlignment="1" applyProtection="1">
      <alignment horizontal="center" vertical="top" wrapText="1"/>
      <protection locked="0"/>
    </xf>
    <xf numFmtId="0" fontId="24" fillId="0" borderId="0" xfId="0" applyFont="1" applyProtection="1">
      <protection locked="0" hidden="1"/>
    </xf>
    <xf numFmtId="0" fontId="33" fillId="0" borderId="0" xfId="0" applyFont="1" applyProtection="1">
      <protection locked="0" hidden="1"/>
    </xf>
    <xf numFmtId="0" fontId="33" fillId="10" borderId="14" xfId="0" applyFont="1" applyFill="1" applyBorder="1" applyAlignment="1" applyProtection="1">
      <alignment vertical="top" wrapText="1"/>
      <protection locked="0"/>
    </xf>
    <xf numFmtId="49" fontId="33" fillId="10" borderId="15" xfId="0" applyNumberFormat="1" applyFont="1" applyFill="1" applyBorder="1" applyAlignment="1" applyProtection="1">
      <alignment vertical="top" wrapText="1"/>
      <protection locked="0"/>
    </xf>
    <xf numFmtId="49" fontId="24" fillId="15" borderId="13" xfId="0" applyNumberFormat="1" applyFont="1" applyFill="1" applyBorder="1" applyAlignment="1" applyProtection="1">
      <alignment horizontal="left" vertical="top" wrapText="1"/>
      <protection locked="0"/>
    </xf>
    <xf numFmtId="49" fontId="24" fillId="9" borderId="13" xfId="0" applyNumberFormat="1" applyFont="1" applyFill="1" applyBorder="1" applyAlignment="1" applyProtection="1">
      <alignment horizontal="left" vertical="top" wrapText="1"/>
      <protection locked="0"/>
    </xf>
    <xf numFmtId="0" fontId="61" fillId="0" borderId="0" xfId="0" applyFont="1" applyAlignment="1" applyProtection="1">
      <alignment horizontal="right" vertical="center"/>
      <protection locked="0"/>
    </xf>
    <xf numFmtId="9" fontId="24" fillId="20" borderId="12" xfId="0" applyNumberFormat="1" applyFont="1" applyFill="1" applyBorder="1" applyAlignment="1" applyProtection="1">
      <alignment vertical="center" wrapText="1"/>
      <protection locked="0"/>
    </xf>
    <xf numFmtId="9" fontId="24" fillId="18" borderId="12" xfId="0" applyNumberFormat="1" applyFont="1" applyFill="1" applyBorder="1" applyAlignment="1" applyProtection="1">
      <alignment vertical="center" wrapText="1"/>
      <protection locked="0"/>
    </xf>
    <xf numFmtId="0" fontId="50" fillId="7" borderId="0" xfId="0" applyFont="1" applyFill="1" applyAlignment="1" applyProtection="1">
      <alignment horizontal="right"/>
      <protection locked="0"/>
    </xf>
    <xf numFmtId="1" fontId="33" fillId="0" borderId="0" xfId="0" applyNumberFormat="1" applyFont="1" applyAlignment="1" applyProtection="1">
      <alignment horizontal="left" vertical="center" wrapText="1"/>
      <protection locked="0"/>
    </xf>
    <xf numFmtId="49" fontId="37" fillId="11" borderId="13" xfId="0" applyNumberFormat="1" applyFont="1" applyFill="1" applyBorder="1" applyAlignment="1" applyProtection="1">
      <alignment horizontal="center" vertical="top"/>
      <protection locked="0"/>
    </xf>
    <xf numFmtId="49" fontId="37" fillId="7" borderId="0" xfId="0" applyNumberFormat="1" applyFont="1" applyFill="1" applyAlignment="1" applyProtection="1">
      <alignment horizontal="center" vertical="top"/>
      <protection locked="0"/>
    </xf>
    <xf numFmtId="49" fontId="37" fillId="11" borderId="0" xfId="0" applyNumberFormat="1" applyFont="1" applyFill="1" applyAlignment="1" applyProtection="1">
      <alignment horizontal="center" vertical="top"/>
      <protection locked="0"/>
    </xf>
    <xf numFmtId="49" fontId="37" fillId="11" borderId="0" xfId="0" applyNumberFormat="1" applyFont="1" applyFill="1" applyAlignment="1" applyProtection="1">
      <alignment horizontal="center" vertical="center"/>
      <protection locked="0"/>
    </xf>
    <xf numFmtId="49" fontId="37" fillId="7" borderId="0" xfId="0" applyNumberFormat="1" applyFont="1" applyFill="1" applyAlignment="1" applyProtection="1">
      <alignment horizontal="center" vertical="center"/>
      <protection locked="0"/>
    </xf>
    <xf numFmtId="0" fontId="56" fillId="9" borderId="12" xfId="0" applyFont="1" applyFill="1" applyBorder="1" applyAlignment="1" applyProtection="1">
      <alignment horizontal="center" vertical="top" wrapText="1"/>
      <protection locked="0"/>
    </xf>
    <xf numFmtId="49" fontId="56" fillId="9" borderId="12" xfId="2" applyNumberFormat="1" applyFont="1" applyFill="1" applyBorder="1" applyAlignment="1" applyProtection="1">
      <alignment horizontal="left" vertical="top" wrapText="1"/>
      <protection locked="0"/>
    </xf>
    <xf numFmtId="14" fontId="56" fillId="9" borderId="12" xfId="2" applyNumberFormat="1" applyFont="1" applyFill="1" applyBorder="1" applyAlignment="1" applyProtection="1">
      <alignment horizontal="left" vertical="top" wrapText="1"/>
      <protection locked="0"/>
    </xf>
    <xf numFmtId="0" fontId="24" fillId="9" borderId="12" xfId="0" quotePrefix="1" applyFont="1" applyFill="1" applyBorder="1" applyAlignment="1" applyProtection="1">
      <alignment horizontal="center" vertical="top" wrapText="1"/>
      <protection locked="0"/>
    </xf>
    <xf numFmtId="0" fontId="56" fillId="15" borderId="12" xfId="0" applyFont="1" applyFill="1" applyBorder="1" applyAlignment="1" applyProtection="1">
      <alignment horizontal="center" vertical="top" wrapText="1"/>
      <protection locked="0"/>
    </xf>
    <xf numFmtId="49" fontId="56" fillId="15" borderId="12" xfId="2" applyNumberFormat="1" applyFont="1" applyFill="1" applyBorder="1" applyAlignment="1" applyProtection="1">
      <alignment horizontal="left" vertical="top" wrapText="1"/>
      <protection locked="0"/>
    </xf>
    <xf numFmtId="14" fontId="56" fillId="15" borderId="12" xfId="2" applyNumberFormat="1" applyFont="1" applyFill="1" applyBorder="1" applyAlignment="1" applyProtection="1">
      <alignment horizontal="left" vertical="top" wrapText="1"/>
      <protection locked="0"/>
    </xf>
    <xf numFmtId="0" fontId="24" fillId="15" borderId="12" xfId="0" quotePrefix="1" applyFont="1" applyFill="1" applyBorder="1" applyAlignment="1" applyProtection="1">
      <alignment horizontal="center" vertical="top" wrapText="1"/>
      <protection locked="0"/>
    </xf>
    <xf numFmtId="0" fontId="88" fillId="0" borderId="36" xfId="0" applyFont="1" applyBorder="1" applyAlignment="1" applyProtection="1">
      <alignment horizontal="center" vertical="center" wrapText="1"/>
      <protection locked="0"/>
    </xf>
    <xf numFmtId="0" fontId="89" fillId="0" borderId="37" xfId="0" applyFont="1" applyBorder="1" applyAlignment="1" applyProtection="1">
      <alignment horizontal="center" vertical="center" wrapText="1"/>
      <protection locked="0"/>
    </xf>
    <xf numFmtId="0" fontId="47" fillId="0" borderId="12" xfId="0" applyFont="1" applyBorder="1" applyAlignment="1" applyProtection="1">
      <alignment vertical="top" wrapText="1"/>
      <protection locked="0"/>
    </xf>
    <xf numFmtId="9" fontId="47" fillId="0" borderId="12" xfId="0" applyNumberFormat="1" applyFont="1" applyBorder="1" applyAlignment="1" applyProtection="1">
      <alignment vertical="top" wrapText="1"/>
      <protection locked="0"/>
    </xf>
    <xf numFmtId="0" fontId="56" fillId="0" borderId="12" xfId="0" applyFont="1" applyBorder="1" applyAlignment="1" applyProtection="1">
      <alignment horizontal="center" vertical="top" wrapText="1"/>
      <protection locked="0"/>
    </xf>
    <xf numFmtId="0" fontId="37" fillId="11" borderId="12" xfId="0" applyFont="1" applyFill="1" applyBorder="1" applyAlignment="1" applyProtection="1">
      <alignment horizontal="center" vertical="top"/>
      <protection locked="0"/>
    </xf>
    <xf numFmtId="0" fontId="37" fillId="11" borderId="11" xfId="0" applyFont="1" applyFill="1" applyBorder="1" applyAlignment="1" applyProtection="1">
      <alignment horizontal="center" vertical="top"/>
      <protection locked="0"/>
    </xf>
    <xf numFmtId="1" fontId="37" fillId="11" borderId="14" xfId="0" applyNumberFormat="1" applyFont="1" applyFill="1" applyBorder="1" applyAlignment="1" applyProtection="1">
      <alignment horizontal="center" vertical="top"/>
      <protection locked="0"/>
    </xf>
    <xf numFmtId="49" fontId="37" fillId="11" borderId="27" xfId="0" applyNumberFormat="1" applyFont="1" applyFill="1" applyBorder="1" applyAlignment="1" applyProtection="1">
      <alignment horizontal="center" vertical="top"/>
      <protection locked="0"/>
    </xf>
    <xf numFmtId="49" fontId="37" fillId="11" borderId="24" xfId="0" applyNumberFormat="1" applyFont="1" applyFill="1" applyBorder="1" applyAlignment="1" applyProtection="1">
      <alignment horizontal="center" vertical="top"/>
      <protection locked="0"/>
    </xf>
    <xf numFmtId="0" fontId="37" fillId="11" borderId="12" xfId="0" applyFont="1" applyFill="1" applyBorder="1" applyAlignment="1" applyProtection="1">
      <alignment horizontal="center" vertical="center"/>
      <protection locked="0"/>
    </xf>
    <xf numFmtId="0" fontId="22" fillId="12" borderId="4" xfId="9" applyFont="1" applyFill="1" applyBorder="1" applyAlignment="1" applyProtection="1">
      <alignment horizontal="center" vertical="center" wrapText="1"/>
      <protection locked="0" hidden="1"/>
    </xf>
    <xf numFmtId="0" fontId="22" fillId="12" borderId="9" xfId="9" applyFont="1" applyFill="1" applyBorder="1" applyAlignment="1" applyProtection="1">
      <alignment horizontal="center" vertical="center" wrapText="1"/>
      <protection locked="0"/>
    </xf>
    <xf numFmtId="0" fontId="51" fillId="20" borderId="12" xfId="0" applyFont="1" applyFill="1" applyBorder="1" applyAlignment="1" applyProtection="1">
      <alignment horizontal="center" vertical="top" wrapText="1"/>
      <protection locked="0"/>
    </xf>
    <xf numFmtId="0" fontId="51" fillId="4" borderId="12" xfId="0" applyFont="1" applyFill="1" applyBorder="1" applyAlignment="1" applyProtection="1">
      <alignment horizontal="center" vertical="top" wrapText="1"/>
      <protection locked="0"/>
    </xf>
    <xf numFmtId="49" fontId="24" fillId="11" borderId="13" xfId="0" applyNumberFormat="1" applyFont="1" applyFill="1" applyBorder="1" applyAlignment="1" applyProtection="1">
      <alignment horizontal="center" vertical="top"/>
      <protection locked="0"/>
    </xf>
    <xf numFmtId="49" fontId="24" fillId="11" borderId="15" xfId="0" applyNumberFormat="1" applyFont="1" applyFill="1" applyBorder="1" applyAlignment="1" applyProtection="1">
      <alignment horizontal="center" vertical="top"/>
      <protection locked="0"/>
    </xf>
    <xf numFmtId="49" fontId="24" fillId="7" borderId="0" xfId="0" applyNumberFormat="1" applyFont="1" applyFill="1" applyAlignment="1" applyProtection="1">
      <alignment horizontal="center" vertical="top"/>
      <protection locked="0"/>
    </xf>
    <xf numFmtId="49" fontId="24" fillId="11" borderId="0" xfId="0" applyNumberFormat="1" applyFont="1" applyFill="1" applyAlignment="1" applyProtection="1">
      <alignment horizontal="center" vertical="top"/>
      <protection locked="0"/>
    </xf>
    <xf numFmtId="49" fontId="24" fillId="11" borderId="0" xfId="0" applyNumberFormat="1" applyFont="1" applyFill="1" applyAlignment="1" applyProtection="1">
      <alignment horizontal="center" vertical="center"/>
      <protection locked="0"/>
    </xf>
    <xf numFmtId="49" fontId="24" fillId="7" borderId="0" xfId="0" applyNumberFormat="1" applyFont="1" applyFill="1" applyAlignment="1" applyProtection="1">
      <alignment horizontal="center" vertical="center"/>
      <protection locked="0"/>
    </xf>
    <xf numFmtId="3" fontId="96" fillId="7" borderId="8" xfId="2" applyNumberFormat="1" applyFont="1" applyFill="1" applyBorder="1" applyAlignment="1" applyProtection="1">
      <alignment horizontal="center" vertical="center"/>
      <protection locked="0"/>
    </xf>
    <xf numFmtId="3" fontId="96" fillId="8" borderId="8" xfId="2" applyNumberFormat="1" applyFont="1" applyFill="1" applyBorder="1" applyAlignment="1" applyProtection="1">
      <alignment horizontal="center" vertical="center"/>
      <protection locked="0"/>
    </xf>
    <xf numFmtId="3" fontId="96" fillId="8" borderId="7" xfId="2" applyNumberFormat="1" applyFont="1" applyFill="1" applyBorder="1" applyAlignment="1" applyProtection="1">
      <alignment horizontal="center" vertical="center"/>
      <protection locked="0"/>
    </xf>
    <xf numFmtId="0" fontId="96" fillId="7" borderId="43" xfId="2" applyNumberFormat="1" applyFont="1" applyFill="1" applyBorder="1" applyAlignment="1" applyProtection="1">
      <alignment horizontal="left" vertical="center"/>
      <protection locked="0"/>
    </xf>
    <xf numFmtId="0" fontId="96" fillId="8" borderId="43" xfId="2" applyNumberFormat="1" applyFont="1" applyFill="1" applyBorder="1" applyAlignment="1" applyProtection="1">
      <alignment horizontal="left" vertical="center"/>
      <protection locked="0"/>
    </xf>
    <xf numFmtId="0" fontId="96" fillId="8" borderId="44" xfId="2" applyNumberFormat="1" applyFont="1" applyFill="1" applyBorder="1" applyAlignment="1" applyProtection="1">
      <alignment horizontal="left" vertical="center"/>
      <protection locked="0"/>
    </xf>
    <xf numFmtId="0" fontId="24" fillId="0" borderId="19" xfId="0" applyFont="1" applyBorder="1" applyAlignment="1" applyProtection="1">
      <alignment horizontal="center" vertical="top"/>
      <protection locked="0"/>
    </xf>
    <xf numFmtId="49" fontId="24" fillId="0" borderId="10" xfId="0" applyNumberFormat="1" applyFont="1" applyBorder="1" applyAlignment="1" applyProtection="1">
      <alignment horizontal="left" vertical="top" wrapText="1"/>
      <protection locked="0"/>
    </xf>
    <xf numFmtId="1" fontId="67" fillId="0" borderId="10" xfId="0" applyNumberFormat="1" applyFont="1" applyBorder="1" applyAlignment="1" applyProtection="1">
      <alignment horizontal="center" vertical="top" wrapText="1"/>
      <protection locked="0"/>
    </xf>
    <xf numFmtId="0" fontId="24" fillId="0" borderId="11" xfId="0" applyFont="1" applyBorder="1" applyAlignment="1" applyProtection="1">
      <alignment horizontal="center" vertical="top"/>
      <protection locked="0"/>
    </xf>
    <xf numFmtId="1" fontId="67" fillId="0" borderId="12" xfId="0" applyNumberFormat="1" applyFont="1" applyBorder="1" applyAlignment="1" applyProtection="1">
      <alignment horizontal="center" vertical="top" wrapText="1"/>
      <protection locked="0"/>
    </xf>
    <xf numFmtId="49" fontId="24" fillId="0" borderId="12" xfId="0" quotePrefix="1" applyNumberFormat="1" applyFont="1" applyBorder="1" applyAlignment="1" applyProtection="1">
      <alignment horizontal="left" vertical="top" wrapText="1"/>
      <protection locked="0"/>
    </xf>
    <xf numFmtId="0" fontId="47" fillId="0" borderId="13" xfId="0" applyFont="1" applyBorder="1" applyAlignment="1" applyProtection="1">
      <alignment horizontal="center" vertical="top" wrapText="1"/>
      <protection locked="0"/>
    </xf>
    <xf numFmtId="0" fontId="24" fillId="0" borderId="34" xfId="0" applyFont="1" applyBorder="1" applyAlignment="1" applyProtection="1">
      <alignment horizontal="center" vertical="top"/>
      <protection locked="0"/>
    </xf>
    <xf numFmtId="1" fontId="67" fillId="0" borderId="14" xfId="0" applyNumberFormat="1" applyFont="1" applyBorder="1" applyAlignment="1" applyProtection="1">
      <alignment horizontal="center" vertical="top" wrapText="1"/>
      <protection locked="0"/>
    </xf>
    <xf numFmtId="49" fontId="24" fillId="0" borderId="14" xfId="0" applyNumberFormat="1" applyFont="1" applyBorder="1" applyAlignment="1" applyProtection="1">
      <alignment horizontal="left" vertical="top" wrapText="1"/>
      <protection locked="0"/>
    </xf>
    <xf numFmtId="0" fontId="47" fillId="0" borderId="15" xfId="0" applyFont="1" applyBorder="1" applyAlignment="1" applyProtection="1">
      <alignment horizontal="center" vertical="top" wrapText="1"/>
      <protection locked="0"/>
    </xf>
    <xf numFmtId="0" fontId="26" fillId="0" borderId="0" xfId="0" applyFont="1" applyAlignment="1" applyProtection="1">
      <alignment vertical="center"/>
      <protection locked="0" hidden="1"/>
    </xf>
    <xf numFmtId="0" fontId="43" fillId="8" borderId="0" xfId="0" applyFont="1" applyFill="1" applyAlignment="1" applyProtection="1">
      <alignment vertical="center"/>
      <protection locked="0" hidden="1"/>
    </xf>
    <xf numFmtId="0" fontId="33" fillId="4" borderId="12" xfId="0" applyFont="1" applyFill="1" applyBorder="1" applyAlignment="1" applyProtection="1">
      <alignment horizontal="left" vertical="top" wrapText="1"/>
      <protection locked="0"/>
    </xf>
    <xf numFmtId="1" fontId="67" fillId="4" borderId="12" xfId="0" applyNumberFormat="1" applyFont="1" applyFill="1" applyBorder="1" applyAlignment="1" applyProtection="1">
      <alignment horizontal="center" vertical="top" wrapText="1"/>
      <protection locked="0"/>
    </xf>
    <xf numFmtId="1" fontId="32" fillId="4" borderId="12" xfId="0" applyNumberFormat="1" applyFont="1" applyFill="1" applyBorder="1" applyAlignment="1" applyProtection="1">
      <alignment horizontal="center" vertical="top" wrapText="1"/>
      <protection locked="0"/>
    </xf>
    <xf numFmtId="0" fontId="47" fillId="4" borderId="12" xfId="0" applyFont="1" applyFill="1" applyBorder="1" applyAlignment="1" applyProtection="1">
      <alignment horizontal="center" vertical="top" wrapText="1"/>
      <protection locked="0"/>
    </xf>
    <xf numFmtId="0" fontId="33" fillId="20" borderId="12" xfId="0" applyFont="1" applyFill="1" applyBorder="1" applyAlignment="1" applyProtection="1">
      <alignment horizontal="center" vertical="top"/>
      <protection locked="0"/>
    </xf>
    <xf numFmtId="0" fontId="33" fillId="20" borderId="12" xfId="0" applyFont="1" applyFill="1" applyBorder="1" applyAlignment="1" applyProtection="1">
      <alignment horizontal="left" vertical="top" wrapText="1"/>
      <protection locked="0"/>
    </xf>
    <xf numFmtId="1" fontId="67" fillId="20" borderId="12" xfId="0" applyNumberFormat="1" applyFont="1" applyFill="1" applyBorder="1" applyAlignment="1" applyProtection="1">
      <alignment horizontal="center" vertical="top" wrapText="1"/>
      <protection locked="0"/>
    </xf>
    <xf numFmtId="1" fontId="32" fillId="20" borderId="12" xfId="0" applyNumberFormat="1" applyFont="1" applyFill="1" applyBorder="1" applyAlignment="1" applyProtection="1">
      <alignment horizontal="center" vertical="top" wrapText="1"/>
      <protection locked="0"/>
    </xf>
    <xf numFmtId="0" fontId="47" fillId="20" borderId="12" xfId="0" applyFont="1" applyFill="1" applyBorder="1" applyAlignment="1" applyProtection="1">
      <alignment horizontal="center" vertical="top" wrapText="1"/>
      <protection locked="0"/>
    </xf>
    <xf numFmtId="0" fontId="33" fillId="4" borderId="12" xfId="0" applyFont="1" applyFill="1" applyBorder="1" applyAlignment="1" applyProtection="1">
      <alignment horizontal="center" vertical="top"/>
      <protection locked="0"/>
    </xf>
    <xf numFmtId="0" fontId="111" fillId="44" borderId="0" xfId="0" applyFont="1" applyFill="1" applyAlignment="1" applyProtection="1">
      <alignment vertical="top"/>
      <protection locked="0"/>
    </xf>
    <xf numFmtId="0" fontId="33" fillId="46" borderId="11" xfId="0" applyFont="1" applyFill="1" applyBorder="1" applyAlignment="1" applyProtection="1">
      <alignment horizontal="center" vertical="top"/>
      <protection locked="0"/>
    </xf>
    <xf numFmtId="0" fontId="33" fillId="46" borderId="12" xfId="0" applyFont="1" applyFill="1" applyBorder="1" applyAlignment="1" applyProtection="1">
      <alignment horizontal="left" vertical="top" wrapText="1"/>
      <protection locked="0"/>
    </xf>
    <xf numFmtId="1" fontId="67" fillId="46" borderId="12" xfId="0" applyNumberFormat="1" applyFont="1" applyFill="1" applyBorder="1" applyAlignment="1" applyProtection="1">
      <alignment horizontal="center" vertical="top" wrapText="1"/>
      <protection locked="0"/>
    </xf>
    <xf numFmtId="1" fontId="32" fillId="46" borderId="12" xfId="0" applyNumberFormat="1" applyFont="1" applyFill="1" applyBorder="1" applyAlignment="1" applyProtection="1">
      <alignment horizontal="center" vertical="top" wrapText="1"/>
      <protection locked="0"/>
    </xf>
    <xf numFmtId="0" fontId="47" fillId="46" borderId="13" xfId="0" applyFont="1" applyFill="1" applyBorder="1" applyAlignment="1" applyProtection="1">
      <alignment horizontal="center" vertical="top" wrapText="1"/>
      <protection locked="0"/>
    </xf>
    <xf numFmtId="0" fontId="33" fillId="36" borderId="11" xfId="0" applyFont="1" applyFill="1" applyBorder="1" applyAlignment="1" applyProtection="1">
      <alignment horizontal="center" vertical="top"/>
      <protection locked="0"/>
    </xf>
    <xf numFmtId="0" fontId="33" fillId="36" borderId="12" xfId="0" applyFont="1" applyFill="1" applyBorder="1" applyAlignment="1" applyProtection="1">
      <alignment horizontal="left" vertical="top" wrapText="1"/>
      <protection locked="0"/>
    </xf>
    <xf numFmtId="1" fontId="67" fillId="36" borderId="12" xfId="0" applyNumberFormat="1" applyFont="1" applyFill="1" applyBorder="1" applyAlignment="1" applyProtection="1">
      <alignment horizontal="center" vertical="top" wrapText="1"/>
      <protection locked="0"/>
    </xf>
    <xf numFmtId="1" fontId="32" fillId="36" borderId="12" xfId="0" applyNumberFormat="1" applyFont="1" applyFill="1" applyBorder="1" applyAlignment="1" applyProtection="1">
      <alignment horizontal="center" vertical="top" wrapText="1"/>
      <protection locked="0"/>
    </xf>
    <xf numFmtId="0" fontId="47" fillId="36" borderId="13" xfId="0" applyFont="1" applyFill="1" applyBorder="1" applyAlignment="1" applyProtection="1">
      <alignment horizontal="center" vertical="top" wrapText="1"/>
      <protection locked="0"/>
    </xf>
    <xf numFmtId="0" fontId="33" fillId="36" borderId="34" xfId="0" applyFont="1" applyFill="1" applyBorder="1" applyAlignment="1" applyProtection="1">
      <alignment horizontal="center" vertical="top"/>
      <protection locked="0"/>
    </xf>
    <xf numFmtId="0" fontId="33" fillId="36" borderId="14" xfId="0" applyFont="1" applyFill="1" applyBorder="1" applyAlignment="1" applyProtection="1">
      <alignment horizontal="left" vertical="top" wrapText="1"/>
      <protection locked="0"/>
    </xf>
    <xf numFmtId="1" fontId="67" fillId="36" borderId="14" xfId="0" applyNumberFormat="1" applyFont="1" applyFill="1" applyBorder="1" applyAlignment="1" applyProtection="1">
      <alignment horizontal="center" vertical="top" wrapText="1"/>
      <protection locked="0"/>
    </xf>
    <xf numFmtId="1" fontId="32" fillId="36" borderId="14" xfId="0" applyNumberFormat="1" applyFont="1" applyFill="1" applyBorder="1" applyAlignment="1" applyProtection="1">
      <alignment horizontal="center" vertical="top" wrapText="1"/>
      <protection locked="0"/>
    </xf>
    <xf numFmtId="0" fontId="47" fillId="36" borderId="15" xfId="0" applyFont="1" applyFill="1" applyBorder="1" applyAlignment="1" applyProtection="1">
      <alignment horizontal="center" vertical="top" wrapText="1"/>
      <protection locked="0"/>
    </xf>
    <xf numFmtId="0" fontId="111" fillId="47" borderId="0" xfId="0" applyFont="1" applyFill="1" applyAlignment="1" applyProtection="1">
      <alignment vertical="top"/>
      <protection locked="0"/>
    </xf>
    <xf numFmtId="0" fontId="33" fillId="9" borderId="11" xfId="0" applyFont="1" applyFill="1" applyBorder="1" applyAlignment="1" applyProtection="1">
      <alignment horizontal="center" vertical="top"/>
      <protection locked="0"/>
    </xf>
    <xf numFmtId="0" fontId="33" fillId="9" borderId="12" xfId="0" applyFont="1" applyFill="1" applyBorder="1" applyAlignment="1" applyProtection="1">
      <alignment horizontal="left" vertical="top" wrapText="1"/>
      <protection locked="0"/>
    </xf>
    <xf numFmtId="1" fontId="67" fillId="9" borderId="12" xfId="0" applyNumberFormat="1" applyFont="1" applyFill="1" applyBorder="1" applyAlignment="1" applyProtection="1">
      <alignment horizontal="center" vertical="top" wrapText="1"/>
      <protection locked="0"/>
    </xf>
    <xf numFmtId="1" fontId="32" fillId="9" borderId="12" xfId="0" applyNumberFormat="1" applyFont="1" applyFill="1" applyBorder="1" applyAlignment="1" applyProtection="1">
      <alignment horizontal="center" vertical="top" wrapText="1"/>
      <protection locked="0"/>
    </xf>
    <xf numFmtId="0" fontId="47" fillId="9" borderId="13" xfId="0" applyFont="1" applyFill="1" applyBorder="1" applyAlignment="1" applyProtection="1">
      <alignment horizontal="center" vertical="top" wrapText="1"/>
      <protection locked="0"/>
    </xf>
    <xf numFmtId="0" fontId="33" fillId="15" borderId="11" xfId="0" applyFont="1" applyFill="1" applyBorder="1" applyAlignment="1" applyProtection="1">
      <alignment horizontal="center" vertical="top"/>
      <protection locked="0"/>
    </xf>
    <xf numFmtId="0" fontId="33" fillId="15" borderId="12" xfId="0" applyFont="1" applyFill="1" applyBorder="1" applyAlignment="1" applyProtection="1">
      <alignment horizontal="left" vertical="top" wrapText="1"/>
      <protection locked="0"/>
    </xf>
    <xf numFmtId="1" fontId="67" fillId="15" borderId="12" xfId="0" applyNumberFormat="1" applyFont="1" applyFill="1" applyBorder="1" applyAlignment="1" applyProtection="1">
      <alignment horizontal="center" vertical="top" wrapText="1"/>
      <protection locked="0"/>
    </xf>
    <xf numFmtId="1" fontId="32" fillId="15" borderId="12" xfId="0" applyNumberFormat="1" applyFont="1" applyFill="1" applyBorder="1" applyAlignment="1" applyProtection="1">
      <alignment horizontal="center" vertical="top" wrapText="1"/>
      <protection locked="0"/>
    </xf>
    <xf numFmtId="0" fontId="47" fillId="15" borderId="13" xfId="0" applyFont="1" applyFill="1" applyBorder="1" applyAlignment="1" applyProtection="1">
      <alignment horizontal="center" vertical="top" wrapText="1"/>
      <protection locked="0"/>
    </xf>
    <xf numFmtId="0" fontId="33" fillId="15" borderId="34" xfId="0" applyFont="1" applyFill="1" applyBorder="1" applyAlignment="1" applyProtection="1">
      <alignment horizontal="center" vertical="top"/>
      <protection locked="0"/>
    </xf>
    <xf numFmtId="0" fontId="33" fillId="15" borderId="14" xfId="0" applyFont="1" applyFill="1" applyBorder="1" applyAlignment="1" applyProtection="1">
      <alignment horizontal="left" vertical="top" wrapText="1"/>
      <protection locked="0"/>
    </xf>
    <xf numFmtId="1" fontId="67" fillId="15" borderId="14" xfId="0" applyNumberFormat="1" applyFont="1" applyFill="1" applyBorder="1" applyAlignment="1" applyProtection="1">
      <alignment horizontal="center" vertical="top" wrapText="1"/>
      <protection locked="0"/>
    </xf>
    <xf numFmtId="1" fontId="32" fillId="15" borderId="14" xfId="0" applyNumberFormat="1" applyFont="1" applyFill="1" applyBorder="1" applyAlignment="1" applyProtection="1">
      <alignment horizontal="center" vertical="top" wrapText="1"/>
      <protection locked="0"/>
    </xf>
    <xf numFmtId="0" fontId="47" fillId="15" borderId="15" xfId="0" applyFont="1" applyFill="1" applyBorder="1" applyAlignment="1" applyProtection="1">
      <alignment horizontal="center" vertical="top" wrapText="1"/>
      <protection locked="0"/>
    </xf>
    <xf numFmtId="0" fontId="111" fillId="21" borderId="0" xfId="0" applyFont="1" applyFill="1" applyAlignment="1" applyProtection="1">
      <alignment vertical="top"/>
      <protection locked="0"/>
    </xf>
    <xf numFmtId="0" fontId="33" fillId="3" borderId="11" xfId="0" applyFont="1" applyFill="1" applyBorder="1" applyAlignment="1" applyProtection="1">
      <alignment horizontal="center" vertical="top"/>
      <protection locked="0"/>
    </xf>
    <xf numFmtId="0" fontId="33" fillId="3" borderId="12" xfId="0" applyFont="1" applyFill="1" applyBorder="1" applyAlignment="1" applyProtection="1">
      <alignment horizontal="left" vertical="top" wrapText="1"/>
      <protection locked="0"/>
    </xf>
    <xf numFmtId="1" fontId="67" fillId="3" borderId="12" xfId="0" applyNumberFormat="1" applyFont="1" applyFill="1" applyBorder="1" applyAlignment="1" applyProtection="1">
      <alignment horizontal="center" vertical="top" wrapText="1"/>
      <protection locked="0"/>
    </xf>
    <xf numFmtId="1" fontId="32" fillId="3" borderId="12" xfId="0" applyNumberFormat="1" applyFont="1" applyFill="1" applyBorder="1" applyAlignment="1" applyProtection="1">
      <alignment horizontal="center" vertical="top" wrapText="1"/>
      <protection locked="0"/>
    </xf>
    <xf numFmtId="0" fontId="47" fillId="3" borderId="13" xfId="0" applyFont="1" applyFill="1" applyBorder="1" applyAlignment="1" applyProtection="1">
      <alignment horizontal="center" vertical="top" wrapText="1"/>
      <protection locked="0"/>
    </xf>
    <xf numFmtId="0" fontId="33" fillId="12" borderId="11" xfId="0" applyFont="1" applyFill="1" applyBorder="1" applyAlignment="1" applyProtection="1">
      <alignment horizontal="center" vertical="top"/>
      <protection locked="0"/>
    </xf>
    <xf numFmtId="0" fontId="33" fillId="12" borderId="12" xfId="0" applyFont="1" applyFill="1" applyBorder="1" applyAlignment="1" applyProtection="1">
      <alignment horizontal="left" vertical="top" wrapText="1"/>
      <protection locked="0"/>
    </xf>
    <xf numFmtId="1" fontId="67" fillId="12" borderId="12" xfId="0" applyNumberFormat="1" applyFont="1" applyFill="1" applyBorder="1" applyAlignment="1" applyProtection="1">
      <alignment horizontal="center" vertical="top" wrapText="1"/>
      <protection locked="0"/>
    </xf>
    <xf numFmtId="1" fontId="32" fillId="12" borderId="12" xfId="0" applyNumberFormat="1" applyFont="1" applyFill="1" applyBorder="1" applyAlignment="1" applyProtection="1">
      <alignment horizontal="center" vertical="top" wrapText="1"/>
      <protection locked="0"/>
    </xf>
    <xf numFmtId="0" fontId="47" fillId="12" borderId="13" xfId="0" applyFont="1" applyFill="1" applyBorder="1" applyAlignment="1" applyProtection="1">
      <alignment horizontal="center" vertical="top" wrapText="1"/>
      <protection locked="0"/>
    </xf>
    <xf numFmtId="0" fontId="33" fillId="12" borderId="34" xfId="0" applyFont="1" applyFill="1" applyBorder="1" applyAlignment="1" applyProtection="1">
      <alignment horizontal="center" vertical="top"/>
      <protection locked="0"/>
    </xf>
    <xf numFmtId="0" fontId="33" fillId="12" borderId="14" xfId="0" applyFont="1" applyFill="1" applyBorder="1" applyAlignment="1" applyProtection="1">
      <alignment horizontal="left" vertical="top" wrapText="1"/>
      <protection locked="0"/>
    </xf>
    <xf numFmtId="1" fontId="67" fillId="12" borderId="14" xfId="0" applyNumberFormat="1" applyFont="1" applyFill="1" applyBorder="1" applyAlignment="1" applyProtection="1">
      <alignment horizontal="center" vertical="top" wrapText="1"/>
      <protection locked="0"/>
    </xf>
    <xf numFmtId="1" fontId="32" fillId="12" borderId="14" xfId="0" applyNumberFormat="1" applyFont="1" applyFill="1" applyBorder="1" applyAlignment="1" applyProtection="1">
      <alignment horizontal="center" vertical="top" wrapText="1"/>
      <protection locked="0"/>
    </xf>
    <xf numFmtId="0" fontId="47" fillId="12" borderId="15" xfId="0" applyFont="1" applyFill="1" applyBorder="1" applyAlignment="1" applyProtection="1">
      <alignment horizontal="center" vertical="top" wrapText="1"/>
      <protection locked="0"/>
    </xf>
    <xf numFmtId="0" fontId="111" fillId="49" borderId="0" xfId="0" applyFont="1" applyFill="1" applyAlignment="1" applyProtection="1">
      <alignment vertical="top"/>
      <protection locked="0"/>
    </xf>
    <xf numFmtId="0" fontId="33" fillId="6" borderId="11" xfId="0" applyFont="1" applyFill="1" applyBorder="1" applyAlignment="1" applyProtection="1">
      <alignment horizontal="center" vertical="top"/>
      <protection locked="0"/>
    </xf>
    <xf numFmtId="0" fontId="33" fillId="6" borderId="12" xfId="0" applyFont="1" applyFill="1" applyBorder="1" applyAlignment="1" applyProtection="1">
      <alignment horizontal="left" vertical="top" wrapText="1"/>
      <protection locked="0"/>
    </xf>
    <xf numFmtId="1" fontId="67" fillId="6" borderId="12" xfId="0" applyNumberFormat="1" applyFont="1" applyFill="1" applyBorder="1" applyAlignment="1" applyProtection="1">
      <alignment horizontal="center" vertical="top" wrapText="1"/>
      <protection locked="0"/>
    </xf>
    <xf numFmtId="1" fontId="32" fillId="6" borderId="12" xfId="0" applyNumberFormat="1" applyFont="1" applyFill="1" applyBorder="1" applyAlignment="1" applyProtection="1">
      <alignment horizontal="center" vertical="top" wrapText="1"/>
      <protection locked="0"/>
    </xf>
    <xf numFmtId="0" fontId="47" fillId="6" borderId="13" xfId="0" applyFont="1" applyFill="1" applyBorder="1" applyAlignment="1" applyProtection="1">
      <alignment horizontal="center" vertical="top" wrapText="1"/>
      <protection locked="0"/>
    </xf>
    <xf numFmtId="0" fontId="33" fillId="10" borderId="11" xfId="0" applyFont="1" applyFill="1" applyBorder="1" applyAlignment="1" applyProtection="1">
      <alignment horizontal="center" vertical="top"/>
      <protection locked="0"/>
    </xf>
    <xf numFmtId="0" fontId="33" fillId="10" borderId="12" xfId="0" applyFont="1" applyFill="1" applyBorder="1" applyAlignment="1" applyProtection="1">
      <alignment horizontal="left" vertical="top" wrapText="1"/>
      <protection locked="0"/>
    </xf>
    <xf numFmtId="1" fontId="67" fillId="10" borderId="12" xfId="0" applyNumberFormat="1" applyFont="1" applyFill="1" applyBorder="1" applyAlignment="1" applyProtection="1">
      <alignment horizontal="center" vertical="top" wrapText="1"/>
      <protection locked="0"/>
    </xf>
    <xf numFmtId="1" fontId="32" fillId="10" borderId="12" xfId="0" applyNumberFormat="1" applyFont="1" applyFill="1" applyBorder="1" applyAlignment="1" applyProtection="1">
      <alignment horizontal="center" vertical="top" wrapText="1"/>
      <protection locked="0"/>
    </xf>
    <xf numFmtId="0" fontId="47" fillId="10" borderId="13" xfId="0" applyFont="1" applyFill="1" applyBorder="1" applyAlignment="1" applyProtection="1">
      <alignment horizontal="center" vertical="top" wrapText="1"/>
      <protection locked="0"/>
    </xf>
    <xf numFmtId="0" fontId="33" fillId="10" borderId="34" xfId="0" applyFont="1" applyFill="1" applyBorder="1" applyAlignment="1" applyProtection="1">
      <alignment horizontal="center" vertical="top"/>
      <protection locked="0"/>
    </xf>
    <xf numFmtId="0" fontId="33" fillId="10" borderId="14" xfId="0" applyFont="1" applyFill="1" applyBorder="1" applyAlignment="1" applyProtection="1">
      <alignment horizontal="left" vertical="top" wrapText="1"/>
      <protection locked="0"/>
    </xf>
    <xf numFmtId="1" fontId="32" fillId="10" borderId="14" xfId="0" applyNumberFormat="1" applyFont="1" applyFill="1" applyBorder="1" applyAlignment="1" applyProtection="1">
      <alignment horizontal="center" vertical="top" wrapText="1"/>
      <protection locked="0"/>
    </xf>
    <xf numFmtId="0" fontId="47" fillId="10" borderId="15" xfId="0" applyFont="1" applyFill="1" applyBorder="1" applyAlignment="1" applyProtection="1">
      <alignment horizontal="center" vertical="top" wrapText="1"/>
      <protection locked="0"/>
    </xf>
    <xf numFmtId="0" fontId="111" fillId="51" borderId="0" xfId="0" applyFont="1" applyFill="1" applyAlignment="1" applyProtection="1">
      <alignment vertical="top"/>
      <protection locked="0"/>
    </xf>
    <xf numFmtId="0" fontId="33" fillId="24" borderId="19" xfId="0" applyFont="1" applyFill="1" applyBorder="1" applyAlignment="1" applyProtection="1">
      <alignment horizontal="center" vertical="top"/>
      <protection locked="0"/>
    </xf>
    <xf numFmtId="0" fontId="33" fillId="24" borderId="10" xfId="0" applyFont="1" applyFill="1" applyBorder="1" applyAlignment="1" applyProtection="1">
      <alignment horizontal="left" vertical="top" wrapText="1"/>
      <protection locked="0"/>
    </xf>
    <xf numFmtId="1" fontId="67" fillId="24" borderId="10" xfId="0" applyNumberFormat="1" applyFont="1" applyFill="1" applyBorder="1" applyAlignment="1" applyProtection="1">
      <alignment horizontal="center" vertical="top" wrapText="1"/>
      <protection locked="0"/>
    </xf>
    <xf numFmtId="1" fontId="32" fillId="24" borderId="10" xfId="0" applyNumberFormat="1" applyFont="1" applyFill="1" applyBorder="1" applyAlignment="1" applyProtection="1">
      <alignment horizontal="center" vertical="top" wrapText="1"/>
      <protection locked="0"/>
    </xf>
    <xf numFmtId="0" fontId="47" fillId="24" borderId="20" xfId="0" applyFont="1" applyFill="1" applyBorder="1" applyAlignment="1" applyProtection="1">
      <alignment horizontal="center" vertical="top" wrapText="1"/>
      <protection locked="0"/>
    </xf>
    <xf numFmtId="0" fontId="33" fillId="25" borderId="11" xfId="0" applyFont="1" applyFill="1" applyBorder="1" applyAlignment="1" applyProtection="1">
      <alignment horizontal="center" vertical="top"/>
      <protection locked="0"/>
    </xf>
    <xf numFmtId="0" fontId="33" fillId="25" borderId="12" xfId="0" applyFont="1" applyFill="1" applyBorder="1" applyAlignment="1" applyProtection="1">
      <alignment horizontal="left" vertical="top" wrapText="1"/>
      <protection locked="0"/>
    </xf>
    <xf numFmtId="1" fontId="67" fillId="25" borderId="12" xfId="0" applyNumberFormat="1" applyFont="1" applyFill="1" applyBorder="1" applyAlignment="1" applyProtection="1">
      <alignment horizontal="center" vertical="top" wrapText="1"/>
      <protection locked="0"/>
    </xf>
    <xf numFmtId="1" fontId="32" fillId="25" borderId="12" xfId="0" applyNumberFormat="1" applyFont="1" applyFill="1" applyBorder="1" applyAlignment="1" applyProtection="1">
      <alignment horizontal="center" vertical="top" wrapText="1"/>
      <protection locked="0"/>
    </xf>
    <xf numFmtId="0" fontId="47" fillId="25" borderId="13" xfId="0" applyFont="1" applyFill="1" applyBorder="1" applyAlignment="1" applyProtection="1">
      <alignment horizontal="center" vertical="top" wrapText="1"/>
      <protection locked="0"/>
    </xf>
    <xf numFmtId="0" fontId="33" fillId="24" borderId="11" xfId="0" applyFont="1" applyFill="1" applyBorder="1" applyAlignment="1" applyProtection="1">
      <alignment horizontal="center" vertical="top"/>
      <protection locked="0"/>
    </xf>
    <xf numFmtId="0" fontId="33" fillId="24" borderId="12" xfId="0" applyFont="1" applyFill="1" applyBorder="1" applyAlignment="1" applyProtection="1">
      <alignment horizontal="left" vertical="top" wrapText="1"/>
      <protection locked="0"/>
    </xf>
    <xf numFmtId="1" fontId="67" fillId="24" borderId="12" xfId="0" applyNumberFormat="1" applyFont="1" applyFill="1" applyBorder="1" applyAlignment="1" applyProtection="1">
      <alignment horizontal="center" vertical="top" wrapText="1"/>
      <protection locked="0"/>
    </xf>
    <xf numFmtId="1" fontId="32" fillId="24" borderId="12" xfId="0" applyNumberFormat="1" applyFont="1" applyFill="1" applyBorder="1" applyAlignment="1" applyProtection="1">
      <alignment horizontal="center" vertical="top" wrapText="1"/>
      <protection locked="0"/>
    </xf>
    <xf numFmtId="0" fontId="47" fillId="24" borderId="13" xfId="0" applyFont="1" applyFill="1" applyBorder="1" applyAlignment="1" applyProtection="1">
      <alignment horizontal="center" vertical="top" wrapText="1"/>
      <protection locked="0"/>
    </xf>
    <xf numFmtId="0" fontId="33" fillId="25" borderId="34" xfId="0" applyFont="1" applyFill="1" applyBorder="1" applyAlignment="1" applyProtection="1">
      <alignment horizontal="center" vertical="top"/>
      <protection locked="0"/>
    </xf>
    <xf numFmtId="0" fontId="33" fillId="25" borderId="14" xfId="0" applyFont="1" applyFill="1" applyBorder="1" applyAlignment="1" applyProtection="1">
      <alignment horizontal="left" vertical="top" wrapText="1"/>
      <protection locked="0"/>
    </xf>
    <xf numFmtId="1" fontId="67" fillId="25" borderId="14" xfId="0" applyNumberFormat="1" applyFont="1" applyFill="1" applyBorder="1" applyAlignment="1" applyProtection="1">
      <alignment horizontal="center" vertical="top" wrapText="1"/>
      <protection locked="0"/>
    </xf>
    <xf numFmtId="1" fontId="32" fillId="25" borderId="14" xfId="0" applyNumberFormat="1" applyFont="1" applyFill="1" applyBorder="1" applyAlignment="1" applyProtection="1">
      <alignment horizontal="center" vertical="top" wrapText="1"/>
      <protection locked="0"/>
    </xf>
    <xf numFmtId="0" fontId="47" fillId="25" borderId="15" xfId="0" applyFont="1" applyFill="1" applyBorder="1" applyAlignment="1" applyProtection="1">
      <alignment horizontal="center" vertical="top" wrapText="1"/>
      <protection locked="0"/>
    </xf>
    <xf numFmtId="0" fontId="64" fillId="0" borderId="0" xfId="0" applyFont="1" applyAlignment="1" applyProtection="1">
      <alignment vertical="center"/>
      <protection locked="0" hidden="1"/>
    </xf>
    <xf numFmtId="1" fontId="67" fillId="10" borderId="14" xfId="0" applyNumberFormat="1" applyFont="1" applyFill="1" applyBorder="1" applyAlignment="1" applyProtection="1">
      <alignment horizontal="center" vertical="top" wrapText="1"/>
      <protection locked="0"/>
    </xf>
    <xf numFmtId="0" fontId="24" fillId="7" borderId="11" xfId="0" applyFont="1" applyFill="1" applyBorder="1" applyAlignment="1" applyProtection="1">
      <alignment horizontal="center" vertical="top"/>
      <protection locked="0"/>
    </xf>
    <xf numFmtId="0" fontId="24" fillId="7" borderId="12" xfId="0" applyFont="1" applyFill="1" applyBorder="1" applyAlignment="1" applyProtection="1">
      <alignment horizontal="left" vertical="top" wrapText="1"/>
      <protection locked="0"/>
    </xf>
    <xf numFmtId="1" fontId="67" fillId="7" borderId="12" xfId="0" applyNumberFormat="1" applyFont="1" applyFill="1" applyBorder="1" applyAlignment="1" applyProtection="1">
      <alignment horizontal="center" vertical="top" wrapText="1"/>
      <protection locked="0"/>
    </xf>
    <xf numFmtId="0" fontId="24" fillId="7" borderId="12" xfId="0" quotePrefix="1" applyFont="1" applyFill="1" applyBorder="1" applyAlignment="1" applyProtection="1">
      <alignment horizontal="left" vertical="top" wrapText="1"/>
      <protection locked="0"/>
    </xf>
    <xf numFmtId="0" fontId="47" fillId="7" borderId="13" xfId="0" applyFont="1" applyFill="1" applyBorder="1" applyAlignment="1" applyProtection="1">
      <alignment horizontal="center" vertical="top" wrapText="1"/>
      <protection locked="0"/>
    </xf>
    <xf numFmtId="0" fontId="24" fillId="11" borderId="11" xfId="0" applyFont="1" applyFill="1" applyBorder="1" applyAlignment="1" applyProtection="1">
      <alignment horizontal="center" vertical="top"/>
      <protection locked="0"/>
    </xf>
    <xf numFmtId="0" fontId="24" fillId="11" borderId="12" xfId="0" applyFont="1" applyFill="1" applyBorder="1" applyAlignment="1" applyProtection="1">
      <alignment horizontal="left" vertical="top" wrapText="1"/>
      <protection locked="0"/>
    </xf>
    <xf numFmtId="1" fontId="67" fillId="11" borderId="12" xfId="0" applyNumberFormat="1" applyFont="1" applyFill="1" applyBorder="1" applyAlignment="1" applyProtection="1">
      <alignment horizontal="center" vertical="top" wrapText="1"/>
      <protection locked="0"/>
    </xf>
    <xf numFmtId="0" fontId="24" fillId="11" borderId="12" xfId="0" quotePrefix="1" applyFont="1" applyFill="1" applyBorder="1" applyAlignment="1" applyProtection="1">
      <alignment horizontal="left" vertical="top" wrapText="1"/>
      <protection locked="0"/>
    </xf>
    <xf numFmtId="0" fontId="47" fillId="11" borderId="13" xfId="0" applyFont="1" applyFill="1" applyBorder="1" applyAlignment="1" applyProtection="1">
      <alignment horizontal="center" vertical="top" wrapText="1"/>
      <protection locked="0"/>
    </xf>
    <xf numFmtId="0" fontId="24" fillId="11" borderId="34" xfId="0" applyFont="1" applyFill="1" applyBorder="1" applyAlignment="1" applyProtection="1">
      <alignment horizontal="center" vertical="top"/>
      <protection locked="0"/>
    </xf>
    <xf numFmtId="1" fontId="67" fillId="7" borderId="14" xfId="0" applyNumberFormat="1" applyFont="1" applyFill="1" applyBorder="1" applyAlignment="1" applyProtection="1">
      <alignment horizontal="center" vertical="top" wrapText="1"/>
      <protection locked="0"/>
    </xf>
    <xf numFmtId="0" fontId="24" fillId="11" borderId="14" xfId="0" applyFont="1" applyFill="1" applyBorder="1" applyAlignment="1" applyProtection="1">
      <alignment horizontal="left" vertical="top" wrapText="1"/>
      <protection locked="0"/>
    </xf>
    <xf numFmtId="0" fontId="47" fillId="11" borderId="15" xfId="0" applyFont="1" applyFill="1" applyBorder="1" applyAlignment="1" applyProtection="1">
      <alignment horizontal="center" vertical="top" wrapText="1"/>
      <protection locked="0"/>
    </xf>
    <xf numFmtId="0" fontId="76" fillId="0" borderId="0" xfId="0" applyFont="1" applyAlignment="1" applyProtection="1">
      <alignment vertical="center"/>
      <protection locked="0" hidden="1"/>
    </xf>
    <xf numFmtId="0" fontId="25" fillId="0" borderId="0" xfId="0" applyFont="1" applyAlignment="1" applyProtection="1">
      <alignment vertical="center"/>
      <protection locked="0" hidden="1"/>
    </xf>
    <xf numFmtId="0" fontId="30" fillId="0" borderId="0" xfId="0" applyFont="1" applyAlignment="1" applyProtection="1">
      <alignment vertical="center"/>
      <protection locked="0" hidden="1"/>
    </xf>
    <xf numFmtId="0" fontId="24" fillId="0" borderId="12" xfId="0" applyFont="1" applyBorder="1" applyAlignment="1" applyProtection="1">
      <alignment horizontal="left" vertical="top" wrapText="1"/>
      <protection locked="0"/>
    </xf>
    <xf numFmtId="9" fontId="24" fillId="0" borderId="12" xfId="0" applyNumberFormat="1" applyFont="1" applyBorder="1" applyAlignment="1" applyProtection="1">
      <alignment horizontal="left" vertical="top" wrapText="1"/>
      <protection locked="0"/>
    </xf>
    <xf numFmtId="0" fontId="24" fillId="0" borderId="14" xfId="0" applyFont="1" applyBorder="1" applyAlignment="1" applyProtection="1">
      <alignment horizontal="left" vertical="top" wrapText="1"/>
      <protection locked="0"/>
    </xf>
    <xf numFmtId="9" fontId="24" fillId="0" borderId="14" xfId="0" applyNumberFormat="1" applyFont="1" applyBorder="1" applyAlignment="1" applyProtection="1">
      <alignment horizontal="left" vertical="top" wrapText="1"/>
      <protection locked="0"/>
    </xf>
    <xf numFmtId="1" fontId="32" fillId="0" borderId="12" xfId="0" applyNumberFormat="1" applyFont="1" applyBorder="1" applyAlignment="1" applyProtection="1">
      <alignment horizontal="center" vertical="top" wrapText="1"/>
      <protection locked="0"/>
    </xf>
    <xf numFmtId="1" fontId="32" fillId="0" borderId="14" xfId="0" applyNumberFormat="1" applyFont="1" applyBorder="1" applyAlignment="1" applyProtection="1">
      <alignment horizontal="center" vertical="top" wrapText="1"/>
      <protection locked="0"/>
    </xf>
    <xf numFmtId="0" fontId="33" fillId="0" borderId="10" xfId="15" applyFont="1" applyFill="1" applyBorder="1" applyAlignment="1" applyProtection="1">
      <alignment horizontal="left" vertical="top" wrapText="1"/>
      <protection locked="0"/>
    </xf>
    <xf numFmtId="1" fontId="34" fillId="9" borderId="10" xfId="25" applyNumberFormat="1" applyFont="1" applyFill="1" applyBorder="1" applyAlignment="1" applyProtection="1">
      <alignment horizontal="center" vertical="center" wrapText="1"/>
      <protection locked="0"/>
    </xf>
    <xf numFmtId="1" fontId="24" fillId="36" borderId="10" xfId="25" applyNumberFormat="1" applyFont="1" applyFill="1" applyBorder="1" applyAlignment="1" applyProtection="1">
      <alignment horizontal="center" vertical="center" wrapText="1"/>
      <protection locked="0"/>
    </xf>
    <xf numFmtId="0" fontId="33" fillId="0" borderId="12" xfId="15" applyFont="1" applyFill="1" applyBorder="1" applyAlignment="1" applyProtection="1">
      <alignment horizontal="left" vertical="top" wrapText="1"/>
      <protection locked="0"/>
    </xf>
    <xf numFmtId="1" fontId="24" fillId="46" borderId="12" xfId="25" applyNumberFormat="1" applyFont="1" applyFill="1" applyBorder="1" applyAlignment="1" applyProtection="1">
      <alignment horizontal="center" vertical="center" wrapText="1"/>
      <protection locked="0"/>
    </xf>
    <xf numFmtId="1" fontId="24" fillId="36" borderId="12" xfId="25" applyNumberFormat="1" applyFont="1" applyFill="1" applyBorder="1" applyAlignment="1" applyProtection="1">
      <alignment horizontal="center" vertical="center" wrapText="1"/>
      <protection locked="0"/>
    </xf>
    <xf numFmtId="1" fontId="24" fillId="46" borderId="10" xfId="25" applyNumberFormat="1" applyFont="1" applyFill="1" applyBorder="1" applyAlignment="1" applyProtection="1">
      <alignment horizontal="center" vertical="center" wrapText="1"/>
      <protection locked="0"/>
    </xf>
    <xf numFmtId="1" fontId="24" fillId="46" borderId="14" xfId="25" applyNumberFormat="1" applyFont="1" applyFill="1" applyBorder="1" applyAlignment="1" applyProtection="1">
      <alignment horizontal="center" vertical="center" wrapText="1"/>
      <protection locked="0"/>
    </xf>
    <xf numFmtId="1" fontId="34" fillId="15" borderId="10" xfId="25" applyNumberFormat="1" applyFont="1" applyFill="1" applyBorder="1" applyAlignment="1" applyProtection="1">
      <alignment horizontal="center" vertical="center" wrapText="1"/>
      <protection locked="0"/>
    </xf>
    <xf numFmtId="1" fontId="34" fillId="15" borderId="12" xfId="25" applyNumberFormat="1" applyFont="1" applyFill="1" applyBorder="1" applyAlignment="1" applyProtection="1">
      <alignment horizontal="center" vertical="center" wrapText="1"/>
      <protection locked="0"/>
    </xf>
    <xf numFmtId="1" fontId="34" fillId="9" borderId="12" xfId="25" applyNumberFormat="1" applyFont="1" applyFill="1" applyBorder="1" applyAlignment="1" applyProtection="1">
      <alignment horizontal="center" vertical="center" wrapText="1"/>
      <protection locked="0"/>
    </xf>
    <xf numFmtId="1" fontId="34" fillId="9" borderId="14" xfId="25" applyNumberFormat="1" applyFont="1" applyFill="1" applyBorder="1" applyAlignment="1" applyProtection="1">
      <alignment horizontal="center" vertical="center" wrapText="1"/>
      <protection locked="0"/>
    </xf>
    <xf numFmtId="0" fontId="24" fillId="8" borderId="11" xfId="0" applyFont="1" applyFill="1" applyBorder="1" applyAlignment="1" applyProtection="1">
      <alignment horizontal="center" vertical="top"/>
      <protection locked="0"/>
    </xf>
    <xf numFmtId="49" fontId="24" fillId="8" borderId="12" xfId="0" applyNumberFormat="1" applyFont="1" applyFill="1" applyBorder="1" applyAlignment="1" applyProtection="1">
      <alignment horizontal="left" vertical="top" wrapText="1"/>
      <protection locked="0"/>
    </xf>
    <xf numFmtId="0" fontId="67" fillId="8" borderId="12" xfId="0" applyFont="1" applyFill="1" applyBorder="1" applyAlignment="1" applyProtection="1">
      <alignment horizontal="center" vertical="top"/>
      <protection locked="0"/>
    </xf>
    <xf numFmtId="1" fontId="67" fillId="8" borderId="12" xfId="0" applyNumberFormat="1" applyFont="1" applyFill="1" applyBorder="1" applyAlignment="1" applyProtection="1">
      <alignment horizontal="center" vertical="top" wrapText="1"/>
      <protection locked="0"/>
    </xf>
    <xf numFmtId="0" fontId="47" fillId="8" borderId="12" xfId="0" applyFont="1" applyFill="1" applyBorder="1" applyAlignment="1" applyProtection="1">
      <alignment horizontal="center" vertical="top" wrapText="1"/>
      <protection locked="0"/>
    </xf>
    <xf numFmtId="49" fontId="24" fillId="11" borderId="12" xfId="0" applyNumberFormat="1" applyFont="1" applyFill="1" applyBorder="1" applyAlignment="1" applyProtection="1">
      <alignment horizontal="left" vertical="top" wrapText="1"/>
      <protection locked="0"/>
    </xf>
    <xf numFmtId="0" fontId="67" fillId="7" borderId="12" xfId="0" applyFont="1" applyFill="1" applyBorder="1" applyAlignment="1" applyProtection="1">
      <alignment horizontal="center" vertical="top"/>
      <protection locked="0"/>
    </xf>
    <xf numFmtId="0" fontId="47" fillId="11" borderId="12" xfId="0" applyFont="1" applyFill="1" applyBorder="1" applyAlignment="1" applyProtection="1">
      <alignment horizontal="center" vertical="top" wrapText="1"/>
      <protection locked="0"/>
    </xf>
    <xf numFmtId="49" fontId="24" fillId="11" borderId="13" xfId="0" applyNumberFormat="1" applyFont="1" applyFill="1" applyBorder="1" applyAlignment="1" applyProtection="1">
      <alignment horizontal="left" vertical="top" wrapText="1"/>
      <protection locked="0"/>
    </xf>
    <xf numFmtId="49" fontId="24" fillId="7" borderId="12" xfId="0" applyNumberFormat="1" applyFont="1" applyFill="1" applyBorder="1" applyAlignment="1" applyProtection="1">
      <alignment horizontal="left" vertical="top" wrapText="1"/>
      <protection locked="0"/>
    </xf>
    <xf numFmtId="0" fontId="47" fillId="7" borderId="12" xfId="0" applyFont="1" applyFill="1" applyBorder="1" applyAlignment="1" applyProtection="1">
      <alignment horizontal="center" vertical="top" wrapText="1"/>
      <protection locked="0"/>
    </xf>
    <xf numFmtId="49" fontId="24" fillId="7" borderId="13" xfId="0" applyNumberFormat="1" applyFont="1" applyFill="1" applyBorder="1" applyAlignment="1" applyProtection="1">
      <alignment horizontal="left" vertical="top" wrapText="1"/>
      <protection locked="0"/>
    </xf>
    <xf numFmtId="0" fontId="67" fillId="7" borderId="14" xfId="0" applyFont="1" applyFill="1" applyBorder="1" applyAlignment="1" applyProtection="1">
      <alignment horizontal="center" vertical="top"/>
      <protection locked="0"/>
    </xf>
    <xf numFmtId="49" fontId="24" fillId="11" borderId="14" xfId="0" applyNumberFormat="1" applyFont="1" applyFill="1" applyBorder="1" applyAlignment="1" applyProtection="1">
      <alignment horizontal="left" vertical="top" wrapText="1"/>
      <protection locked="0"/>
    </xf>
    <xf numFmtId="0" fontId="47" fillId="11" borderId="14" xfId="0" applyFont="1" applyFill="1" applyBorder="1" applyAlignment="1" applyProtection="1">
      <alignment horizontal="center" vertical="top" wrapText="1"/>
      <protection locked="0"/>
    </xf>
    <xf numFmtId="49" fontId="24" fillId="11" borderId="15" xfId="0" applyNumberFormat="1" applyFont="1" applyFill="1" applyBorder="1" applyAlignment="1" applyProtection="1">
      <alignment horizontal="left" vertical="top" wrapText="1"/>
      <protection locked="0"/>
    </xf>
    <xf numFmtId="49" fontId="24" fillId="8" borderId="12" xfId="0" applyNumberFormat="1" applyFont="1" applyFill="1" applyBorder="1" applyAlignment="1" applyProtection="1">
      <alignment horizontal="left" vertical="center" wrapText="1"/>
      <protection locked="0"/>
    </xf>
    <xf numFmtId="0" fontId="67" fillId="8" borderId="12" xfId="0" applyFont="1" applyFill="1" applyBorder="1" applyAlignment="1" applyProtection="1">
      <alignment horizontal="center" vertical="center"/>
      <protection locked="0"/>
    </xf>
    <xf numFmtId="1" fontId="67" fillId="8" borderId="12" xfId="0" applyNumberFormat="1" applyFont="1" applyFill="1" applyBorder="1" applyAlignment="1" applyProtection="1">
      <alignment horizontal="center" vertical="center" wrapText="1"/>
      <protection locked="0"/>
    </xf>
    <xf numFmtId="172" fontId="24" fillId="8" borderId="12" xfId="24" applyNumberFormat="1" applyFont="1" applyFill="1" applyBorder="1" applyAlignment="1" applyProtection="1">
      <alignment horizontal="right" vertical="center" wrapText="1"/>
      <protection locked="0"/>
    </xf>
    <xf numFmtId="9" fontId="24" fillId="8" borderId="12" xfId="24" applyNumberFormat="1" applyFont="1" applyFill="1" applyBorder="1" applyAlignment="1" applyProtection="1">
      <alignment horizontal="left" vertical="center" wrapText="1"/>
      <protection locked="0"/>
    </xf>
    <xf numFmtId="49" fontId="24" fillId="11" borderId="12" xfId="0" applyNumberFormat="1" applyFont="1" applyFill="1" applyBorder="1" applyAlignment="1" applyProtection="1">
      <alignment horizontal="left" vertical="center" wrapText="1"/>
      <protection locked="0"/>
    </xf>
    <xf numFmtId="0" fontId="67" fillId="7" borderId="12" xfId="0" applyFont="1" applyFill="1" applyBorder="1" applyAlignment="1" applyProtection="1">
      <alignment horizontal="center" vertical="center"/>
      <protection locked="0"/>
    </xf>
    <xf numFmtId="1" fontId="67" fillId="7" borderId="12" xfId="0" applyNumberFormat="1" applyFont="1" applyFill="1" applyBorder="1" applyAlignment="1" applyProtection="1">
      <alignment horizontal="center" vertical="center" wrapText="1"/>
      <protection locked="0"/>
    </xf>
    <xf numFmtId="1" fontId="67" fillId="11" borderId="12" xfId="0" applyNumberFormat="1" applyFont="1" applyFill="1" applyBorder="1" applyAlignment="1" applyProtection="1">
      <alignment horizontal="center" vertical="center" wrapText="1"/>
      <protection locked="0"/>
    </xf>
    <xf numFmtId="9" fontId="24" fillId="11" borderId="12" xfId="0" applyNumberFormat="1" applyFont="1" applyFill="1" applyBorder="1" applyAlignment="1" applyProtection="1">
      <alignment horizontal="left" vertical="center" wrapText="1"/>
      <protection locked="0"/>
    </xf>
    <xf numFmtId="49" fontId="24" fillId="7" borderId="12" xfId="0" applyNumberFormat="1" applyFont="1" applyFill="1" applyBorder="1" applyAlignment="1" applyProtection="1">
      <alignment horizontal="left" vertical="center" wrapText="1"/>
      <protection locked="0"/>
    </xf>
    <xf numFmtId="9" fontId="24" fillId="7" borderId="12" xfId="0" applyNumberFormat="1" applyFont="1" applyFill="1" applyBorder="1" applyAlignment="1" applyProtection="1">
      <alignment horizontal="left" vertical="center" wrapText="1"/>
      <protection locked="0"/>
    </xf>
    <xf numFmtId="49" fontId="24" fillId="7" borderId="14" xfId="0" applyNumberFormat="1" applyFont="1" applyFill="1" applyBorder="1" applyAlignment="1" applyProtection="1">
      <alignment horizontal="left" vertical="center" wrapText="1"/>
      <protection locked="0"/>
    </xf>
    <xf numFmtId="1" fontId="67" fillId="11" borderId="14" xfId="0" applyNumberFormat="1" applyFont="1" applyFill="1" applyBorder="1" applyAlignment="1" applyProtection="1">
      <alignment horizontal="center" vertical="center" wrapText="1"/>
      <protection locked="0"/>
    </xf>
    <xf numFmtId="172" fontId="24" fillId="8" borderId="14" xfId="24" applyNumberFormat="1" applyFont="1" applyFill="1" applyBorder="1" applyAlignment="1" applyProtection="1">
      <alignment horizontal="right" vertical="center" wrapText="1"/>
      <protection locked="0"/>
    </xf>
    <xf numFmtId="9" fontId="24" fillId="7" borderId="14" xfId="0" applyNumberFormat="1" applyFont="1" applyFill="1" applyBorder="1" applyAlignment="1" applyProtection="1">
      <alignment horizontal="left" vertical="center" wrapText="1"/>
      <protection locked="0"/>
    </xf>
    <xf numFmtId="0" fontId="55" fillId="0" borderId="11" xfId="0" applyFont="1" applyBorder="1" applyAlignment="1" applyProtection="1">
      <alignment horizontal="left" vertical="center" wrapText="1"/>
      <protection locked="0"/>
    </xf>
    <xf numFmtId="0" fontId="55" fillId="0" borderId="12" xfId="0" applyFont="1" applyBorder="1" applyAlignment="1" applyProtection="1">
      <alignment horizontal="left" vertical="center" wrapText="1"/>
      <protection locked="0"/>
    </xf>
    <xf numFmtId="0" fontId="47" fillId="8" borderId="13" xfId="0" applyFont="1" applyFill="1" applyBorder="1" applyAlignment="1" applyProtection="1">
      <alignment horizontal="center" vertical="center" wrapText="1"/>
      <protection locked="0"/>
    </xf>
    <xf numFmtId="0" fontId="47" fillId="11" borderId="13" xfId="0" applyFont="1" applyFill="1" applyBorder="1" applyAlignment="1" applyProtection="1">
      <alignment horizontal="center" vertical="center" wrapText="1"/>
      <protection locked="0"/>
    </xf>
    <xf numFmtId="0" fontId="47" fillId="7" borderId="13" xfId="0" applyFont="1" applyFill="1" applyBorder="1" applyAlignment="1" applyProtection="1">
      <alignment horizontal="center" vertical="center" wrapText="1"/>
      <protection locked="0"/>
    </xf>
    <xf numFmtId="0" fontId="47" fillId="11" borderId="15" xfId="0" applyFont="1" applyFill="1" applyBorder="1" applyAlignment="1" applyProtection="1">
      <alignment horizontal="center" vertical="center" wrapText="1"/>
      <protection locked="0"/>
    </xf>
    <xf numFmtId="49" fontId="33" fillId="0" borderId="12" xfId="0" applyNumberFormat="1" applyFont="1" applyBorder="1" applyAlignment="1" applyProtection="1">
      <alignment vertical="center" wrapText="1"/>
      <protection locked="0"/>
    </xf>
    <xf numFmtId="0" fontId="130" fillId="6" borderId="51" xfId="0" applyFont="1" applyFill="1" applyBorder="1" applyAlignment="1" applyProtection="1">
      <alignment horizontal="left" vertical="center" wrapText="1"/>
      <protection locked="0"/>
    </xf>
    <xf numFmtId="0" fontId="130" fillId="6" borderId="53" xfId="0" applyFont="1" applyFill="1" applyBorder="1" applyAlignment="1" applyProtection="1">
      <alignment horizontal="left" vertical="center" wrapText="1"/>
      <protection locked="0"/>
    </xf>
    <xf numFmtId="0" fontId="130" fillId="6" borderId="56" xfId="0" applyFont="1" applyFill="1" applyBorder="1" applyAlignment="1" applyProtection="1">
      <alignment horizontal="left" vertical="center" wrapText="1"/>
      <protection locked="0"/>
    </xf>
    <xf numFmtId="49" fontId="33" fillId="7" borderId="10" xfId="0" applyNumberFormat="1" applyFont="1" applyFill="1" applyBorder="1" applyAlignment="1" applyProtection="1">
      <alignment horizontal="left" vertical="center"/>
      <protection locked="0"/>
    </xf>
    <xf numFmtId="0" fontId="101" fillId="7" borderId="20" xfId="0" applyFont="1" applyFill="1" applyBorder="1" applyAlignment="1" applyProtection="1">
      <alignment vertical="center"/>
      <protection locked="0"/>
    </xf>
    <xf numFmtId="49" fontId="33" fillId="7" borderId="25" xfId="0" applyNumberFormat="1" applyFont="1" applyFill="1" applyBorder="1" applyAlignment="1" applyProtection="1">
      <alignment horizontal="left" vertical="top" wrapText="1"/>
      <protection locked="0"/>
    </xf>
    <xf numFmtId="49" fontId="33" fillId="11" borderId="12" xfId="0" applyNumberFormat="1" applyFont="1" applyFill="1" applyBorder="1" applyAlignment="1" applyProtection="1">
      <alignment horizontal="left" vertical="center"/>
      <protection locked="0"/>
    </xf>
    <xf numFmtId="0" fontId="101" fillId="11" borderId="13" xfId="0" applyFont="1" applyFill="1" applyBorder="1" applyAlignment="1" applyProtection="1">
      <alignment vertical="center"/>
      <protection locked="0"/>
    </xf>
    <xf numFmtId="49" fontId="33" fillId="11" borderId="27" xfId="0" applyNumberFormat="1" applyFont="1" applyFill="1" applyBorder="1" applyAlignment="1" applyProtection="1">
      <alignment horizontal="left" vertical="top" wrapText="1"/>
      <protection locked="0"/>
    </xf>
    <xf numFmtId="49" fontId="33" fillId="7" borderId="12" xfId="0" applyNumberFormat="1" applyFont="1" applyFill="1" applyBorder="1" applyAlignment="1" applyProtection="1">
      <alignment horizontal="left" vertical="center"/>
      <protection locked="0"/>
    </xf>
    <xf numFmtId="0" fontId="101" fillId="7" borderId="13" xfId="0" applyFont="1" applyFill="1" applyBorder="1" applyAlignment="1" applyProtection="1">
      <alignment vertical="center"/>
      <protection locked="0"/>
    </xf>
    <xf numFmtId="49" fontId="33" fillId="7" borderId="27" xfId="0" applyNumberFormat="1" applyFont="1" applyFill="1" applyBorder="1" applyAlignment="1" applyProtection="1">
      <alignment horizontal="left" vertical="top" wrapText="1"/>
      <protection locked="0"/>
    </xf>
    <xf numFmtId="49" fontId="33" fillId="11" borderId="14" xfId="0" applyNumberFormat="1" applyFont="1" applyFill="1" applyBorder="1" applyAlignment="1" applyProtection="1">
      <alignment horizontal="left" vertical="center"/>
      <protection locked="0"/>
    </xf>
    <xf numFmtId="0" fontId="101" fillId="11" borderId="15" xfId="0" applyFont="1" applyFill="1" applyBorder="1" applyAlignment="1" applyProtection="1">
      <alignment vertical="center"/>
      <protection locked="0"/>
    </xf>
    <xf numFmtId="49" fontId="33" fillId="11" borderId="24" xfId="0" applyNumberFormat="1" applyFont="1" applyFill="1" applyBorder="1" applyAlignment="1" applyProtection="1">
      <alignment horizontal="left" vertical="top" wrapText="1"/>
      <protection locked="0"/>
    </xf>
    <xf numFmtId="9" fontId="67" fillId="7" borderId="12" xfId="0" applyNumberFormat="1" applyFont="1" applyFill="1" applyBorder="1" applyAlignment="1" applyProtection="1">
      <alignment horizontal="center" vertical="center" wrapText="1"/>
      <protection locked="0"/>
    </xf>
    <xf numFmtId="0" fontId="24" fillId="7" borderId="13" xfId="0" applyFont="1" applyFill="1" applyBorder="1" applyAlignment="1" applyProtection="1">
      <alignment horizontal="left" vertical="top" wrapText="1"/>
      <protection locked="0"/>
    </xf>
    <xf numFmtId="9" fontId="67" fillId="11" borderId="12" xfId="0" applyNumberFormat="1" applyFont="1" applyFill="1" applyBorder="1" applyAlignment="1" applyProtection="1">
      <alignment horizontal="center" vertical="center" wrapText="1"/>
      <protection locked="0"/>
    </xf>
    <xf numFmtId="0" fontId="24" fillId="11" borderId="13" xfId="0" applyFont="1" applyFill="1" applyBorder="1" applyAlignment="1" applyProtection="1">
      <alignment horizontal="left" vertical="top" wrapText="1"/>
      <protection locked="0"/>
    </xf>
    <xf numFmtId="0" fontId="24" fillId="7" borderId="14" xfId="0" applyFont="1" applyFill="1" applyBorder="1" applyAlignment="1" applyProtection="1">
      <alignment horizontal="left" vertical="top" wrapText="1"/>
      <protection locked="0"/>
    </xf>
    <xf numFmtId="9" fontId="67" fillId="7" borderId="14" xfId="0" applyNumberFormat="1" applyFont="1" applyFill="1" applyBorder="1" applyAlignment="1" applyProtection="1">
      <alignment horizontal="center" vertical="center" wrapText="1"/>
      <protection locked="0"/>
    </xf>
    <xf numFmtId="0" fontId="24" fillId="7" borderId="15" xfId="0" applyFont="1" applyFill="1" applyBorder="1" applyAlignment="1" applyProtection="1">
      <alignment horizontal="left" vertical="top" wrapText="1"/>
      <protection locked="0"/>
    </xf>
    <xf numFmtId="0" fontId="33" fillId="7" borderId="0" xfId="0" applyFont="1" applyFill="1" applyProtection="1">
      <protection locked="0"/>
    </xf>
    <xf numFmtId="14" fontId="33" fillId="7" borderId="0" xfId="0" applyNumberFormat="1" applyFont="1" applyFill="1" applyAlignment="1" applyProtection="1">
      <alignment horizontal="left"/>
      <protection locked="0"/>
    </xf>
    <xf numFmtId="49" fontId="24" fillId="11" borderId="12" xfId="0" quotePrefix="1" applyNumberFormat="1" applyFont="1" applyFill="1" applyBorder="1" applyAlignment="1" applyProtection="1">
      <alignment horizontal="left" vertical="top" wrapText="1"/>
      <protection locked="0"/>
    </xf>
    <xf numFmtId="49" fontId="24" fillId="11" borderId="14" xfId="0" quotePrefix="1" applyNumberFormat="1" applyFont="1" applyFill="1" applyBorder="1" applyAlignment="1" applyProtection="1">
      <alignment horizontal="left" vertical="top" wrapText="1"/>
      <protection locked="0"/>
    </xf>
    <xf numFmtId="0" fontId="67" fillId="7" borderId="14" xfId="0" applyFont="1" applyFill="1" applyBorder="1" applyAlignment="1" applyProtection="1">
      <alignment horizontal="center" vertical="center"/>
      <protection locked="0"/>
    </xf>
    <xf numFmtId="1" fontId="67" fillId="4" borderId="12" xfId="0" applyNumberFormat="1" applyFont="1" applyFill="1" applyBorder="1" applyAlignment="1" applyProtection="1">
      <alignment horizontal="center" vertical="center" wrapText="1"/>
      <protection locked="0"/>
    </xf>
    <xf numFmtId="1" fontId="67" fillId="0" borderId="12" xfId="0" applyNumberFormat="1" applyFont="1" applyBorder="1" applyAlignment="1" applyProtection="1">
      <alignment horizontal="center" vertical="center" wrapText="1"/>
      <protection locked="0"/>
    </xf>
    <xf numFmtId="1" fontId="67" fillId="0" borderId="13" xfId="0" applyNumberFormat="1" applyFont="1" applyBorder="1" applyAlignment="1" applyProtection="1">
      <alignment horizontal="center" vertical="center" wrapText="1"/>
      <protection locked="0"/>
    </xf>
    <xf numFmtId="165" fontId="33" fillId="0" borderId="0" xfId="0" applyNumberFormat="1" applyFont="1" applyAlignment="1" applyProtection="1">
      <alignment horizontal="center"/>
      <protection locked="0"/>
    </xf>
    <xf numFmtId="1" fontId="56" fillId="0" borderId="27" xfId="0" applyNumberFormat="1" applyFont="1" applyBorder="1" applyAlignment="1" applyProtection="1">
      <alignment horizontal="left" vertical="top" wrapText="1"/>
      <protection locked="0"/>
    </xf>
    <xf numFmtId="1" fontId="67" fillId="4" borderId="14" xfId="0" applyNumberFormat="1" applyFont="1" applyFill="1" applyBorder="1" applyAlignment="1" applyProtection="1">
      <alignment horizontal="center" vertical="center" wrapText="1"/>
      <protection locked="0"/>
    </xf>
    <xf numFmtId="1" fontId="67" fillId="0" borderId="14" xfId="0" applyNumberFormat="1" applyFont="1" applyBorder="1" applyAlignment="1" applyProtection="1">
      <alignment horizontal="center" vertical="center" wrapText="1"/>
      <protection locked="0"/>
    </xf>
    <xf numFmtId="1" fontId="67" fillId="0" borderId="15" xfId="0" applyNumberFormat="1" applyFont="1" applyBorder="1" applyAlignment="1" applyProtection="1">
      <alignment horizontal="center" vertical="center" wrapText="1"/>
      <protection locked="0"/>
    </xf>
    <xf numFmtId="1" fontId="56" fillId="0" borderId="24" xfId="0" applyNumberFormat="1" applyFont="1" applyBorder="1" applyAlignment="1" applyProtection="1">
      <alignment horizontal="left" vertical="top" wrapText="1"/>
      <protection locked="0"/>
    </xf>
    <xf numFmtId="9" fontId="47" fillId="8" borderId="12" xfId="0" applyNumberFormat="1" applyFont="1" applyFill="1" applyBorder="1" applyAlignment="1" applyProtection="1">
      <alignment horizontal="center" vertical="center"/>
      <protection locked="0"/>
    </xf>
    <xf numFmtId="9" fontId="47" fillId="11" borderId="12" xfId="0" applyNumberFormat="1" applyFont="1" applyFill="1" applyBorder="1" applyAlignment="1" applyProtection="1">
      <alignment horizontal="center" vertical="center"/>
      <protection locked="0"/>
    </xf>
    <xf numFmtId="9" fontId="47" fillId="7" borderId="12" xfId="0" applyNumberFormat="1" applyFont="1" applyFill="1" applyBorder="1" applyAlignment="1" applyProtection="1">
      <alignment horizontal="center" vertical="center"/>
      <protection locked="0"/>
    </xf>
    <xf numFmtId="9" fontId="47" fillId="7" borderId="14" xfId="0" applyNumberFormat="1" applyFont="1" applyFill="1" applyBorder="1" applyAlignment="1" applyProtection="1">
      <alignment horizontal="center" vertical="center"/>
      <protection locked="0"/>
    </xf>
    <xf numFmtId="1" fontId="67" fillId="7" borderId="14" xfId="0" applyNumberFormat="1" applyFont="1" applyFill="1" applyBorder="1" applyAlignment="1" applyProtection="1">
      <alignment horizontal="center" vertical="center" wrapText="1"/>
      <protection locked="0"/>
    </xf>
    <xf numFmtId="0" fontId="33" fillId="0" borderId="10" xfId="0" applyFont="1" applyBorder="1" applyAlignment="1" applyProtection="1">
      <alignment horizontal="left" vertical="center"/>
      <protection locked="0"/>
    </xf>
    <xf numFmtId="0" fontId="101" fillId="0" borderId="20" xfId="0" applyFont="1" applyBorder="1" applyAlignment="1" applyProtection="1">
      <alignment vertical="center"/>
      <protection locked="0"/>
    </xf>
    <xf numFmtId="0" fontId="36" fillId="0" borderId="25"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protection locked="0"/>
    </xf>
    <xf numFmtId="0" fontId="101" fillId="0" borderId="13" xfId="0" applyFont="1" applyBorder="1" applyAlignment="1" applyProtection="1">
      <alignment vertical="center"/>
      <protection locked="0"/>
    </xf>
    <xf numFmtId="0" fontId="36" fillId="0" borderId="27" xfId="0" applyFont="1" applyBorder="1" applyAlignment="1" applyProtection="1">
      <alignment horizontal="left" vertical="center" wrapText="1"/>
      <protection locked="0"/>
    </xf>
    <xf numFmtId="0" fontId="36" fillId="0" borderId="12" xfId="0" applyFont="1" applyBorder="1" applyAlignment="1" applyProtection="1">
      <alignment horizontal="left" vertical="center"/>
      <protection locked="0"/>
    </xf>
    <xf numFmtId="0" fontId="33" fillId="0" borderId="14" xfId="0" applyFont="1" applyBorder="1" applyAlignment="1" applyProtection="1">
      <alignment horizontal="left" vertical="center"/>
      <protection locked="0"/>
    </xf>
    <xf numFmtId="0" fontId="101" fillId="0" borderId="15" xfId="0" applyFont="1" applyBorder="1" applyAlignment="1" applyProtection="1">
      <alignment vertical="center"/>
      <protection locked="0"/>
    </xf>
    <xf numFmtId="0" fontId="36" fillId="0" borderId="24" xfId="0" applyFont="1" applyBorder="1" applyAlignment="1" applyProtection="1">
      <alignment horizontal="left" vertical="center" wrapText="1"/>
      <protection locked="0"/>
    </xf>
    <xf numFmtId="1" fontId="55" fillId="10" borderId="10" xfId="0" applyNumberFormat="1" applyFont="1" applyFill="1" applyBorder="1" applyAlignment="1" applyProtection="1">
      <alignment horizontal="left" vertical="top" wrapText="1"/>
      <protection locked="0"/>
    </xf>
    <xf numFmtId="1" fontId="55" fillId="10" borderId="11" xfId="0" applyNumberFormat="1" applyFont="1" applyFill="1" applyBorder="1" applyAlignment="1" applyProtection="1">
      <alignment horizontal="left" vertical="top" wrapText="1"/>
      <protection locked="0"/>
    </xf>
    <xf numFmtId="49" fontId="33" fillId="15" borderId="13" xfId="0" applyNumberFormat="1" applyFont="1" applyFill="1" applyBorder="1" applyAlignment="1" applyProtection="1">
      <alignment horizontal="left" vertical="top" wrapText="1"/>
      <protection locked="0"/>
    </xf>
    <xf numFmtId="49" fontId="33" fillId="9" borderId="13" xfId="0" applyNumberFormat="1" applyFont="1" applyFill="1" applyBorder="1" applyAlignment="1" applyProtection="1">
      <alignment horizontal="left" vertical="top" wrapText="1"/>
      <protection locked="0"/>
    </xf>
    <xf numFmtId="49" fontId="33" fillId="15" borderId="12" xfId="0" applyNumberFormat="1" applyFont="1" applyFill="1" applyBorder="1" applyAlignment="1" applyProtection="1">
      <alignment horizontal="left" vertical="top" wrapText="1"/>
      <protection locked="0"/>
    </xf>
    <xf numFmtId="49" fontId="33" fillId="9" borderId="12" xfId="0" applyNumberFormat="1" applyFont="1" applyFill="1" applyBorder="1" applyAlignment="1" applyProtection="1">
      <alignment horizontal="left" vertical="top" wrapText="1"/>
      <protection locked="0"/>
    </xf>
    <xf numFmtId="1" fontId="33" fillId="15" borderId="12" xfId="0" applyNumberFormat="1" applyFont="1" applyFill="1" applyBorder="1" applyAlignment="1" applyProtection="1">
      <alignment horizontal="center" vertical="top" wrapText="1"/>
      <protection locked="0"/>
    </xf>
    <xf numFmtId="1" fontId="33" fillId="9" borderId="12" xfId="17" applyNumberFormat="1" applyFont="1" applyFill="1" applyBorder="1" applyAlignment="1" applyProtection="1">
      <alignment horizontal="center" vertical="top" wrapText="1"/>
      <protection locked="0"/>
    </xf>
    <xf numFmtId="1" fontId="33" fillId="9" borderId="12" xfId="0" applyNumberFormat="1" applyFont="1" applyFill="1" applyBorder="1" applyAlignment="1" applyProtection="1">
      <alignment horizontal="center" vertical="top" wrapText="1"/>
      <protection locked="0"/>
    </xf>
    <xf numFmtId="9" fontId="33" fillId="15" borderId="12" xfId="17" applyFont="1" applyFill="1" applyBorder="1" applyAlignment="1" applyProtection="1">
      <alignment horizontal="center" vertical="top" wrapText="1"/>
      <protection locked="0"/>
    </xf>
    <xf numFmtId="3" fontId="93" fillId="7" borderId="43" xfId="0" applyNumberFormat="1" applyFont="1" applyFill="1" applyBorder="1" applyAlignment="1" applyProtection="1">
      <alignment horizontal="left" vertical="top" wrapText="1"/>
      <protection locked="0"/>
    </xf>
    <xf numFmtId="3" fontId="93" fillId="8" borderId="43" xfId="0" applyNumberFormat="1" applyFont="1" applyFill="1" applyBorder="1" applyAlignment="1" applyProtection="1">
      <alignment horizontal="left" vertical="top" wrapText="1"/>
      <protection locked="0"/>
    </xf>
    <xf numFmtId="3" fontId="93" fillId="0" borderId="43" xfId="0" applyNumberFormat="1" applyFont="1" applyBorder="1" applyAlignment="1" applyProtection="1">
      <alignment horizontal="left" vertical="top" wrapText="1"/>
      <protection locked="0"/>
    </xf>
    <xf numFmtId="3" fontId="93" fillId="0" borderId="44" xfId="0" applyNumberFormat="1" applyFont="1" applyBorder="1" applyAlignment="1" applyProtection="1">
      <alignment horizontal="left" vertical="top" wrapText="1"/>
      <protection locked="0"/>
    </xf>
    <xf numFmtId="49" fontId="33" fillId="0" borderId="73" xfId="0" applyNumberFormat="1" applyFont="1" applyBorder="1" applyAlignment="1" applyProtection="1">
      <alignment horizontal="left" vertical="top" wrapText="1"/>
      <protection locked="0"/>
    </xf>
    <xf numFmtId="14" fontId="33" fillId="0" borderId="74" xfId="0" applyNumberFormat="1" applyFont="1" applyBorder="1" applyAlignment="1" applyProtection="1">
      <alignment horizontal="left" vertical="top" wrapText="1"/>
      <protection locked="0"/>
    </xf>
    <xf numFmtId="49" fontId="33" fillId="0" borderId="74" xfId="0" applyNumberFormat="1" applyFont="1" applyBorder="1" applyAlignment="1" applyProtection="1">
      <alignment horizontal="left" vertical="top" wrapText="1"/>
      <protection locked="0"/>
    </xf>
    <xf numFmtId="0" fontId="55" fillId="0" borderId="0" xfId="17" applyNumberFormat="1" applyFont="1" applyBorder="1" applyAlignment="1" applyProtection="1">
      <alignment horizontal="left" vertical="center" wrapText="1"/>
      <protection locked="0"/>
    </xf>
    <xf numFmtId="0" fontId="55" fillId="0" borderId="0" xfId="18" applyNumberFormat="1" applyFont="1" applyAlignment="1" applyProtection="1">
      <alignment horizontal="left" vertical="center" wrapText="1"/>
      <protection locked="0"/>
    </xf>
    <xf numFmtId="0" fontId="55" fillId="0" borderId="0" xfId="17" applyNumberFormat="1" applyFont="1" applyAlignment="1" applyProtection="1">
      <alignment horizontal="left" vertical="center" wrapText="1"/>
      <protection locked="0"/>
    </xf>
    <xf numFmtId="0" fontId="55" fillId="0" borderId="0" xfId="18" applyNumberFormat="1" applyFont="1" applyFill="1" applyBorder="1" applyAlignment="1" applyProtection="1">
      <alignment horizontal="left" vertical="center" wrapText="1"/>
      <protection locked="0"/>
    </xf>
    <xf numFmtId="0" fontId="55" fillId="0" borderId="0" xfId="18" applyNumberFormat="1" applyFont="1" applyFill="1" applyAlignment="1" applyProtection="1">
      <alignment horizontal="left" vertical="center" wrapText="1"/>
      <protection locked="0"/>
    </xf>
    <xf numFmtId="0" fontId="55" fillId="0" borderId="1" xfId="18" applyNumberFormat="1" applyFont="1" applyFill="1" applyBorder="1" applyAlignment="1" applyProtection="1">
      <alignment horizontal="left" vertical="center" wrapText="1"/>
      <protection locked="0"/>
    </xf>
    <xf numFmtId="3" fontId="93" fillId="0" borderId="0" xfId="0" applyNumberFormat="1" applyFont="1" applyAlignment="1" applyProtection="1">
      <alignment horizontal="left" vertical="center"/>
      <protection locked="0"/>
    </xf>
    <xf numFmtId="3" fontId="93" fillId="0" borderId="6" xfId="0" applyNumberFormat="1" applyFont="1" applyBorder="1" applyAlignment="1" applyProtection="1">
      <alignment horizontal="left" vertical="center"/>
      <protection locked="0"/>
    </xf>
    <xf numFmtId="0" fontId="61" fillId="8" borderId="13" xfId="0" applyFont="1" applyFill="1" applyBorder="1" applyAlignment="1" applyProtection="1">
      <alignment horizontal="center" vertical="center" wrapText="1"/>
      <protection locked="0"/>
    </xf>
    <xf numFmtId="0" fontId="61" fillId="11" borderId="13" xfId="0" applyFont="1" applyFill="1" applyBorder="1" applyAlignment="1" applyProtection="1">
      <alignment horizontal="center" vertical="center" wrapText="1"/>
      <protection locked="0"/>
    </xf>
    <xf numFmtId="0" fontId="61" fillId="7" borderId="13" xfId="0" applyFont="1" applyFill="1" applyBorder="1" applyAlignment="1" applyProtection="1">
      <alignment horizontal="center" vertical="center" wrapText="1"/>
      <protection locked="0"/>
    </xf>
    <xf numFmtId="0" fontId="61" fillId="11" borderId="15" xfId="0" applyFont="1" applyFill="1" applyBorder="1" applyAlignment="1" applyProtection="1">
      <alignment horizontal="center" vertical="center" wrapText="1"/>
      <protection locked="0"/>
    </xf>
    <xf numFmtId="0" fontId="80" fillId="53" borderId="35" xfId="0" applyFont="1" applyFill="1" applyBorder="1" applyAlignment="1" applyProtection="1">
      <alignment horizontal="center" vertical="center" wrapText="1"/>
      <protection locked="0"/>
    </xf>
    <xf numFmtId="0" fontId="80" fillId="38" borderId="35" xfId="0" applyFont="1" applyFill="1" applyBorder="1" applyAlignment="1" applyProtection="1">
      <alignment horizontal="center" vertical="center" wrapText="1"/>
      <protection locked="0"/>
    </xf>
    <xf numFmtId="0" fontId="80" fillId="54" borderId="35" xfId="0" applyFont="1" applyFill="1" applyBorder="1" applyAlignment="1" applyProtection="1">
      <alignment horizontal="center" vertical="center" wrapText="1"/>
      <protection locked="0"/>
    </xf>
    <xf numFmtId="0" fontId="49" fillId="39" borderId="35" xfId="0" applyFont="1" applyFill="1" applyBorder="1" applyAlignment="1" applyProtection="1">
      <alignment horizontal="center" vertical="center" wrapText="1"/>
      <protection locked="0"/>
    </xf>
    <xf numFmtId="0" fontId="49" fillId="55" borderId="35" xfId="0" applyFont="1" applyFill="1" applyBorder="1" applyAlignment="1" applyProtection="1">
      <alignment horizontal="center" vertical="center" wrapText="1"/>
      <protection locked="0"/>
    </xf>
    <xf numFmtId="0" fontId="49" fillId="37" borderId="35" xfId="0" applyFont="1" applyFill="1" applyBorder="1" applyAlignment="1" applyProtection="1">
      <alignment horizontal="center" vertical="center" wrapText="1"/>
      <protection locked="0"/>
    </xf>
    <xf numFmtId="0" fontId="49" fillId="40" borderId="35" xfId="0" applyFont="1" applyFill="1" applyBorder="1" applyAlignment="1" applyProtection="1">
      <alignment horizontal="center" vertical="center" wrapText="1"/>
      <protection locked="0"/>
    </xf>
    <xf numFmtId="0" fontId="36" fillId="12" borderId="12" xfId="0" quotePrefix="1" applyFont="1" applyFill="1" applyBorder="1" applyAlignment="1" applyProtection="1">
      <alignment horizontal="center" vertical="top" wrapText="1"/>
      <protection locked="0"/>
    </xf>
    <xf numFmtId="0" fontId="36" fillId="3" borderId="12" xfId="0" quotePrefix="1" applyFont="1" applyFill="1" applyBorder="1" applyAlignment="1" applyProtection="1">
      <alignment horizontal="center" vertical="top" wrapText="1"/>
      <protection locked="0"/>
    </xf>
    <xf numFmtId="0" fontId="36" fillId="12" borderId="12" xfId="0" quotePrefix="1" applyFont="1" applyFill="1" applyBorder="1" applyAlignment="1" applyProtection="1">
      <alignment horizontal="center" vertical="center" wrapText="1"/>
      <protection locked="0"/>
    </xf>
    <xf numFmtId="0" fontId="36" fillId="3" borderId="12" xfId="0" quotePrefix="1" applyFont="1" applyFill="1" applyBorder="1" applyAlignment="1" applyProtection="1">
      <alignment horizontal="center" vertical="center" wrapText="1"/>
      <protection locked="0"/>
    </xf>
    <xf numFmtId="0" fontId="36" fillId="0" borderId="20" xfId="0" applyFont="1" applyBorder="1" applyAlignment="1" applyProtection="1">
      <alignment horizontal="center" vertical="top" wrapText="1"/>
      <protection locked="0"/>
    </xf>
    <xf numFmtId="0" fontId="36" fillId="0" borderId="13" xfId="0" applyFont="1" applyBorder="1" applyAlignment="1" applyProtection="1">
      <alignment horizontal="center" vertical="top" wrapText="1"/>
      <protection locked="0"/>
    </xf>
    <xf numFmtId="0" fontId="36" fillId="0" borderId="15" xfId="0" applyFont="1" applyBorder="1" applyAlignment="1" applyProtection="1">
      <alignment horizontal="center" vertical="top" wrapText="1"/>
      <protection locked="0"/>
    </xf>
    <xf numFmtId="1" fontId="32" fillId="0" borderId="10" xfId="0" applyNumberFormat="1" applyFont="1" applyBorder="1" applyAlignment="1" applyProtection="1">
      <alignment horizontal="center" vertical="top" wrapText="1"/>
      <protection locked="0"/>
    </xf>
    <xf numFmtId="0" fontId="149" fillId="0" borderId="10" xfId="0" applyFont="1" applyBorder="1" applyAlignment="1" applyProtection="1">
      <alignment vertical="center"/>
      <protection locked="0"/>
    </xf>
    <xf numFmtId="0" fontId="149" fillId="0" borderId="12" xfId="0" applyFont="1" applyBorder="1" applyAlignment="1" applyProtection="1">
      <alignment vertical="center"/>
      <protection locked="0"/>
    </xf>
    <xf numFmtId="0" fontId="149" fillId="0" borderId="14" xfId="0" applyFont="1" applyBorder="1" applyAlignment="1" applyProtection="1">
      <alignment vertical="center"/>
      <protection locked="0"/>
    </xf>
    <xf numFmtId="0" fontId="36" fillId="15" borderId="13" xfId="0" applyFont="1" applyFill="1" applyBorder="1" applyAlignment="1" applyProtection="1">
      <alignment horizontal="center" vertical="center" wrapText="1"/>
      <protection locked="0"/>
    </xf>
    <xf numFmtId="0" fontId="36" fillId="9" borderId="13" xfId="0" applyFont="1" applyFill="1" applyBorder="1" applyAlignment="1" applyProtection="1">
      <alignment horizontal="center" vertical="center" wrapText="1"/>
      <protection locked="0"/>
    </xf>
    <xf numFmtId="9" fontId="55" fillId="0" borderId="0" xfId="17" applyFont="1" applyBorder="1" applyAlignment="1" applyProtection="1">
      <alignment horizontal="right" vertical="center" shrinkToFit="1"/>
      <protection locked="0"/>
    </xf>
    <xf numFmtId="9" fontId="55" fillId="0" borderId="0" xfId="17" applyFont="1" applyAlignment="1" applyProtection="1">
      <alignment horizontal="right" vertical="center" shrinkToFit="1"/>
      <protection locked="0"/>
    </xf>
    <xf numFmtId="9" fontId="55" fillId="0" borderId="0" xfId="17" applyFont="1" applyFill="1" applyBorder="1" applyAlignment="1" applyProtection="1">
      <alignment horizontal="right" vertical="center" shrinkToFit="1"/>
      <protection locked="0"/>
    </xf>
    <xf numFmtId="9" fontId="55" fillId="0" borderId="0" xfId="17" applyFont="1" applyFill="1" applyAlignment="1" applyProtection="1">
      <alignment horizontal="right" vertical="center" shrinkToFit="1"/>
      <protection locked="0"/>
    </xf>
    <xf numFmtId="9" fontId="55" fillId="0" borderId="1" xfId="17" applyFont="1" applyFill="1" applyBorder="1" applyAlignment="1" applyProtection="1">
      <alignment horizontal="right" vertical="center" shrinkToFit="1"/>
      <protection locked="0"/>
    </xf>
    <xf numFmtId="0" fontId="106" fillId="40" borderId="0" xfId="0" applyFont="1" applyFill="1" applyAlignment="1" applyProtection="1">
      <alignment horizontal="left" vertical="center"/>
      <protection locked="0" hidden="1"/>
    </xf>
    <xf numFmtId="0" fontId="61" fillId="12" borderId="12" xfId="0" quotePrefix="1" applyFont="1" applyFill="1" applyBorder="1" applyAlignment="1" applyProtection="1">
      <alignment horizontal="center" vertical="top" wrapText="1"/>
      <protection locked="0"/>
    </xf>
    <xf numFmtId="0" fontId="61" fillId="3" borderId="12" xfId="0" quotePrefix="1" applyFont="1" applyFill="1" applyBorder="1" applyAlignment="1" applyProtection="1">
      <alignment horizontal="center" vertical="top" wrapText="1"/>
      <protection locked="0"/>
    </xf>
    <xf numFmtId="0" fontId="61" fillId="12" borderId="12" xfId="0" quotePrefix="1" applyFont="1" applyFill="1" applyBorder="1" applyAlignment="1" applyProtection="1">
      <alignment horizontal="center" vertical="center" wrapText="1"/>
      <protection locked="0"/>
    </xf>
    <xf numFmtId="0" fontId="61" fillId="3" borderId="12" xfId="0" quotePrefix="1" applyFont="1" applyFill="1" applyBorder="1" applyAlignment="1" applyProtection="1">
      <alignment horizontal="center" vertical="center" wrapText="1"/>
      <protection locked="0"/>
    </xf>
    <xf numFmtId="9" fontId="55" fillId="0" borderId="1" xfId="17" applyFont="1" applyBorder="1" applyAlignment="1" applyProtection="1">
      <alignment horizontal="right" vertical="center" shrinkToFit="1"/>
      <protection locked="0"/>
    </xf>
    <xf numFmtId="3" fontId="55" fillId="0" borderId="0" xfId="18" applyNumberFormat="1" applyFont="1" applyAlignment="1" applyProtection="1">
      <alignment horizontal="left" vertical="center" wrapText="1"/>
      <protection locked="0"/>
    </xf>
    <xf numFmtId="3" fontId="55" fillId="0" borderId="0" xfId="17" applyNumberFormat="1" applyFont="1" applyAlignment="1" applyProtection="1">
      <alignment horizontal="left" vertical="center" wrapText="1"/>
      <protection locked="0"/>
    </xf>
    <xf numFmtId="3" fontId="55" fillId="0" borderId="0" xfId="18" applyNumberFormat="1" applyFont="1" applyFill="1" applyBorder="1" applyAlignment="1" applyProtection="1">
      <alignment horizontal="left" vertical="center" wrapText="1"/>
      <protection locked="0"/>
    </xf>
    <xf numFmtId="3" fontId="55" fillId="0" borderId="0" xfId="18" applyNumberFormat="1" applyFont="1" applyFill="1" applyAlignment="1" applyProtection="1">
      <alignment horizontal="left" vertical="center" wrapText="1"/>
      <protection locked="0"/>
    </xf>
    <xf numFmtId="3" fontId="55" fillId="0" borderId="1" xfId="18" applyNumberFormat="1" applyFont="1" applyFill="1" applyBorder="1" applyAlignment="1" applyProtection="1">
      <alignment horizontal="left" vertical="center" wrapText="1"/>
      <protection locked="0"/>
    </xf>
    <xf numFmtId="173" fontId="55" fillId="0" borderId="0" xfId="17" applyNumberFormat="1" applyFont="1" applyBorder="1" applyAlignment="1" applyProtection="1">
      <alignment horizontal="left" vertical="center" wrapText="1"/>
      <protection locked="0"/>
    </xf>
    <xf numFmtId="0" fontId="5" fillId="24" borderId="11" xfId="0" applyFont="1" applyFill="1" applyBorder="1" applyAlignment="1" applyProtection="1">
      <alignment horizontal="center" vertical="top"/>
      <protection locked="0"/>
    </xf>
    <xf numFmtId="0" fontId="5" fillId="25" borderId="12" xfId="0" applyFont="1" applyFill="1" applyBorder="1" applyAlignment="1" applyProtection="1">
      <alignment horizontal="left" vertical="top" wrapText="1"/>
      <protection locked="0"/>
    </xf>
    <xf numFmtId="1" fontId="32" fillId="25" borderId="12" xfId="0" applyNumberFormat="1" applyFont="1" applyFill="1" applyBorder="1" applyAlignment="1" applyProtection="1">
      <alignment horizontal="center" vertical="center" wrapText="1"/>
      <protection locked="0"/>
    </xf>
    <xf numFmtId="0" fontId="5" fillId="25" borderId="11" xfId="0" applyFont="1" applyFill="1" applyBorder="1" applyAlignment="1" applyProtection="1">
      <alignment horizontal="center" vertical="top"/>
      <protection locked="0"/>
    </xf>
    <xf numFmtId="0" fontId="5" fillId="17" borderId="12" xfId="0" applyFont="1" applyFill="1" applyBorder="1" applyAlignment="1" applyProtection="1">
      <alignment horizontal="left" vertical="top" wrapText="1"/>
      <protection locked="0"/>
    </xf>
    <xf numFmtId="1" fontId="32" fillId="17" borderId="12" xfId="0" applyNumberFormat="1" applyFont="1" applyFill="1" applyBorder="1" applyAlignment="1" applyProtection="1">
      <alignment horizontal="center" vertical="center" wrapText="1"/>
      <protection locked="0"/>
    </xf>
    <xf numFmtId="0" fontId="5" fillId="7" borderId="11" xfId="0" applyFont="1" applyFill="1" applyBorder="1" applyAlignment="1" applyProtection="1">
      <alignment horizontal="center" vertical="top"/>
      <protection locked="0"/>
    </xf>
    <xf numFmtId="0" fontId="5" fillId="18" borderId="12" xfId="0" applyFont="1" applyFill="1" applyBorder="1" applyAlignment="1" applyProtection="1">
      <alignment horizontal="left" vertical="top" wrapText="1"/>
      <protection locked="0"/>
    </xf>
    <xf numFmtId="1" fontId="32" fillId="18" borderId="12" xfId="0" applyNumberFormat="1" applyFont="1" applyFill="1" applyBorder="1" applyAlignment="1" applyProtection="1">
      <alignment horizontal="center" vertical="center" wrapText="1"/>
      <protection locked="0"/>
    </xf>
    <xf numFmtId="0" fontId="5" fillId="11" borderId="11" xfId="0" applyFont="1" applyFill="1" applyBorder="1" applyAlignment="1" applyProtection="1">
      <alignment horizontal="center" vertical="top"/>
      <protection locked="0"/>
    </xf>
    <xf numFmtId="0" fontId="5" fillId="11" borderId="12" xfId="0" applyFont="1" applyFill="1" applyBorder="1" applyAlignment="1" applyProtection="1">
      <alignment horizontal="left" vertical="top" wrapText="1"/>
      <protection locked="0"/>
    </xf>
    <xf numFmtId="0" fontId="5" fillId="20" borderId="12" xfId="0" applyFont="1" applyFill="1" applyBorder="1" applyAlignment="1" applyProtection="1">
      <alignment horizontal="left" vertical="top" wrapText="1"/>
      <protection locked="0"/>
    </xf>
    <xf numFmtId="1" fontId="32" fillId="20" borderId="12" xfId="0" applyNumberFormat="1" applyFont="1" applyFill="1" applyBorder="1" applyAlignment="1" applyProtection="1">
      <alignment horizontal="center" vertical="center" wrapText="1"/>
      <protection locked="0"/>
    </xf>
    <xf numFmtId="0" fontId="5" fillId="17" borderId="11" xfId="0" applyFont="1" applyFill="1" applyBorder="1" applyAlignment="1" applyProtection="1">
      <alignment horizontal="center" vertical="top"/>
      <protection locked="0"/>
    </xf>
    <xf numFmtId="0" fontId="5" fillId="12" borderId="12" xfId="0" applyFont="1" applyFill="1" applyBorder="1" applyAlignment="1" applyProtection="1">
      <alignment horizontal="left" vertical="top" wrapText="1"/>
      <protection locked="0"/>
    </xf>
    <xf numFmtId="1" fontId="32" fillId="12" borderId="12" xfId="0" applyNumberFormat="1" applyFont="1" applyFill="1" applyBorder="1" applyAlignment="1" applyProtection="1">
      <alignment horizontal="center" vertical="center" wrapText="1"/>
      <protection locked="0"/>
    </xf>
    <xf numFmtId="0" fontId="5" fillId="26" borderId="11" xfId="0" applyFont="1" applyFill="1" applyBorder="1" applyAlignment="1" applyProtection="1">
      <alignment horizontal="center" vertical="top"/>
      <protection locked="0"/>
    </xf>
    <xf numFmtId="0" fontId="5" fillId="26" borderId="12" xfId="0" applyFont="1" applyFill="1" applyBorder="1" applyAlignment="1" applyProtection="1">
      <alignment horizontal="left" vertical="top" wrapText="1"/>
      <protection locked="0"/>
    </xf>
    <xf numFmtId="0" fontId="5" fillId="10" borderId="12" xfId="0" applyFont="1" applyFill="1" applyBorder="1" applyAlignment="1" applyProtection="1">
      <alignment horizontal="left" vertical="top" wrapText="1"/>
      <protection locked="0"/>
    </xf>
    <xf numFmtId="1" fontId="32" fillId="10" borderId="12" xfId="0" applyNumberFormat="1" applyFont="1" applyFill="1" applyBorder="1" applyAlignment="1" applyProtection="1">
      <alignment horizontal="center" vertical="center" wrapText="1"/>
      <protection locked="0"/>
    </xf>
    <xf numFmtId="0" fontId="5" fillId="4" borderId="11" xfId="0" applyFont="1" applyFill="1" applyBorder="1" applyAlignment="1" applyProtection="1">
      <alignment horizontal="center" vertical="top"/>
      <protection locked="0"/>
    </xf>
    <xf numFmtId="0" fontId="5" fillId="4" borderId="12" xfId="0" applyFont="1" applyFill="1" applyBorder="1" applyAlignment="1" applyProtection="1">
      <alignment horizontal="left" vertical="top" wrapText="1"/>
      <protection locked="0"/>
    </xf>
    <xf numFmtId="1" fontId="32" fillId="6" borderId="12" xfId="0" applyNumberFormat="1" applyFont="1" applyFill="1" applyBorder="1" applyAlignment="1" applyProtection="1">
      <alignment horizontal="center" vertical="center" wrapText="1"/>
      <protection locked="0"/>
    </xf>
    <xf numFmtId="0" fontId="5" fillId="6" borderId="12" xfId="0" applyFont="1" applyFill="1" applyBorder="1" applyAlignment="1" applyProtection="1">
      <alignment horizontal="left" vertical="top" wrapText="1"/>
      <protection locked="0"/>
    </xf>
    <xf numFmtId="0" fontId="55" fillId="20" borderId="11" xfId="0" applyFont="1" applyFill="1" applyBorder="1" applyAlignment="1" applyProtection="1">
      <alignment horizontal="center" vertical="top"/>
      <protection locked="0"/>
    </xf>
    <xf numFmtId="0" fontId="55" fillId="20" borderId="12" xfId="0" applyFont="1" applyFill="1" applyBorder="1" applyAlignment="1" applyProtection="1">
      <alignment horizontal="left" vertical="top" wrapText="1"/>
      <protection locked="0"/>
    </xf>
    <xf numFmtId="0" fontId="55" fillId="50" borderId="12" xfId="0" applyFont="1" applyFill="1" applyBorder="1" applyAlignment="1" applyProtection="1">
      <alignment horizontal="left" vertical="top" wrapText="1"/>
      <protection locked="0"/>
    </xf>
    <xf numFmtId="1" fontId="32" fillId="50" borderId="12" xfId="0" applyNumberFormat="1" applyFont="1" applyFill="1" applyBorder="1" applyAlignment="1" applyProtection="1">
      <alignment horizontal="center" vertical="center" wrapText="1"/>
      <protection locked="0"/>
    </xf>
    <xf numFmtId="0" fontId="5" fillId="50" borderId="12" xfId="0" applyFont="1" applyFill="1" applyBorder="1" applyAlignment="1" applyProtection="1">
      <alignment horizontal="left" vertical="top" wrapText="1"/>
      <protection locked="0"/>
    </xf>
    <xf numFmtId="0" fontId="5" fillId="3" borderId="11" xfId="0" applyFont="1" applyFill="1" applyBorder="1" applyAlignment="1" applyProtection="1">
      <alignment horizontal="center" vertical="top"/>
      <protection locked="0"/>
    </xf>
    <xf numFmtId="0" fontId="5" fillId="3" borderId="12" xfId="0" applyFont="1" applyFill="1" applyBorder="1" applyAlignment="1" applyProtection="1">
      <alignment horizontal="left" vertical="top" wrapText="1"/>
      <protection locked="0"/>
    </xf>
    <xf numFmtId="0" fontId="5" fillId="35" borderId="12" xfId="0" applyFont="1" applyFill="1" applyBorder="1" applyAlignment="1" applyProtection="1">
      <alignment horizontal="left" vertical="top" wrapText="1"/>
      <protection locked="0"/>
    </xf>
    <xf numFmtId="1" fontId="32" fillId="35" borderId="12" xfId="0" applyNumberFormat="1" applyFont="1" applyFill="1" applyBorder="1" applyAlignment="1" applyProtection="1">
      <alignment horizontal="center" vertical="center" wrapText="1"/>
      <protection locked="0"/>
    </xf>
    <xf numFmtId="0" fontId="5" fillId="12" borderId="11" xfId="0" applyFont="1" applyFill="1" applyBorder="1" applyAlignment="1" applyProtection="1">
      <alignment horizontal="center" vertical="top"/>
      <protection locked="0"/>
    </xf>
    <xf numFmtId="0" fontId="5" fillId="6" borderId="11" xfId="0" applyFont="1" applyFill="1" applyBorder="1" applyAlignment="1" applyProtection="1">
      <alignment horizontal="center" vertical="top"/>
      <protection locked="0"/>
    </xf>
    <xf numFmtId="0" fontId="5" fillId="10" borderId="11" xfId="0" applyFont="1" applyFill="1" applyBorder="1" applyAlignment="1" applyProtection="1">
      <alignment horizontal="center" vertical="top"/>
      <protection locked="0"/>
    </xf>
    <xf numFmtId="0" fontId="5" fillId="68" borderId="11" xfId="0" applyFont="1" applyFill="1" applyBorder="1" applyAlignment="1" applyProtection="1">
      <alignment horizontal="center" vertical="top"/>
      <protection locked="0"/>
    </xf>
    <xf numFmtId="0" fontId="5" fillId="68" borderId="12" xfId="0" applyFont="1" applyFill="1" applyBorder="1" applyAlignment="1" applyProtection="1">
      <alignment horizontal="left" vertical="top" wrapText="1"/>
      <protection locked="0"/>
    </xf>
    <xf numFmtId="0" fontId="5" fillId="69" borderId="11" xfId="0" applyFont="1" applyFill="1" applyBorder="1" applyAlignment="1" applyProtection="1">
      <alignment horizontal="center" vertical="top"/>
      <protection locked="0"/>
    </xf>
    <xf numFmtId="0" fontId="5" fillId="69" borderId="12" xfId="0" applyFont="1" applyFill="1" applyBorder="1" applyAlignment="1" applyProtection="1">
      <alignment horizontal="left" vertical="top" wrapText="1"/>
      <protection locked="0"/>
    </xf>
    <xf numFmtId="0" fontId="5" fillId="36" borderId="34" xfId="0" applyFont="1" applyFill="1" applyBorder="1" applyAlignment="1" applyProtection="1">
      <alignment horizontal="center" vertical="top"/>
      <protection locked="0"/>
    </xf>
    <xf numFmtId="0" fontId="5" fillId="36" borderId="14" xfId="0" applyFont="1" applyFill="1" applyBorder="1" applyAlignment="1" applyProtection="1">
      <alignment horizontal="left" vertical="top" wrapText="1"/>
      <protection locked="0"/>
    </xf>
    <xf numFmtId="0" fontId="5" fillId="35" borderId="14" xfId="0" applyFont="1" applyFill="1" applyBorder="1" applyAlignment="1" applyProtection="1">
      <alignment horizontal="left" vertical="top" wrapText="1"/>
      <protection locked="0"/>
    </xf>
    <xf numFmtId="1" fontId="32" fillId="35" borderId="14" xfId="0" applyNumberFormat="1" applyFont="1" applyFill="1" applyBorder="1" applyAlignment="1" applyProtection="1">
      <alignment horizontal="center" vertical="center" wrapText="1"/>
      <protection locked="0"/>
    </xf>
    <xf numFmtId="0" fontId="5" fillId="0" borderId="0" xfId="0" applyFont="1" applyProtection="1">
      <protection locked="0" hidden="1"/>
    </xf>
    <xf numFmtId="1" fontId="44" fillId="0" borderId="12" xfId="0" applyNumberFormat="1" applyFont="1" applyBorder="1" applyAlignment="1" applyProtection="1">
      <alignment horizontal="center" vertical="center" wrapText="1"/>
      <protection locked="0"/>
    </xf>
    <xf numFmtId="0" fontId="4" fillId="11" borderId="12" xfId="0" applyFont="1" applyFill="1" applyBorder="1" applyAlignment="1" applyProtection="1">
      <alignment horizontal="left" vertical="top" wrapText="1"/>
      <protection locked="0"/>
    </xf>
    <xf numFmtId="0" fontId="163" fillId="0" borderId="0" xfId="27" applyFont="1" applyAlignment="1" applyProtection="1">
      <alignment horizontal="center" vertical="center" wrapText="1"/>
      <protection locked="0"/>
    </xf>
    <xf numFmtId="0" fontId="169" fillId="0" borderId="0" xfId="27" applyFont="1" applyAlignment="1" applyProtection="1">
      <alignment horizontal="left" vertical="center" wrapText="1"/>
      <protection locked="0"/>
    </xf>
    <xf numFmtId="0" fontId="163" fillId="0" borderId="0" xfId="27" applyFont="1" applyAlignment="1" applyProtection="1">
      <alignment horizontal="left" vertical="center" wrapText="1"/>
      <protection locked="0"/>
    </xf>
    <xf numFmtId="14" fontId="163" fillId="0" borderId="0" xfId="30" applyFont="1" applyAlignment="1" applyProtection="1">
      <alignment horizontal="left" vertical="center"/>
      <protection locked="0"/>
    </xf>
    <xf numFmtId="0" fontId="170" fillId="0" borderId="0" xfId="32" applyFont="1" applyAlignment="1" applyProtection="1">
      <alignment horizontal="left" vertical="center" wrapText="1"/>
      <protection locked="0"/>
    </xf>
    <xf numFmtId="0" fontId="164" fillId="0" borderId="0" xfId="27" applyFont="1" applyAlignment="1" applyProtection="1">
      <alignment horizontal="center" vertical="center" wrapText="1"/>
      <protection locked="0"/>
    </xf>
    <xf numFmtId="0" fontId="3" fillId="24" borderId="12" xfId="0" applyFont="1" applyFill="1" applyBorder="1" applyAlignment="1" applyProtection="1">
      <alignment horizontal="left" vertical="top" wrapText="1"/>
      <protection locked="0"/>
    </xf>
    <xf numFmtId="0" fontId="3" fillId="7" borderId="12" xfId="0" applyFont="1" applyFill="1" applyBorder="1" applyAlignment="1" applyProtection="1">
      <alignment horizontal="left" vertical="top" wrapText="1"/>
      <protection locked="0"/>
    </xf>
    <xf numFmtId="49" fontId="2" fillId="15" borderId="12" xfId="0" applyNumberFormat="1" applyFont="1" applyFill="1" applyBorder="1" applyAlignment="1" applyProtection="1">
      <alignment horizontal="left" vertical="top" wrapText="1"/>
      <protection locked="0"/>
    </xf>
    <xf numFmtId="0" fontId="0" fillId="0" borderId="0" xfId="0" applyProtection="1">
      <protection locked="0"/>
    </xf>
    <xf numFmtId="0" fontId="39" fillId="0" borderId="0" xfId="0" applyFont="1" applyAlignment="1" applyProtection="1">
      <alignment horizontal="left" vertical="top"/>
      <protection locked="0"/>
    </xf>
    <xf numFmtId="0" fontId="172" fillId="0" borderId="0" xfId="0" applyFont="1" applyProtection="1">
      <protection locked="0"/>
    </xf>
    <xf numFmtId="0" fontId="171" fillId="0" borderId="81" xfId="0" applyFont="1" applyBorder="1" applyAlignment="1" applyProtection="1">
      <alignment horizontal="left" indent="1"/>
      <protection locked="0"/>
    </xf>
    <xf numFmtId="0" fontId="0" fillId="0" borderId="81" xfId="0" applyBorder="1" applyProtection="1">
      <protection locked="0"/>
    </xf>
    <xf numFmtId="0" fontId="46" fillId="0" borderId="0" xfId="0" applyFont="1" applyAlignment="1" applyProtection="1">
      <alignment vertical="top"/>
      <protection locked="0"/>
    </xf>
    <xf numFmtId="0" fontId="75" fillId="0" borderId="0" xfId="0" applyFont="1" applyAlignment="1" applyProtection="1">
      <alignment horizontal="right" vertical="center"/>
      <protection locked="0"/>
    </xf>
    <xf numFmtId="0" fontId="62" fillId="0" borderId="0" xfId="0" applyFont="1" applyAlignment="1" applyProtection="1">
      <alignment horizontal="left" vertical="top"/>
      <protection locked="0"/>
    </xf>
    <xf numFmtId="1" fontId="75" fillId="0" borderId="0" xfId="17" applyNumberFormat="1" applyFont="1" applyBorder="1" applyAlignment="1" applyProtection="1">
      <alignment horizontal="right" vertical="center"/>
      <protection locked="0"/>
    </xf>
    <xf numFmtId="171" fontId="75" fillId="0" borderId="0" xfId="18" applyNumberFormat="1" applyFont="1" applyBorder="1" applyAlignment="1" applyProtection="1">
      <alignment horizontal="right" vertical="center"/>
      <protection locked="0"/>
    </xf>
    <xf numFmtId="9" fontId="75" fillId="0" borderId="0" xfId="17" applyFont="1" applyBorder="1" applyAlignment="1" applyProtection="1">
      <alignment horizontal="right" vertical="center"/>
      <protection locked="0"/>
    </xf>
    <xf numFmtId="0" fontId="75" fillId="0" borderId="0" xfId="17" applyNumberFormat="1" applyFont="1" applyBorder="1" applyAlignment="1" applyProtection="1">
      <alignment horizontal="right" vertical="center"/>
      <protection locked="0"/>
    </xf>
    <xf numFmtId="0" fontId="48" fillId="0" borderId="0" xfId="0" applyFont="1" applyAlignment="1" applyProtection="1">
      <alignment horizontal="left" indent="1"/>
      <protection locked="0"/>
    </xf>
    <xf numFmtId="0" fontId="51" fillId="0" borderId="0" xfId="0" applyFont="1" applyAlignment="1" applyProtection="1">
      <alignment horizontal="center" vertical="center"/>
      <protection locked="0"/>
    </xf>
    <xf numFmtId="0" fontId="65" fillId="0" borderId="0" xfId="0" applyFont="1" applyAlignment="1" applyProtection="1">
      <alignment horizontal="center" vertical="center"/>
      <protection locked="0"/>
    </xf>
    <xf numFmtId="1" fontId="65" fillId="0" borderId="0" xfId="17" applyNumberFormat="1" applyFont="1" applyBorder="1" applyAlignment="1" applyProtection="1">
      <alignment horizontal="center" vertical="center"/>
      <protection locked="0"/>
    </xf>
    <xf numFmtId="171" fontId="65" fillId="0" borderId="0" xfId="18" applyNumberFormat="1" applyFont="1" applyBorder="1" applyAlignment="1" applyProtection="1">
      <alignment horizontal="center" vertical="center"/>
      <protection locked="0"/>
    </xf>
    <xf numFmtId="9" fontId="65" fillId="0" borderId="0" xfId="17" applyFont="1" applyBorder="1" applyAlignment="1" applyProtection="1">
      <alignment horizontal="center" vertical="center"/>
      <protection locked="0"/>
    </xf>
    <xf numFmtId="0" fontId="65" fillId="0" borderId="0" xfId="17" applyNumberFormat="1" applyFont="1" applyBorder="1" applyAlignment="1" applyProtection="1">
      <alignment horizontal="center" vertical="center"/>
      <protection locked="0"/>
    </xf>
    <xf numFmtId="0" fontId="65" fillId="0" borderId="0" xfId="18" applyNumberFormat="1" applyFont="1" applyBorder="1" applyAlignment="1" applyProtection="1">
      <alignment horizontal="center" vertical="center"/>
      <protection locked="0"/>
    </xf>
    <xf numFmtId="0" fontId="65" fillId="0" borderId="0" xfId="18" applyNumberFormat="1" applyFont="1" applyFill="1" applyBorder="1" applyAlignment="1" applyProtection="1">
      <alignment horizontal="center" vertical="center"/>
      <protection locked="0"/>
    </xf>
    <xf numFmtId="0" fontId="20" fillId="0" borderId="0" xfId="9" applyFont="1" applyAlignment="1" applyProtection="1">
      <alignment vertical="center" wrapText="1"/>
      <protection locked="0"/>
    </xf>
    <xf numFmtId="0" fontId="33" fillId="0" borderId="0" xfId="0" applyFont="1" applyProtection="1">
      <protection locked="0"/>
    </xf>
    <xf numFmtId="0" fontId="65" fillId="0" borderId="0" xfId="0" applyFont="1" applyProtection="1">
      <protection locked="0" hidden="1"/>
    </xf>
    <xf numFmtId="1" fontId="75" fillId="0" borderId="0" xfId="17" applyNumberFormat="1" applyFont="1" applyAlignment="1" applyProtection="1">
      <alignment horizontal="right" vertical="center" shrinkToFit="1"/>
      <protection locked="0"/>
    </xf>
    <xf numFmtId="173" fontId="55" fillId="70" borderId="26" xfId="17" applyNumberFormat="1" applyFont="1" applyFill="1" applyBorder="1" applyAlignment="1" applyProtection="1">
      <alignment horizontal="left" vertical="center" wrapText="1"/>
      <protection locked="0"/>
    </xf>
    <xf numFmtId="3" fontId="55" fillId="0" borderId="26" xfId="18" applyNumberFormat="1" applyFont="1" applyBorder="1" applyAlignment="1" applyProtection="1">
      <alignment horizontal="left" vertical="center" wrapText="1"/>
      <protection locked="0"/>
    </xf>
    <xf numFmtId="3" fontId="55" fillId="0" borderId="88" xfId="18" applyNumberFormat="1" applyFont="1" applyBorder="1" applyAlignment="1" applyProtection="1">
      <alignment horizontal="left" vertical="center" wrapText="1"/>
      <protection locked="0"/>
    </xf>
    <xf numFmtId="0" fontId="179" fillId="70" borderId="39" xfId="0" applyFont="1" applyFill="1" applyBorder="1" applyAlignment="1" applyProtection="1">
      <alignment horizontal="center" vertical="top"/>
      <protection locked="0" hidden="1"/>
    </xf>
    <xf numFmtId="9" fontId="24" fillId="0" borderId="0" xfId="0" applyNumberFormat="1" applyFont="1" applyAlignment="1" applyProtection="1">
      <alignment horizontal="right" vertical="top" wrapText="1"/>
      <protection locked="0"/>
    </xf>
    <xf numFmtId="9" fontId="180" fillId="0" borderId="0" xfId="27" applyNumberFormat="1" applyFont="1" applyAlignment="1" applyProtection="1">
      <alignment horizontal="right" vertical="top" wrapText="1"/>
      <protection locked="0"/>
    </xf>
    <xf numFmtId="0" fontId="54" fillId="0" borderId="0" xfId="27" applyFont="1" applyAlignment="1" applyProtection="1">
      <alignment horizontal="center" vertical="center" wrapText="1"/>
      <protection locked="0"/>
    </xf>
    <xf numFmtId="0" fontId="158" fillId="0" borderId="0" xfId="27" applyProtection="1">
      <alignment horizontal="left" vertical="center" wrapText="1" indent="1"/>
      <protection locked="0"/>
    </xf>
    <xf numFmtId="0" fontId="61" fillId="0" borderId="89" xfId="3" applyFont="1" applyBorder="1" applyAlignment="1" applyProtection="1">
      <alignment horizontal="center" vertical="center" shrinkToFit="1"/>
      <protection locked="0"/>
    </xf>
    <xf numFmtId="0" fontId="1" fillId="0" borderId="10" xfId="15" applyFont="1" applyFill="1" applyBorder="1" applyAlignment="1" applyProtection="1">
      <alignment horizontal="left" vertical="top" wrapText="1"/>
      <protection locked="0"/>
    </xf>
    <xf numFmtId="0" fontId="1" fillId="0" borderId="12" xfId="15" applyFont="1" applyFill="1" applyBorder="1" applyAlignment="1" applyProtection="1">
      <alignment horizontal="left" vertical="top" wrapText="1"/>
      <protection locked="0"/>
    </xf>
    <xf numFmtId="0" fontId="1" fillId="46" borderId="12" xfId="0" applyFont="1" applyFill="1" applyBorder="1" applyAlignment="1" applyProtection="1">
      <alignment horizontal="left" vertical="top" wrapText="1"/>
      <protection locked="0"/>
    </xf>
    <xf numFmtId="0" fontId="1" fillId="36" borderId="12" xfId="0" applyFont="1" applyFill="1" applyBorder="1" applyAlignment="1" applyProtection="1">
      <alignment horizontal="left" vertical="top" wrapText="1"/>
      <protection locked="0"/>
    </xf>
    <xf numFmtId="0" fontId="1" fillId="4" borderId="12" xfId="0" applyFont="1" applyFill="1" applyBorder="1" applyAlignment="1" applyProtection="1">
      <alignment horizontal="left" vertical="top" wrapText="1"/>
      <protection locked="0"/>
    </xf>
    <xf numFmtId="0" fontId="1" fillId="20" borderId="12" xfId="0" applyFont="1" applyFill="1" applyBorder="1" applyAlignment="1" applyProtection="1">
      <alignment horizontal="left" vertical="top" wrapText="1"/>
      <protection locked="0"/>
    </xf>
    <xf numFmtId="0" fontId="1" fillId="9" borderId="12" xfId="0" applyFont="1" applyFill="1" applyBorder="1" applyAlignment="1" applyProtection="1">
      <alignment horizontal="left" vertical="top" wrapText="1"/>
      <protection locked="0"/>
    </xf>
    <xf numFmtId="0" fontId="1" fillId="3" borderId="12" xfId="0" applyFont="1" applyFill="1" applyBorder="1" applyAlignment="1" applyProtection="1">
      <alignment horizontal="left" vertical="top" wrapText="1"/>
      <protection locked="0"/>
    </xf>
    <xf numFmtId="0" fontId="7" fillId="2" borderId="3" xfId="9" applyFill="1" applyBorder="1" applyAlignment="1" applyProtection="1">
      <alignment vertical="center" wrapText="1"/>
      <protection locked="0" hidden="1"/>
    </xf>
    <xf numFmtId="0" fontId="22" fillId="0" borderId="5" xfId="9" applyFont="1" applyBorder="1" applyAlignment="1" applyProtection="1">
      <alignment vertical="center" wrapText="1"/>
      <protection locked="0" hidden="1"/>
    </xf>
    <xf numFmtId="0" fontId="7" fillId="0" borderId="3" xfId="9" applyBorder="1" applyAlignment="1" applyProtection="1">
      <alignment vertical="center" wrapText="1"/>
      <protection locked="0" hidden="1"/>
    </xf>
    <xf numFmtId="0" fontId="7" fillId="0" borderId="5" xfId="9" applyBorder="1" applyAlignment="1" applyProtection="1">
      <alignment vertical="center" wrapText="1"/>
      <protection locked="0" hidden="1"/>
    </xf>
    <xf numFmtId="0" fontId="7" fillId="0" borderId="0" xfId="9" applyAlignment="1" applyProtection="1">
      <alignment vertical="center" wrapText="1"/>
      <protection locked="0" hidden="1"/>
    </xf>
    <xf numFmtId="0" fontId="20" fillId="0" borderId="0" xfId="9" applyFont="1" applyAlignment="1" applyProtection="1">
      <alignment vertical="center" wrapText="1"/>
      <protection locked="0" hidden="1"/>
    </xf>
    <xf numFmtId="0" fontId="22" fillId="0" borderId="0" xfId="9" applyFont="1" applyAlignment="1" applyProtection="1">
      <alignment vertical="center" wrapText="1"/>
      <protection locked="0" hidden="1"/>
    </xf>
    <xf numFmtId="0" fontId="10" fillId="2" borderId="4" xfId="9" applyFont="1" applyFill="1" applyBorder="1" applyAlignment="1" applyProtection="1">
      <alignment vertical="center" wrapText="1"/>
      <protection locked="0" hidden="1"/>
    </xf>
    <xf numFmtId="0" fontId="22" fillId="12" borderId="5" xfId="9" applyFont="1" applyFill="1" applyBorder="1" applyAlignment="1" applyProtection="1">
      <alignment horizontal="center" vertical="center" wrapText="1"/>
      <protection locked="0" hidden="1"/>
    </xf>
    <xf numFmtId="0" fontId="15" fillId="12" borderId="3" xfId="9" applyFont="1" applyFill="1" applyBorder="1" applyAlignment="1" applyProtection="1">
      <alignment horizontal="center" vertical="center" wrapText="1"/>
      <protection locked="0" hidden="1"/>
    </xf>
    <xf numFmtId="0" fontId="15" fillId="12" borderId="5" xfId="9" applyFont="1" applyFill="1" applyBorder="1" applyAlignment="1" applyProtection="1">
      <alignment horizontal="center" vertical="center" wrapText="1"/>
      <protection locked="0" hidden="1"/>
    </xf>
    <xf numFmtId="0" fontId="10" fillId="2" borderId="3" xfId="9" applyFont="1" applyFill="1" applyBorder="1" applyAlignment="1" applyProtection="1">
      <alignment vertical="center" wrapText="1"/>
      <protection locked="0" hidden="1"/>
    </xf>
    <xf numFmtId="0" fontId="10" fillId="12" borderId="3" xfId="9" applyFont="1" applyFill="1" applyBorder="1" applyAlignment="1" applyProtection="1">
      <alignment vertical="center" wrapText="1"/>
      <protection locked="0" hidden="1"/>
    </xf>
    <xf numFmtId="0" fontId="10" fillId="12" borderId="5" xfId="9" applyFont="1" applyFill="1" applyBorder="1" applyAlignment="1" applyProtection="1">
      <alignment vertical="center" wrapText="1"/>
      <protection locked="0" hidden="1"/>
    </xf>
    <xf numFmtId="0" fontId="10" fillId="12" borderId="4" xfId="9" applyFont="1" applyFill="1" applyBorder="1" applyAlignment="1" applyProtection="1">
      <alignment vertical="center" wrapText="1"/>
      <protection locked="0" hidden="1"/>
    </xf>
    <xf numFmtId="168" fontId="7" fillId="0" borderId="0" xfId="9" applyNumberFormat="1" applyAlignment="1" applyProtection="1">
      <alignment vertical="center" wrapText="1"/>
      <protection locked="0" hidden="1"/>
    </xf>
    <xf numFmtId="0" fontId="145" fillId="13" borderId="14" xfId="8" applyFont="1" applyFill="1" applyBorder="1" applyAlignment="1" applyProtection="1">
      <alignment horizontal="left" vertical="center" wrapText="1"/>
      <protection locked="0" hidden="1"/>
    </xf>
    <xf numFmtId="0" fontId="17" fillId="13" borderId="21" xfId="9" applyFont="1" applyFill="1" applyBorder="1" applyAlignment="1" applyProtection="1">
      <alignment vertical="center" wrapText="1"/>
      <protection locked="0" hidden="1"/>
    </xf>
    <xf numFmtId="0" fontId="176" fillId="0" borderId="0" xfId="9" applyFont="1" applyAlignment="1" applyProtection="1">
      <alignment vertical="center" wrapText="1"/>
      <protection locked="0" hidden="1"/>
    </xf>
    <xf numFmtId="0" fontId="177" fillId="0" borderId="0" xfId="9" applyFont="1" applyAlignment="1" applyProtection="1">
      <alignment vertical="center" wrapText="1"/>
      <protection locked="0" hidden="1"/>
    </xf>
    <xf numFmtId="0" fontId="177" fillId="0" borderId="0" xfId="9" applyFont="1" applyAlignment="1" applyProtection="1">
      <alignment vertical="top" wrapText="1"/>
      <protection locked="0" hidden="1"/>
    </xf>
    <xf numFmtId="0" fontId="13" fillId="0" borderId="0" xfId="9" applyFont="1" applyAlignment="1" applyProtection="1">
      <alignment vertical="center" wrapText="1"/>
      <protection locked="0" hidden="1"/>
    </xf>
    <xf numFmtId="0" fontId="7" fillId="2" borderId="22" xfId="9" applyFill="1" applyBorder="1" applyAlignment="1" applyProtection="1">
      <alignment vertical="center" wrapText="1"/>
      <protection locked="0" hidden="1"/>
    </xf>
    <xf numFmtId="0" fontId="16" fillId="0" borderId="21" xfId="9" applyFont="1" applyBorder="1" applyAlignment="1" applyProtection="1">
      <alignment vertical="center" wrapText="1"/>
      <protection locked="0" hidden="1"/>
    </xf>
    <xf numFmtId="0" fontId="7" fillId="0" borderId="22" xfId="9" applyBorder="1" applyAlignment="1" applyProtection="1">
      <alignment vertical="center" wrapText="1"/>
      <protection locked="0" hidden="1"/>
    </xf>
    <xf numFmtId="0" fontId="0" fillId="0" borderId="22" xfId="9" applyFont="1" applyBorder="1" applyAlignment="1" applyProtection="1">
      <alignment vertical="center" wrapText="1"/>
      <protection locked="0" hidden="1"/>
    </xf>
    <xf numFmtId="0" fontId="9" fillId="2" borderId="4" xfId="9" applyFont="1" applyFill="1" applyBorder="1" applyAlignment="1" applyProtection="1">
      <alignment vertical="center" wrapText="1"/>
      <protection locked="0" hidden="1"/>
    </xf>
    <xf numFmtId="0" fontId="9" fillId="0" borderId="23" xfId="9" applyFont="1" applyBorder="1" applyAlignment="1" applyProtection="1">
      <alignment vertical="center" wrapText="1"/>
      <protection locked="0" hidden="1"/>
    </xf>
    <xf numFmtId="0" fontId="9" fillId="0" borderId="4" xfId="9" applyFont="1" applyBorder="1" applyAlignment="1" applyProtection="1">
      <alignment horizontal="left" vertical="top" wrapText="1"/>
      <protection locked="0" hidden="1"/>
    </xf>
    <xf numFmtId="0" fontId="9" fillId="0" borderId="0" xfId="9" applyFont="1" applyAlignment="1" applyProtection="1">
      <alignment vertical="center" wrapText="1"/>
      <protection locked="0" hidden="1"/>
    </xf>
    <xf numFmtId="0" fontId="13" fillId="13" borderId="16" xfId="0" applyFont="1" applyFill="1" applyBorder="1" applyProtection="1">
      <protection locked="0" hidden="1"/>
    </xf>
    <xf numFmtId="0" fontId="145" fillId="13" borderId="16" xfId="8" applyFont="1" applyFill="1" applyBorder="1" applyAlignment="1" applyProtection="1">
      <alignment horizontal="left" vertical="center" wrapText="1"/>
      <protection locked="0" hidden="1"/>
    </xf>
    <xf numFmtId="0" fontId="7" fillId="0" borderId="22" xfId="9" applyBorder="1" applyAlignment="1" applyProtection="1">
      <alignment horizontal="left" vertical="top" wrapText="1"/>
      <protection locked="0" hidden="1"/>
    </xf>
    <xf numFmtId="0" fontId="7" fillId="0" borderId="0" xfId="9" applyAlignment="1" applyProtection="1">
      <alignment horizontal="left" vertical="top" wrapText="1"/>
      <protection locked="0" hidden="1"/>
    </xf>
    <xf numFmtId="0" fontId="7" fillId="0" borderId="5" xfId="9" applyBorder="1" applyAlignment="1" applyProtection="1">
      <alignment horizontal="left" vertical="center" wrapText="1"/>
      <protection locked="0" hidden="1"/>
    </xf>
    <xf numFmtId="0" fontId="7" fillId="2" borderId="5" xfId="9" applyFill="1" applyBorder="1" applyAlignment="1" applyProtection="1">
      <alignment horizontal="left" vertical="center" wrapText="1"/>
      <protection locked="0" hidden="1"/>
    </xf>
    <xf numFmtId="0" fontId="16" fillId="0" borderId="23" xfId="9" applyFont="1" applyBorder="1" applyAlignment="1" applyProtection="1">
      <alignment horizontal="left" vertical="center" wrapText="1"/>
      <protection locked="0" hidden="1"/>
    </xf>
    <xf numFmtId="0" fontId="7" fillId="0" borderId="0" xfId="9" applyAlignment="1" applyProtection="1">
      <alignment horizontal="left" vertical="center" wrapText="1"/>
      <protection locked="0" hidden="1"/>
    </xf>
    <xf numFmtId="0" fontId="7" fillId="2" borderId="22" xfId="9" applyFill="1" applyBorder="1" applyAlignment="1" applyProtection="1">
      <alignment vertical="top" wrapText="1"/>
      <protection locked="0" hidden="1"/>
    </xf>
    <xf numFmtId="0" fontId="16" fillId="0" borderId="21" xfId="9" applyFont="1" applyBorder="1" applyAlignment="1" applyProtection="1">
      <alignment vertical="top" wrapText="1"/>
      <protection locked="0" hidden="1"/>
    </xf>
    <xf numFmtId="0" fontId="7" fillId="0" borderId="22" xfId="9" applyBorder="1" applyAlignment="1" applyProtection="1">
      <alignment vertical="top" wrapText="1"/>
      <protection locked="0" hidden="1"/>
    </xf>
    <xf numFmtId="0" fontId="7" fillId="0" borderId="22" xfId="9" quotePrefix="1" applyBorder="1" applyAlignment="1" applyProtection="1">
      <alignment horizontal="left" vertical="top" wrapText="1"/>
      <protection locked="0" hidden="1"/>
    </xf>
    <xf numFmtId="0" fontId="145" fillId="13" borderId="10" xfId="8" applyFont="1" applyFill="1" applyBorder="1" applyAlignment="1" applyProtection="1">
      <alignment horizontal="left" vertical="center" wrapText="1"/>
      <protection locked="0" hidden="1"/>
    </xf>
    <xf numFmtId="0" fontId="16" fillId="0" borderId="0" xfId="9" applyFont="1" applyAlignment="1" applyProtection="1">
      <alignment vertical="center" wrapText="1"/>
      <protection locked="0" hidden="1"/>
    </xf>
    <xf numFmtId="0" fontId="7" fillId="0" borderId="22" xfId="9" applyBorder="1" applyAlignment="1" applyProtection="1">
      <alignment horizontal="left" vertical="center" wrapText="1"/>
      <protection locked="0" hidden="1"/>
    </xf>
    <xf numFmtId="0" fontId="142" fillId="13" borderId="0" xfId="8" applyFont="1" applyFill="1" applyAlignment="1" applyProtection="1">
      <alignment horizontal="left" vertical="top" wrapText="1"/>
      <protection locked="0" hidden="1"/>
    </xf>
    <xf numFmtId="0" fontId="9" fillId="0" borderId="21" xfId="9" applyFont="1" applyBorder="1" applyAlignment="1" applyProtection="1">
      <alignment horizontal="left" vertical="top" wrapText="1"/>
      <protection locked="0" hidden="1"/>
    </xf>
    <xf numFmtId="0" fontId="142" fillId="13" borderId="17" xfId="8" applyFont="1" applyFill="1" applyBorder="1" applyAlignment="1" applyProtection="1">
      <alignment horizontal="left" vertical="top" wrapText="1"/>
      <protection locked="0" hidden="1"/>
    </xf>
    <xf numFmtId="0" fontId="142" fillId="13" borderId="16" xfId="8" applyFont="1" applyFill="1" applyBorder="1" applyAlignment="1" applyProtection="1">
      <alignment horizontal="left" vertical="top" wrapText="1"/>
      <protection locked="0" hidden="1"/>
    </xf>
    <xf numFmtId="0" fontId="9" fillId="2" borderId="9" xfId="9" applyFont="1" applyFill="1" applyBorder="1" applyAlignment="1" applyProtection="1">
      <alignment horizontal="left" vertical="top" wrapText="1"/>
      <protection locked="0" hidden="1"/>
    </xf>
    <xf numFmtId="0" fontId="9" fillId="0" borderId="5" xfId="9" applyFont="1" applyBorder="1" applyAlignment="1" applyProtection="1">
      <alignment horizontal="left" vertical="top" wrapText="1"/>
      <protection locked="0" hidden="1"/>
    </xf>
    <xf numFmtId="0" fontId="98" fillId="0" borderId="5" xfId="9" applyFont="1" applyBorder="1" applyAlignment="1" applyProtection="1">
      <alignment horizontal="left" vertical="top" wrapText="1"/>
      <protection locked="0" hidden="1"/>
    </xf>
    <xf numFmtId="0" fontId="9" fillId="2" borderId="5" xfId="9" applyFont="1" applyFill="1" applyBorder="1" applyAlignment="1" applyProtection="1">
      <alignment horizontal="left" vertical="top" wrapText="1"/>
      <protection locked="0" hidden="1"/>
    </xf>
    <xf numFmtId="0" fontId="9" fillId="2" borderId="4" xfId="9" applyFont="1" applyFill="1" applyBorder="1" applyAlignment="1" applyProtection="1">
      <alignment horizontal="left" vertical="top" wrapText="1"/>
      <protection locked="0" hidden="1"/>
    </xf>
    <xf numFmtId="0" fontId="98" fillId="0" borderId="4" xfId="9" applyFont="1" applyBorder="1" applyAlignment="1" applyProtection="1">
      <alignment horizontal="left" vertical="top" wrapText="1"/>
      <protection locked="0" hidden="1"/>
    </xf>
    <xf numFmtId="0" fontId="145" fillId="13" borderId="12" xfId="8" applyFont="1" applyFill="1" applyBorder="1" applyAlignment="1" applyProtection="1">
      <alignment horizontal="left" vertical="center" wrapText="1"/>
      <protection locked="0" hidden="1"/>
    </xf>
    <xf numFmtId="0" fontId="7" fillId="2" borderId="5" xfId="9" applyFill="1" applyBorder="1" applyAlignment="1" applyProtection="1">
      <alignment vertical="center" wrapText="1"/>
      <protection locked="0" hidden="1"/>
    </xf>
    <xf numFmtId="0" fontId="16" fillId="0" borderId="5" xfId="9" applyFont="1" applyBorder="1" applyAlignment="1" applyProtection="1">
      <alignment vertical="center" wrapText="1"/>
      <protection locked="0" hidden="1"/>
    </xf>
    <xf numFmtId="0" fontId="17" fillId="13" borderId="21" xfId="9" applyFont="1" applyFill="1" applyBorder="1" applyAlignment="1" applyProtection="1">
      <alignment horizontal="left" vertical="center" wrapText="1"/>
      <protection locked="0" hidden="1"/>
    </xf>
    <xf numFmtId="0" fontId="13" fillId="0" borderId="0" xfId="9" applyFont="1" applyAlignment="1" applyProtection="1">
      <alignment horizontal="left" vertical="center" wrapText="1"/>
      <protection locked="0" hidden="1"/>
    </xf>
    <xf numFmtId="0" fontId="10" fillId="32" borderId="5" xfId="9" applyFont="1" applyFill="1" applyBorder="1" applyAlignment="1" applyProtection="1">
      <alignment horizontal="left" vertical="center" wrapText="1"/>
      <protection locked="0" hidden="1"/>
    </xf>
    <xf numFmtId="0" fontId="10" fillId="31" borderId="5" xfId="9" applyFont="1" applyFill="1" applyBorder="1" applyAlignment="1" applyProtection="1">
      <alignment horizontal="left" vertical="center" wrapText="1"/>
      <protection locked="0" hidden="1"/>
    </xf>
    <xf numFmtId="0" fontId="9" fillId="0" borderId="5" xfId="9" applyFont="1" applyBorder="1" applyAlignment="1" applyProtection="1">
      <alignment vertical="center" wrapText="1"/>
      <protection locked="0" hidden="1"/>
    </xf>
    <xf numFmtId="0" fontId="9" fillId="2" borderId="5" xfId="9" applyFont="1" applyFill="1" applyBorder="1" applyAlignment="1" applyProtection="1">
      <alignment vertical="top" wrapText="1"/>
      <protection locked="0" hidden="1"/>
    </xf>
    <xf numFmtId="0" fontId="9" fillId="0" borderId="42" xfId="9" applyFont="1" applyBorder="1" applyAlignment="1" applyProtection="1">
      <alignment horizontal="left" vertical="top" wrapText="1"/>
      <protection locked="0" hidden="1"/>
    </xf>
    <xf numFmtId="0" fontId="16" fillId="0" borderId="5" xfId="9" applyFont="1" applyBorder="1" applyAlignment="1" applyProtection="1">
      <alignment vertical="top" wrapText="1"/>
      <protection locked="0" hidden="1"/>
    </xf>
    <xf numFmtId="0" fontId="145" fillId="13" borderId="18" xfId="8" applyFont="1" applyFill="1" applyBorder="1" applyAlignment="1" applyProtection="1">
      <alignment horizontal="left" vertical="center" wrapText="1"/>
      <protection locked="0" hidden="1"/>
    </xf>
    <xf numFmtId="0" fontId="7" fillId="0" borderId="0" xfId="9" applyAlignment="1" applyProtection="1">
      <alignment vertical="top" wrapText="1"/>
      <protection locked="0" hidden="1"/>
    </xf>
    <xf numFmtId="0" fontId="9" fillId="0" borderId="5" xfId="9" applyFont="1" applyBorder="1" applyAlignment="1" applyProtection="1">
      <alignment vertical="top" wrapText="1"/>
      <protection locked="0" hidden="1"/>
    </xf>
    <xf numFmtId="0" fontId="9" fillId="0" borderId="23" xfId="9" applyFont="1" applyBorder="1" applyAlignment="1" applyProtection="1">
      <alignment horizontal="left" vertical="top" wrapText="1"/>
      <protection locked="0" hidden="1"/>
    </xf>
    <xf numFmtId="0" fontId="7" fillId="0" borderId="0" xfId="0" applyFont="1" applyProtection="1">
      <protection locked="0"/>
    </xf>
    <xf numFmtId="0" fontId="9" fillId="0" borderId="0" xfId="9" applyFont="1" applyAlignment="1" applyProtection="1">
      <alignment horizontal="left" vertical="top" wrapText="1"/>
      <protection locked="0" hidden="1"/>
    </xf>
    <xf numFmtId="0" fontId="142" fillId="13" borderId="0" xfId="0" applyFont="1" applyFill="1" applyProtection="1">
      <protection locked="0" hidden="1"/>
    </xf>
    <xf numFmtId="0" fontId="142" fillId="13" borderId="21" xfId="9" applyFont="1" applyFill="1" applyBorder="1" applyAlignment="1" applyProtection="1">
      <alignment horizontal="left" vertical="top" wrapText="1"/>
      <protection locked="0" hidden="1"/>
    </xf>
    <xf numFmtId="0" fontId="9" fillId="0" borderId="16" xfId="9" applyFont="1" applyBorder="1" applyAlignment="1" applyProtection="1">
      <alignment horizontal="left" vertical="top" wrapText="1"/>
      <protection locked="0" hidden="1"/>
    </xf>
    <xf numFmtId="0" fontId="9" fillId="0" borderId="9" xfId="9" applyFont="1" applyBorder="1" applyAlignment="1" applyProtection="1">
      <alignment horizontal="left" vertical="top" wrapText="1"/>
      <protection locked="0" hidden="1"/>
    </xf>
    <xf numFmtId="0" fontId="13" fillId="13" borderId="16" xfId="9" applyFont="1" applyFill="1" applyBorder="1" applyAlignment="1" applyProtection="1">
      <alignment horizontal="left" vertical="center" wrapText="1"/>
      <protection locked="0" hidden="1"/>
    </xf>
    <xf numFmtId="0" fontId="7" fillId="0" borderId="0" xfId="0" applyFont="1" applyAlignment="1" applyProtection="1">
      <alignment horizontal="left" vertical="center"/>
      <protection locked="0" hidden="1"/>
    </xf>
    <xf numFmtId="0" fontId="7" fillId="0" borderId="4" xfId="9" applyBorder="1" applyAlignment="1" applyProtection="1">
      <alignment vertical="top" wrapText="1"/>
      <protection locked="0" hidden="1"/>
    </xf>
    <xf numFmtId="0" fontId="7" fillId="0" borderId="4" xfId="9" applyBorder="1" applyAlignment="1" applyProtection="1">
      <alignment horizontal="left" vertical="top" wrapText="1"/>
      <protection locked="0" hidden="1"/>
    </xf>
    <xf numFmtId="0" fontId="7" fillId="0" borderId="4" xfId="9" quotePrefix="1" applyBorder="1" applyAlignment="1" applyProtection="1">
      <alignment vertical="top" wrapText="1"/>
      <protection locked="0" hidden="1"/>
    </xf>
    <xf numFmtId="0" fontId="145" fillId="13" borderId="16" xfId="8" applyFont="1" applyFill="1" applyBorder="1" applyAlignment="1" applyProtection="1">
      <alignment horizontal="left" vertical="top" wrapText="1"/>
      <protection locked="0" hidden="1"/>
    </xf>
    <xf numFmtId="0" fontId="16" fillId="0" borderId="21" xfId="9" applyFont="1" applyBorder="1" applyAlignment="1" applyProtection="1">
      <alignment horizontal="left" vertical="center" wrapText="1"/>
      <protection locked="0" hidden="1"/>
    </xf>
    <xf numFmtId="0" fontId="7" fillId="0" borderId="5" xfId="9" applyBorder="1" applyAlignment="1" applyProtection="1">
      <alignment horizontal="left" vertical="top" wrapText="1"/>
      <protection locked="0" hidden="1"/>
    </xf>
    <xf numFmtId="0" fontId="7" fillId="0" borderId="9" xfId="9" applyBorder="1" applyAlignment="1" applyProtection="1">
      <alignment vertical="top" wrapText="1"/>
      <protection locked="0" hidden="1"/>
    </xf>
    <xf numFmtId="0" fontId="7" fillId="0" borderId="5" xfId="9" applyBorder="1" applyAlignment="1" applyProtection="1">
      <alignment vertical="top" wrapText="1"/>
      <protection locked="0" hidden="1"/>
    </xf>
    <xf numFmtId="0" fontId="145" fillId="13" borderId="12" xfId="8" applyFont="1" applyFill="1" applyBorder="1" applyAlignment="1" applyProtection="1">
      <alignment horizontal="left" vertical="top" wrapText="1"/>
      <protection locked="0" hidden="1"/>
    </xf>
    <xf numFmtId="0" fontId="17" fillId="13" borderId="21" xfId="9" applyFont="1" applyFill="1" applyBorder="1" applyAlignment="1" applyProtection="1">
      <alignment horizontal="left" vertical="top" wrapText="1"/>
      <protection locked="0" hidden="1"/>
    </xf>
    <xf numFmtId="0" fontId="7" fillId="2" borderId="5" xfId="9" applyFill="1" applyBorder="1" applyAlignment="1" applyProtection="1">
      <alignment horizontal="left" vertical="top" wrapText="1"/>
      <protection locked="0" hidden="1"/>
    </xf>
    <xf numFmtId="0" fontId="16" fillId="0" borderId="5" xfId="9" applyFont="1" applyBorder="1" applyAlignment="1" applyProtection="1">
      <alignment horizontal="left" vertical="top" wrapText="1"/>
      <protection locked="0" hidden="1"/>
    </xf>
    <xf numFmtId="0" fontId="7" fillId="0" borderId="9" xfId="9" applyBorder="1" applyAlignment="1" applyProtection="1">
      <alignment horizontal="left" vertical="top" wrapText="1"/>
      <protection locked="0" hidden="1"/>
    </xf>
    <xf numFmtId="0" fontId="9" fillId="0" borderId="4" xfId="9" applyFont="1" applyBorder="1" applyAlignment="1" applyProtection="1">
      <alignment vertical="center" wrapText="1"/>
      <protection locked="0" hidden="1"/>
    </xf>
    <xf numFmtId="0" fontId="7" fillId="2" borderId="9" xfId="9" applyFill="1" applyBorder="1" applyAlignment="1" applyProtection="1">
      <alignment horizontal="left" vertical="center" wrapText="1"/>
      <protection locked="0" hidden="1"/>
    </xf>
    <xf numFmtId="0" fontId="16" fillId="0" borderId="5" xfId="9" applyFont="1" applyBorder="1" applyAlignment="1" applyProtection="1">
      <alignment horizontal="left" vertical="center" wrapText="1"/>
      <protection locked="0" hidden="1"/>
    </xf>
    <xf numFmtId="0" fontId="173" fillId="13" borderId="12" xfId="8" applyFont="1" applyFill="1" applyBorder="1" applyAlignment="1" applyProtection="1">
      <alignment horizontal="left" vertical="center" wrapText="1"/>
      <protection locked="0" hidden="1"/>
    </xf>
    <xf numFmtId="0" fontId="142" fillId="13" borderId="21" xfId="9" applyFont="1" applyFill="1" applyBorder="1" applyAlignment="1" applyProtection="1">
      <alignment vertical="center" wrapText="1"/>
      <protection locked="0" hidden="1"/>
    </xf>
    <xf numFmtId="0" fontId="173" fillId="13" borderId="13" xfId="8" applyFont="1" applyFill="1" applyBorder="1" applyAlignment="1" applyProtection="1">
      <alignment horizontal="left" vertical="center" wrapText="1"/>
      <protection locked="0" hidden="1"/>
    </xf>
    <xf numFmtId="0" fontId="9" fillId="2" borderId="9" xfId="9" applyFont="1" applyFill="1" applyBorder="1" applyAlignment="1" applyProtection="1">
      <alignment vertical="top" wrapText="1"/>
      <protection locked="0" hidden="1"/>
    </xf>
    <xf numFmtId="0" fontId="9" fillId="0" borderId="9" xfId="9" applyFont="1" applyBorder="1" applyAlignment="1" applyProtection="1">
      <alignment vertical="center" wrapText="1"/>
      <protection locked="0" hidden="1"/>
    </xf>
    <xf numFmtId="0" fontId="9" fillId="0" borderId="86" xfId="9" applyFont="1" applyBorder="1" applyAlignment="1" applyProtection="1">
      <alignment vertical="center" wrapText="1"/>
      <protection locked="0" hidden="1"/>
    </xf>
    <xf numFmtId="0" fontId="9" fillId="2" borderId="4" xfId="9" applyFont="1" applyFill="1" applyBorder="1" applyAlignment="1" applyProtection="1">
      <alignment vertical="top" wrapText="1"/>
      <protection locked="0" hidden="1"/>
    </xf>
    <xf numFmtId="0" fontId="9" fillId="0" borderId="42" xfId="9" applyFont="1" applyBorder="1" applyAlignment="1" applyProtection="1">
      <alignment vertical="center" wrapText="1"/>
      <protection locked="0" hidden="1"/>
    </xf>
    <xf numFmtId="0" fontId="7" fillId="2" borderId="0" xfId="9" applyFill="1" applyAlignment="1" applyProtection="1">
      <alignment vertical="center" wrapText="1"/>
      <protection locked="0" hidden="1"/>
    </xf>
    <xf numFmtId="0" fontId="25" fillId="0" borderId="0" xfId="0" applyFont="1" applyProtection="1">
      <protection locked="0" hidden="1"/>
    </xf>
    <xf numFmtId="0" fontId="27" fillId="0" borderId="0" xfId="0" applyFont="1" applyAlignment="1" applyProtection="1">
      <alignment vertical="center"/>
      <protection locked="0" hidden="1"/>
    </xf>
    <xf numFmtId="0" fontId="29" fillId="0" borderId="0" xfId="0" applyFont="1" applyAlignment="1" applyProtection="1">
      <alignment vertical="center"/>
      <protection locked="0" hidden="1"/>
    </xf>
    <xf numFmtId="0" fontId="26" fillId="0" borderId="2" xfId="0" applyFont="1" applyBorder="1" applyAlignment="1" applyProtection="1">
      <alignment vertical="center"/>
      <protection locked="0" hidden="1"/>
    </xf>
    <xf numFmtId="0" fontId="25" fillId="0" borderId="2" xfId="0" applyFont="1" applyBorder="1" applyAlignment="1" applyProtection="1">
      <alignment vertical="center"/>
      <protection locked="0" hidden="1"/>
    </xf>
    <xf numFmtId="0" fontId="27" fillId="0" borderId="2" xfId="0" applyFont="1" applyBorder="1" applyAlignment="1" applyProtection="1">
      <alignment vertical="center"/>
      <protection locked="0" hidden="1"/>
    </xf>
    <xf numFmtId="0" fontId="31" fillId="0" borderId="2" xfId="0" applyFont="1" applyBorder="1" applyAlignment="1" applyProtection="1">
      <alignment vertical="center"/>
      <protection locked="0" hidden="1"/>
    </xf>
    <xf numFmtId="0" fontId="32" fillId="0" borderId="2" xfId="0" applyFont="1" applyBorder="1" applyAlignment="1" applyProtection="1">
      <alignment horizontal="right" vertical="center"/>
      <protection locked="0" hidden="1"/>
    </xf>
    <xf numFmtId="0" fontId="34" fillId="0" borderId="0" xfId="0" applyFont="1" applyAlignment="1" applyProtection="1">
      <alignment horizontal="right"/>
      <protection locked="0" hidden="1"/>
    </xf>
    <xf numFmtId="0" fontId="35" fillId="0" borderId="0" xfId="2" applyFont="1" applyBorder="1" applyAlignment="1" applyProtection="1">
      <protection locked="0" hidden="1"/>
    </xf>
    <xf numFmtId="0" fontId="36" fillId="0" borderId="0" xfId="0" applyFont="1" applyProtection="1">
      <protection locked="0" hidden="1"/>
    </xf>
    <xf numFmtId="0" fontId="37" fillId="0" borderId="0" xfId="0" applyFont="1" applyAlignment="1" applyProtection="1">
      <alignment horizontal="right"/>
      <protection locked="0" hidden="1"/>
    </xf>
    <xf numFmtId="0" fontId="37" fillId="0" borderId="0" xfId="0" applyFont="1" applyProtection="1">
      <protection locked="0" hidden="1"/>
    </xf>
    <xf numFmtId="0" fontId="37" fillId="0" borderId="0" xfId="0" applyFont="1" applyAlignment="1" applyProtection="1">
      <alignment horizontal="left" vertical="center"/>
      <protection locked="0" hidden="1"/>
    </xf>
    <xf numFmtId="0" fontId="41" fillId="0" borderId="0" xfId="0" applyFont="1" applyAlignment="1" applyProtection="1">
      <alignment horizontal="right"/>
      <protection locked="0" hidden="1"/>
    </xf>
    <xf numFmtId="0" fontId="25" fillId="0" borderId="2" xfId="0" applyFont="1" applyBorder="1" applyProtection="1">
      <protection locked="0" hidden="1"/>
    </xf>
    <xf numFmtId="0" fontId="158" fillId="0" borderId="82" xfId="27" applyBorder="1" applyProtection="1">
      <alignment horizontal="left" vertical="center" wrapText="1" indent="1"/>
      <protection locked="0"/>
    </xf>
    <xf numFmtId="0" fontId="25" fillId="0" borderId="81" xfId="0" applyFont="1" applyBorder="1" applyAlignment="1" applyProtection="1">
      <alignment vertical="center"/>
      <protection locked="0" hidden="1"/>
    </xf>
    <xf numFmtId="0" fontId="25" fillId="0" borderId="81" xfId="0" applyFont="1" applyBorder="1" applyAlignment="1" applyProtection="1">
      <alignment vertical="top"/>
      <protection locked="0" hidden="1"/>
    </xf>
    <xf numFmtId="0" fontId="28" fillId="0" borderId="81" xfId="0" applyFont="1" applyBorder="1" applyAlignment="1" applyProtection="1">
      <alignment horizontal="left" vertical="center"/>
      <protection locked="0"/>
    </xf>
    <xf numFmtId="0" fontId="28" fillId="0" borderId="81" xfId="0" applyFont="1" applyBorder="1" applyAlignment="1" applyProtection="1">
      <alignment horizontal="right" vertical="center" indent="1"/>
      <protection locked="0"/>
    </xf>
    <xf numFmtId="0" fontId="25" fillId="0" borderId="81" xfId="0" applyFont="1" applyBorder="1" applyAlignment="1" applyProtection="1">
      <alignment horizontal="center" vertical="top"/>
      <protection locked="0" hidden="1"/>
    </xf>
    <xf numFmtId="0" fontId="25" fillId="0" borderId="0" xfId="0" applyFont="1" applyAlignment="1" applyProtection="1">
      <alignment horizontal="center" vertical="top"/>
      <protection locked="0" hidden="1"/>
    </xf>
    <xf numFmtId="0" fontId="44" fillId="0" borderId="0" xfId="0" applyFont="1" applyAlignment="1" applyProtection="1">
      <alignment horizontal="right" vertical="top"/>
      <protection locked="0"/>
    </xf>
    <xf numFmtId="0" fontId="25" fillId="0" borderId="0" xfId="0" applyFont="1" applyAlignment="1" applyProtection="1">
      <alignment vertical="top"/>
      <protection locked="0" hidden="1"/>
    </xf>
    <xf numFmtId="0" fontId="56" fillId="0" borderId="0" xfId="0" applyFont="1" applyAlignment="1" applyProtection="1">
      <alignment vertical="top"/>
      <protection locked="0"/>
    </xf>
    <xf numFmtId="0" fontId="56" fillId="0" borderId="0" xfId="0" applyFont="1" applyAlignment="1" applyProtection="1">
      <alignment horizontal="center" vertical="top"/>
      <protection locked="0"/>
    </xf>
    <xf numFmtId="0" fontId="68" fillId="0" borderId="0" xfId="0" applyFont="1" applyAlignment="1" applyProtection="1">
      <alignment horizontal="left" vertical="center" indent="5"/>
      <protection locked="0"/>
    </xf>
    <xf numFmtId="0" fontId="28" fillId="0" borderId="0" xfId="0" applyFont="1" applyAlignment="1" applyProtection="1">
      <alignment horizontal="right" vertical="center" indent="1"/>
      <protection locked="0"/>
    </xf>
    <xf numFmtId="168" fontId="62" fillId="0" borderId="0" xfId="0" applyNumberFormat="1" applyFont="1" applyProtection="1">
      <protection locked="0" hidden="1"/>
    </xf>
    <xf numFmtId="0" fontId="62" fillId="0" borderId="0" xfId="0" applyFont="1" applyProtection="1">
      <protection locked="0" hidden="1"/>
    </xf>
    <xf numFmtId="168" fontId="56" fillId="0" borderId="0" xfId="0" applyNumberFormat="1" applyFont="1" applyProtection="1">
      <protection locked="0" hidden="1"/>
    </xf>
    <xf numFmtId="168" fontId="24" fillId="0" borderId="0" xfId="0" applyNumberFormat="1" applyFont="1" applyProtection="1">
      <protection locked="0" hidden="1"/>
    </xf>
    <xf numFmtId="0" fontId="166" fillId="0" borderId="0" xfId="27" applyFont="1" applyAlignment="1" applyProtection="1">
      <alignment vertical="center" textRotation="90" wrapText="1"/>
      <protection locked="0"/>
    </xf>
    <xf numFmtId="0" fontId="49" fillId="40" borderId="17" xfId="27" applyFont="1" applyFill="1" applyBorder="1" applyAlignment="1" applyProtection="1">
      <alignment horizontal="left" vertical="center" wrapText="1"/>
      <protection locked="0"/>
    </xf>
    <xf numFmtId="0" fontId="49" fillId="40" borderId="17" xfId="27" applyFont="1" applyFill="1" applyBorder="1" applyAlignment="1" applyProtection="1">
      <alignment horizontal="center" textRotation="90" wrapText="1"/>
      <protection locked="0"/>
    </xf>
    <xf numFmtId="0" fontId="79" fillId="40" borderId="16" xfId="27" applyFont="1" applyFill="1" applyBorder="1" applyAlignment="1" applyProtection="1">
      <alignment horizontal="left" vertical="center" wrapText="1"/>
      <protection locked="0"/>
    </xf>
    <xf numFmtId="0" fontId="79" fillId="40" borderId="17" xfId="27" applyFont="1" applyFill="1" applyBorder="1" applyAlignment="1" applyProtection="1">
      <alignment horizontal="center" textRotation="90" wrapText="1"/>
      <protection locked="0"/>
    </xf>
    <xf numFmtId="0" fontId="79" fillId="40" borderId="17" xfId="27" applyFont="1" applyFill="1" applyBorder="1" applyAlignment="1" applyProtection="1">
      <alignment horizontal="left" vertical="center" wrapText="1"/>
      <protection locked="0"/>
    </xf>
    <xf numFmtId="0" fontId="65" fillId="40" borderId="17" xfId="27" applyFont="1" applyFill="1" applyBorder="1" applyAlignment="1" applyProtection="1">
      <alignment horizontal="center" textRotation="90" wrapText="1"/>
      <protection locked="0"/>
    </xf>
    <xf numFmtId="0" fontId="161" fillId="0" borderId="0" xfId="27" applyFont="1" applyProtection="1">
      <alignment horizontal="left" vertical="center" wrapText="1" indent="1"/>
      <protection locked="0"/>
    </xf>
    <xf numFmtId="0" fontId="165" fillId="40" borderId="17" xfId="27" applyFont="1" applyFill="1" applyBorder="1" applyProtection="1">
      <alignment horizontal="left" vertical="center" wrapText="1" indent="1"/>
      <protection locked="0"/>
    </xf>
    <xf numFmtId="0" fontId="168" fillId="40" borderId="17" xfId="27" applyFont="1" applyFill="1" applyBorder="1" applyProtection="1">
      <alignment horizontal="left" vertical="center" wrapText="1" indent="1"/>
      <protection locked="0"/>
    </xf>
    <xf numFmtId="9" fontId="24" fillId="0" borderId="0" xfId="0" applyNumberFormat="1" applyFont="1" applyAlignment="1" applyProtection="1">
      <alignment horizontal="right" vertical="top" wrapText="1"/>
      <protection locked="0" hidden="1"/>
    </xf>
    <xf numFmtId="9" fontId="164" fillId="0" borderId="0" xfId="27" applyNumberFormat="1" applyFont="1" applyAlignment="1" applyProtection="1">
      <alignment horizontal="center" vertical="center" wrapText="1"/>
      <protection locked="0" hidden="1"/>
    </xf>
    <xf numFmtId="0" fontId="158" fillId="0" borderId="0" xfId="27" applyProtection="1">
      <alignment horizontal="left" vertical="center" wrapText="1" indent="1"/>
      <protection locked="0" hidden="1"/>
    </xf>
    <xf numFmtId="0" fontId="25" fillId="0" borderId="2" xfId="0" applyFont="1" applyBorder="1" applyProtection="1">
      <protection locked="0"/>
    </xf>
    <xf numFmtId="0" fontId="25" fillId="0" borderId="2" xfId="0" applyFont="1" applyBorder="1" applyAlignment="1" applyProtection="1">
      <alignment vertical="center"/>
      <protection locked="0"/>
    </xf>
    <xf numFmtId="0" fontId="44" fillId="0" borderId="2" xfId="0" applyFont="1" applyBorder="1" applyAlignment="1" applyProtection="1">
      <alignment horizontal="right" vertical="center"/>
      <protection locked="0"/>
    </xf>
    <xf numFmtId="0" fontId="24" fillId="0" borderId="0" xfId="0" applyFont="1" applyProtection="1">
      <protection locked="0"/>
    </xf>
    <xf numFmtId="0" fontId="62" fillId="0" borderId="0" xfId="0" applyFont="1" applyProtection="1">
      <protection locked="0"/>
    </xf>
    <xf numFmtId="0" fontId="51" fillId="0" borderId="0" xfId="0" applyFont="1" applyProtection="1">
      <protection locked="0" hidden="1"/>
    </xf>
    <xf numFmtId="0" fontId="51" fillId="0" borderId="0" xfId="0" applyFont="1" applyProtection="1">
      <protection locked="0"/>
    </xf>
    <xf numFmtId="0" fontId="44" fillId="0" borderId="0" xfId="0" applyFont="1" applyAlignment="1" applyProtection="1">
      <alignment vertical="top"/>
      <protection locked="0"/>
    </xf>
    <xf numFmtId="0" fontId="5" fillId="0" borderId="0" xfId="0" applyFont="1" applyProtection="1">
      <protection locked="0"/>
    </xf>
    <xf numFmtId="0" fontId="75" fillId="0" borderId="0" xfId="0" applyFont="1" applyProtection="1">
      <protection locked="0" hidden="1"/>
    </xf>
    <xf numFmtId="0" fontId="75" fillId="0" borderId="0" xfId="0" applyFont="1" applyProtection="1">
      <protection locked="0"/>
    </xf>
    <xf numFmtId="0" fontId="65" fillId="0" borderId="0" xfId="0" applyFont="1" applyProtection="1">
      <protection locked="0"/>
    </xf>
    <xf numFmtId="0" fontId="5" fillId="8" borderId="0" xfId="0" applyFont="1" applyFill="1" applyProtection="1">
      <protection locked="0"/>
    </xf>
    <xf numFmtId="0" fontId="75" fillId="8" borderId="0" xfId="0" applyFont="1" applyFill="1" applyProtection="1">
      <protection locked="0" hidden="1"/>
    </xf>
    <xf numFmtId="0" fontId="75" fillId="8" borderId="0" xfId="0" applyFont="1" applyFill="1" applyProtection="1">
      <protection locked="0"/>
    </xf>
    <xf numFmtId="0" fontId="65" fillId="8" borderId="0" xfId="0" applyFont="1" applyFill="1" applyProtection="1">
      <protection locked="0" hidden="1"/>
    </xf>
    <xf numFmtId="0" fontId="65" fillId="8" borderId="0" xfId="0" applyFont="1" applyFill="1" applyProtection="1">
      <protection locked="0"/>
    </xf>
    <xf numFmtId="0" fontId="82" fillId="16" borderId="19" xfId="0" applyFont="1" applyFill="1" applyBorder="1" applyAlignment="1" applyProtection="1">
      <alignment vertical="top" wrapText="1"/>
      <protection locked="0"/>
    </xf>
    <xf numFmtId="0" fontId="82" fillId="16" borderId="10" xfId="0" applyFont="1" applyFill="1" applyBorder="1" applyAlignment="1" applyProtection="1">
      <alignment vertical="top" wrapText="1"/>
      <protection locked="0"/>
    </xf>
    <xf numFmtId="0" fontId="104" fillId="16" borderId="10" xfId="0" applyFont="1" applyFill="1" applyBorder="1" applyAlignment="1" applyProtection="1">
      <alignment vertical="top" wrapText="1"/>
      <protection locked="0"/>
    </xf>
    <xf numFmtId="0" fontId="72" fillId="16" borderId="20" xfId="0" applyFont="1" applyFill="1" applyBorder="1" applyAlignment="1" applyProtection="1">
      <alignment vertical="top" wrapText="1"/>
      <protection locked="0"/>
    </xf>
    <xf numFmtId="1" fontId="61" fillId="25" borderId="10" xfId="0" applyNumberFormat="1" applyFont="1" applyFill="1" applyBorder="1" applyAlignment="1" applyProtection="1">
      <alignment horizontal="center" vertical="center" wrapText="1"/>
      <protection locked="0" hidden="1"/>
    </xf>
    <xf numFmtId="1" fontId="99" fillId="0" borderId="12" xfId="0" applyNumberFormat="1" applyFont="1" applyBorder="1" applyAlignment="1" applyProtection="1">
      <alignment horizontal="center" vertical="center" wrapText="1"/>
      <protection locked="0" hidden="1"/>
    </xf>
    <xf numFmtId="1" fontId="99" fillId="0" borderId="14" xfId="0" applyNumberFormat="1" applyFont="1" applyBorder="1" applyAlignment="1" applyProtection="1">
      <alignment horizontal="center" vertical="center" wrapText="1"/>
      <protection locked="0" hidden="1"/>
    </xf>
    <xf numFmtId="0" fontId="61" fillId="8" borderId="0" xfId="0" applyFont="1" applyFill="1" applyProtection="1">
      <protection locked="0"/>
    </xf>
    <xf numFmtId="0" fontId="47" fillId="8" borderId="0" xfId="0" applyFont="1" applyFill="1" applyAlignment="1" applyProtection="1">
      <alignment horizontal="left" indent="12"/>
      <protection locked="0"/>
    </xf>
    <xf numFmtId="168" fontId="86" fillId="0" borderId="0" xfId="0" applyNumberFormat="1" applyFont="1" applyAlignment="1" applyProtection="1">
      <alignment vertical="center"/>
      <protection locked="0" hidden="1"/>
    </xf>
    <xf numFmtId="0" fontId="43" fillId="0" borderId="2" xfId="0" applyFont="1" applyBorder="1" applyAlignment="1" applyProtection="1">
      <alignment vertical="center"/>
      <protection locked="0" hidden="1"/>
    </xf>
    <xf numFmtId="0" fontId="25" fillId="0" borderId="2" xfId="0" applyFont="1" applyBorder="1" applyAlignment="1" applyProtection="1">
      <alignment horizontal="center" vertical="center"/>
      <protection locked="0" hidden="1"/>
    </xf>
    <xf numFmtId="0" fontId="28" fillId="0" borderId="2" xfId="0" applyFont="1" applyBorder="1" applyAlignment="1" applyProtection="1">
      <alignment horizontal="left" vertical="center"/>
      <protection locked="0" hidden="1"/>
    </xf>
    <xf numFmtId="0" fontId="25" fillId="0" borderId="2" xfId="0" applyFont="1" applyBorder="1" applyAlignment="1" applyProtection="1">
      <alignment vertical="top"/>
      <protection locked="0" hidden="1"/>
    </xf>
    <xf numFmtId="0" fontId="56" fillId="0" borderId="2" xfId="0" applyFont="1" applyBorder="1" applyAlignment="1" applyProtection="1">
      <alignment horizontal="center" vertical="top"/>
      <protection locked="0" hidden="1"/>
    </xf>
    <xf numFmtId="0" fontId="68" fillId="0" borderId="2" xfId="0" applyFont="1" applyBorder="1" applyAlignment="1" applyProtection="1">
      <alignment horizontal="left" vertical="center" indent="5"/>
      <protection locked="0" hidden="1"/>
    </xf>
    <xf numFmtId="0" fontId="24" fillId="0" borderId="2" xfId="0" applyFont="1" applyBorder="1" applyProtection="1">
      <protection locked="0" hidden="1"/>
    </xf>
    <xf numFmtId="0" fontId="28" fillId="0" borderId="2" xfId="0" applyFont="1" applyBorder="1" applyAlignment="1" applyProtection="1">
      <alignment horizontal="right" vertical="center" indent="1"/>
      <protection locked="0" hidden="1"/>
    </xf>
    <xf numFmtId="0" fontId="62" fillId="7" borderId="0" xfId="0" applyFont="1" applyFill="1" applyProtection="1">
      <protection locked="0" hidden="1"/>
    </xf>
    <xf numFmtId="0" fontId="51" fillId="0" borderId="0" xfId="0" applyFont="1" applyAlignment="1" applyProtection="1">
      <alignment horizontal="left" vertical="top"/>
      <protection locked="0" hidden="1"/>
    </xf>
    <xf numFmtId="0" fontId="25" fillId="0" borderId="0" xfId="0" applyFont="1" applyAlignment="1" applyProtection="1">
      <alignment horizontal="center" vertical="center"/>
      <protection locked="0" hidden="1"/>
    </xf>
    <xf numFmtId="0" fontId="56" fillId="0" borderId="0" xfId="0" applyFont="1" applyAlignment="1" applyProtection="1">
      <alignment horizontal="center" vertical="top"/>
      <protection locked="0" hidden="1"/>
    </xf>
    <xf numFmtId="0" fontId="56" fillId="0" borderId="0" xfId="0" applyFont="1" applyAlignment="1" applyProtection="1">
      <alignment vertical="top"/>
      <protection locked="0" hidden="1"/>
    </xf>
    <xf numFmtId="0" fontId="75" fillId="7" borderId="0" xfId="0" applyFont="1" applyFill="1" applyProtection="1">
      <protection locked="0" hidden="1"/>
    </xf>
    <xf numFmtId="168" fontId="75" fillId="0" borderId="0" xfId="0" applyNumberFormat="1" applyFont="1" applyAlignment="1" applyProtection="1">
      <alignment horizontal="left" vertical="top"/>
      <protection locked="0" hidden="1"/>
    </xf>
    <xf numFmtId="0" fontId="63" fillId="0" borderId="0" xfId="0" applyFont="1" applyAlignment="1" applyProtection="1">
      <alignment vertical="center"/>
      <protection locked="0" hidden="1"/>
    </xf>
    <xf numFmtId="0" fontId="33" fillId="0" borderId="0" xfId="0" applyFont="1" applyAlignment="1" applyProtection="1">
      <alignment vertical="top"/>
      <protection locked="0" hidden="1"/>
    </xf>
    <xf numFmtId="0" fontId="33" fillId="0" borderId="0" xfId="0" applyFont="1" applyAlignment="1" applyProtection="1">
      <alignment horizontal="center" vertical="top"/>
      <protection locked="0" hidden="1"/>
    </xf>
    <xf numFmtId="168" fontId="75" fillId="0" borderId="0" xfId="0" applyNumberFormat="1" applyFont="1" applyProtection="1">
      <protection locked="0" hidden="1"/>
    </xf>
    <xf numFmtId="168" fontId="46" fillId="0" borderId="0" xfId="0" applyNumberFormat="1" applyFont="1" applyAlignment="1" applyProtection="1">
      <alignment horizontal="left" vertical="top" wrapText="1"/>
      <protection locked="0" hidden="1"/>
    </xf>
    <xf numFmtId="0" fontId="77" fillId="8" borderId="0" xfId="0" applyFont="1" applyFill="1" applyAlignment="1" applyProtection="1">
      <alignment horizontal="center" vertical="center" wrapText="1"/>
      <protection locked="0" hidden="1"/>
    </xf>
    <xf numFmtId="0" fontId="79" fillId="16" borderId="19" xfId="0" applyFont="1" applyFill="1" applyBorder="1" applyAlignment="1" applyProtection="1">
      <alignment horizontal="left" vertical="center" wrapText="1"/>
      <protection locked="0" hidden="1"/>
    </xf>
    <xf numFmtId="0" fontId="24" fillId="11" borderId="10" xfId="0" applyFont="1" applyFill="1" applyBorder="1" applyAlignment="1" applyProtection="1">
      <alignment horizontal="center" vertical="center" wrapText="1"/>
      <protection locked="0" hidden="1"/>
    </xf>
    <xf numFmtId="0" fontId="79" fillId="16" borderId="10" xfId="0" applyFont="1" applyFill="1" applyBorder="1" applyAlignment="1" applyProtection="1">
      <alignment horizontal="left" vertical="center" wrapText="1"/>
      <protection locked="0" hidden="1"/>
    </xf>
    <xf numFmtId="0" fontId="51" fillId="16" borderId="10" xfId="0" applyFont="1" applyFill="1" applyBorder="1" applyAlignment="1" applyProtection="1">
      <alignment horizontal="center" vertical="center" wrapText="1"/>
      <protection locked="0" hidden="1"/>
    </xf>
    <xf numFmtId="0" fontId="59" fillId="16" borderId="10" xfId="0" applyFont="1" applyFill="1" applyBorder="1" applyAlignment="1" applyProtection="1">
      <alignment horizontal="center" vertical="center" wrapText="1"/>
      <protection locked="0" hidden="1"/>
    </xf>
    <xf numFmtId="0" fontId="79" fillId="34" borderId="10" xfId="0" applyFont="1" applyFill="1" applyBorder="1" applyAlignment="1" applyProtection="1">
      <alignment horizontal="left" vertical="center" wrapText="1"/>
      <protection locked="0" hidden="1"/>
    </xf>
    <xf numFmtId="0" fontId="51" fillId="29" borderId="12" xfId="0" applyFont="1" applyFill="1" applyBorder="1" applyAlignment="1" applyProtection="1">
      <alignment horizontal="center" vertical="center" wrapText="1"/>
      <protection locked="0" hidden="1"/>
    </xf>
    <xf numFmtId="0" fontId="51" fillId="29" borderId="10" xfId="0" applyFont="1" applyFill="1" applyBorder="1" applyAlignment="1" applyProtection="1">
      <alignment horizontal="center" vertical="center" wrapText="1"/>
      <protection locked="0" hidden="1"/>
    </xf>
    <xf numFmtId="0" fontId="79" fillId="30" borderId="10" xfId="0" applyFont="1" applyFill="1" applyBorder="1" applyAlignment="1" applyProtection="1">
      <alignment horizontal="left" vertical="center" wrapText="1"/>
      <protection locked="0" hidden="1"/>
    </xf>
    <xf numFmtId="0" fontId="70" fillId="30" borderId="10" xfId="0" applyFont="1" applyFill="1" applyBorder="1" applyAlignment="1" applyProtection="1">
      <alignment horizontal="center" vertical="center" textRotation="90" wrapText="1"/>
      <protection locked="0" hidden="1"/>
    </xf>
    <xf numFmtId="0" fontId="49" fillId="30" borderId="10" xfId="0" applyFont="1" applyFill="1" applyBorder="1" applyAlignment="1" applyProtection="1">
      <alignment horizontal="left" vertical="center" wrapText="1"/>
      <protection locked="0" hidden="1"/>
    </xf>
    <xf numFmtId="0" fontId="49" fillId="30" borderId="10" xfId="0" applyFont="1" applyFill="1" applyBorder="1" applyAlignment="1" applyProtection="1">
      <alignment horizontal="center" vertical="center" wrapText="1"/>
      <protection locked="0" hidden="1"/>
    </xf>
    <xf numFmtId="168" fontId="46" fillId="0" borderId="0" xfId="0" applyNumberFormat="1" applyFont="1" applyAlignment="1" applyProtection="1">
      <alignment horizontal="left" vertical="center" wrapText="1"/>
      <protection locked="0" hidden="1"/>
    </xf>
    <xf numFmtId="0" fontId="46" fillId="0" borderId="0" xfId="0" applyFont="1" applyAlignment="1" applyProtection="1">
      <alignment wrapText="1"/>
      <protection locked="0" hidden="1"/>
    </xf>
    <xf numFmtId="0" fontId="75" fillId="7" borderId="0" xfId="0" applyFont="1" applyFill="1" applyAlignment="1" applyProtection="1">
      <alignment textRotation="90" shrinkToFit="1"/>
      <protection locked="0" hidden="1"/>
    </xf>
    <xf numFmtId="0" fontId="75" fillId="7" borderId="0" xfId="0" applyFont="1" applyFill="1" applyAlignment="1" applyProtection="1">
      <alignment shrinkToFit="1"/>
      <protection locked="0" hidden="1"/>
    </xf>
    <xf numFmtId="0" fontId="47" fillId="0" borderId="0" xfId="0" applyFont="1" applyAlignment="1" applyProtection="1">
      <alignment wrapText="1"/>
      <protection locked="0" hidden="1"/>
    </xf>
    <xf numFmtId="168" fontId="62" fillId="8" borderId="0" xfId="0" applyNumberFormat="1" applyFont="1" applyFill="1" applyAlignment="1" applyProtection="1">
      <alignment horizontal="left" vertical="top"/>
      <protection locked="0" hidden="1"/>
    </xf>
    <xf numFmtId="0" fontId="51" fillId="8" borderId="0" xfId="0" applyFont="1" applyFill="1" applyAlignment="1" applyProtection="1">
      <alignment horizontal="center" vertical="top"/>
      <protection locked="0" hidden="1"/>
    </xf>
    <xf numFmtId="0" fontId="24" fillId="8" borderId="0" xfId="1" applyFont="1" applyFill="1" applyBorder="1" applyAlignment="1" applyProtection="1">
      <alignment horizontal="left" vertical="top" wrapText="1"/>
      <protection locked="0" hidden="1"/>
    </xf>
    <xf numFmtId="0" fontId="37" fillId="8" borderId="0" xfId="0" applyFont="1" applyFill="1" applyAlignment="1" applyProtection="1">
      <alignment horizontal="center" vertical="top"/>
      <protection locked="0" hidden="1"/>
    </xf>
    <xf numFmtId="0" fontId="24" fillId="8" borderId="0" xfId="1" applyFont="1" applyFill="1" applyBorder="1" applyAlignment="1" applyProtection="1">
      <alignment horizontal="center" vertical="top" wrapText="1"/>
      <protection locked="0" hidden="1"/>
    </xf>
    <xf numFmtId="0" fontId="71" fillId="8" borderId="0" xfId="1" applyFont="1" applyFill="1" applyBorder="1" applyAlignment="1" applyProtection="1">
      <alignment horizontal="left" vertical="top" wrapText="1"/>
      <protection locked="0" hidden="1"/>
    </xf>
    <xf numFmtId="0" fontId="24" fillId="8" borderId="0" xfId="0" applyFont="1" applyFill="1" applyAlignment="1" applyProtection="1">
      <alignment horizontal="center" vertical="top"/>
      <protection locked="0" hidden="1"/>
    </xf>
    <xf numFmtId="0" fontId="71" fillId="8" borderId="0" xfId="1" applyFont="1" applyFill="1" applyBorder="1" applyAlignment="1" applyProtection="1">
      <alignment horizontal="center" vertical="top" wrapText="1"/>
      <protection locked="0" hidden="1"/>
    </xf>
    <xf numFmtId="0" fontId="47" fillId="8" borderId="0" xfId="1" applyFont="1" applyFill="1" applyBorder="1" applyAlignment="1" applyProtection="1">
      <alignment horizontal="center" vertical="top" wrapText="1"/>
      <protection locked="0" hidden="1"/>
    </xf>
    <xf numFmtId="168" fontId="62" fillId="0" borderId="0" xfId="0" applyNumberFormat="1" applyFont="1" applyAlignment="1" applyProtection="1">
      <alignment vertical="top"/>
      <protection locked="0" hidden="1"/>
    </xf>
    <xf numFmtId="0" fontId="62" fillId="8" borderId="0" xfId="0" applyFont="1" applyFill="1" applyAlignment="1" applyProtection="1">
      <alignment vertical="top"/>
      <protection locked="0" hidden="1"/>
    </xf>
    <xf numFmtId="0" fontId="24" fillId="8" borderId="0" xfId="0" applyFont="1" applyFill="1" applyAlignment="1" applyProtection="1">
      <alignment vertical="top"/>
      <protection locked="0" hidden="1"/>
    </xf>
    <xf numFmtId="168" fontId="62" fillId="8" borderId="0" xfId="0" applyNumberFormat="1" applyFont="1" applyFill="1" applyAlignment="1" applyProtection="1">
      <alignment horizontal="center" vertical="top"/>
      <protection locked="0" hidden="1"/>
    </xf>
    <xf numFmtId="0" fontId="56" fillId="8" borderId="0" xfId="0" applyFont="1" applyFill="1" applyAlignment="1" applyProtection="1">
      <alignment horizontal="center"/>
      <protection locked="0" hidden="1"/>
    </xf>
    <xf numFmtId="1" fontId="37" fillId="11" borderId="14" xfId="0" applyNumberFormat="1" applyFont="1" applyFill="1" applyBorder="1" applyAlignment="1" applyProtection="1">
      <alignment horizontal="center" vertical="top"/>
      <protection locked="0" hidden="1"/>
    </xf>
    <xf numFmtId="1" fontId="36" fillId="25" borderId="10" xfId="0" applyNumberFormat="1" applyFont="1" applyFill="1" applyBorder="1" applyAlignment="1" applyProtection="1">
      <alignment horizontal="center" vertical="center" wrapText="1"/>
      <protection locked="0" hidden="1"/>
    </xf>
    <xf numFmtId="1" fontId="36" fillId="25" borderId="12" xfId="0" applyNumberFormat="1" applyFont="1" applyFill="1" applyBorder="1" applyAlignment="1" applyProtection="1">
      <alignment horizontal="center" vertical="center" wrapText="1"/>
      <protection locked="0" hidden="1"/>
    </xf>
    <xf numFmtId="1" fontId="75" fillId="7" borderId="0" xfId="0" applyNumberFormat="1" applyFont="1" applyFill="1" applyProtection="1">
      <protection locked="0" hidden="1"/>
    </xf>
    <xf numFmtId="0" fontId="51" fillId="8" borderId="0" xfId="0" applyFont="1" applyFill="1" applyAlignment="1" applyProtection="1">
      <alignment horizontal="center"/>
      <protection locked="0" hidden="1"/>
    </xf>
    <xf numFmtId="1" fontId="36" fillId="25" borderId="14" xfId="0" applyNumberFormat="1" applyFont="1" applyFill="1" applyBorder="1" applyAlignment="1" applyProtection="1">
      <alignment horizontal="center" vertical="center" wrapText="1"/>
      <protection locked="0" hidden="1"/>
    </xf>
    <xf numFmtId="168" fontId="62" fillId="0" borderId="0" xfId="0" applyNumberFormat="1" applyFont="1" applyAlignment="1" applyProtection="1">
      <alignment horizontal="left" vertical="top"/>
      <protection locked="0" hidden="1"/>
    </xf>
    <xf numFmtId="0" fontId="51" fillId="8" borderId="0" xfId="0" applyFont="1" applyFill="1" applyProtection="1">
      <protection locked="0" hidden="1"/>
    </xf>
    <xf numFmtId="0" fontId="24" fillId="8" borderId="0" xfId="1" applyFont="1" applyFill="1" applyBorder="1" applyAlignment="1" applyProtection="1">
      <alignment horizontal="center" vertical="center" wrapText="1"/>
      <protection locked="0" hidden="1"/>
    </xf>
    <xf numFmtId="0" fontId="62" fillId="8" borderId="0" xfId="0" applyFont="1" applyFill="1" applyProtection="1">
      <protection locked="0" hidden="1"/>
    </xf>
    <xf numFmtId="0" fontId="24" fillId="8" borderId="0" xfId="0" applyFont="1" applyFill="1" applyProtection="1">
      <protection locked="0" hidden="1"/>
    </xf>
    <xf numFmtId="0" fontId="72" fillId="8" borderId="0" xfId="1" applyNumberFormat="1" applyFont="1" applyFill="1" applyBorder="1" applyAlignment="1" applyProtection="1">
      <alignment vertical="center" wrapText="1"/>
      <protection locked="0" hidden="1"/>
    </xf>
    <xf numFmtId="0" fontId="51" fillId="0" borderId="0" xfId="0" applyFont="1" applyAlignment="1" applyProtection="1">
      <alignment horizontal="center" vertical="center"/>
      <protection locked="0" hidden="1"/>
    </xf>
    <xf numFmtId="0" fontId="51" fillId="8" borderId="0" xfId="1" applyNumberFormat="1" applyFont="1" applyFill="1" applyBorder="1" applyAlignment="1" applyProtection="1">
      <alignment vertical="center" wrapText="1"/>
      <protection locked="0" hidden="1"/>
    </xf>
    <xf numFmtId="0" fontId="49" fillId="8" borderId="0" xfId="1" applyNumberFormat="1" applyFont="1" applyFill="1" applyBorder="1" applyAlignment="1" applyProtection="1">
      <alignment horizontal="center" vertical="center" wrapText="1"/>
      <protection locked="0" hidden="1"/>
    </xf>
    <xf numFmtId="0" fontId="72" fillId="0" borderId="0" xfId="0" applyFont="1" applyAlignment="1" applyProtection="1">
      <alignment vertical="center"/>
      <protection locked="0" hidden="1"/>
    </xf>
    <xf numFmtId="0" fontId="51" fillId="0" borderId="0" xfId="0" applyFont="1" applyAlignment="1" applyProtection="1">
      <alignment horizontal="left"/>
      <protection locked="0" hidden="1"/>
    </xf>
    <xf numFmtId="0" fontId="51" fillId="0" borderId="4" xfId="9" applyFont="1" applyBorder="1" applyAlignment="1" applyProtection="1">
      <alignment horizontal="left" vertical="top" wrapText="1"/>
      <protection locked="0" hidden="1"/>
    </xf>
    <xf numFmtId="0" fontId="51" fillId="0" borderId="4" xfId="9" applyFont="1" applyBorder="1" applyAlignment="1" applyProtection="1">
      <alignment vertical="center" wrapText="1"/>
      <protection locked="0" hidden="1"/>
    </xf>
    <xf numFmtId="0" fontId="24" fillId="0" borderId="0" xfId="0" applyFont="1" applyAlignment="1" applyProtection="1">
      <alignment horizontal="left"/>
      <protection locked="0" hidden="1"/>
    </xf>
    <xf numFmtId="0" fontId="37" fillId="8" borderId="0" xfId="0" applyFont="1" applyFill="1" applyAlignment="1" applyProtection="1">
      <alignment horizontal="center"/>
      <protection locked="0" hidden="1"/>
    </xf>
    <xf numFmtId="0" fontId="24" fillId="0" borderId="0" xfId="0" applyFont="1" applyAlignment="1" applyProtection="1">
      <alignment horizontal="center"/>
      <protection locked="0" hidden="1"/>
    </xf>
    <xf numFmtId="0" fontId="24" fillId="0" borderId="0" xfId="0" applyFont="1" applyAlignment="1" applyProtection="1">
      <alignment horizontal="left" vertical="top"/>
      <protection locked="0" hidden="1"/>
    </xf>
    <xf numFmtId="0" fontId="24" fillId="0" borderId="0" xfId="0" applyFont="1" applyAlignment="1" applyProtection="1">
      <alignment horizontal="center" vertical="top"/>
      <protection locked="0" hidden="1"/>
    </xf>
    <xf numFmtId="0" fontId="47" fillId="0" borderId="0" xfId="0" applyFont="1" applyAlignment="1" applyProtection="1">
      <alignment horizontal="center" vertical="top"/>
      <protection locked="0" hidden="1"/>
    </xf>
    <xf numFmtId="0" fontId="53" fillId="0" borderId="2" xfId="0" applyFont="1" applyBorder="1" applyAlignment="1" applyProtection="1">
      <alignment vertical="center"/>
      <protection locked="0" hidden="1"/>
    </xf>
    <xf numFmtId="0" fontId="51" fillId="0" borderId="0" xfId="0" applyFont="1" applyAlignment="1" applyProtection="1">
      <alignment horizontal="center"/>
      <protection locked="0" hidden="1"/>
    </xf>
    <xf numFmtId="0" fontId="62" fillId="0" borderId="0" xfId="0" applyFont="1" applyAlignment="1" applyProtection="1">
      <alignment horizontal="center" vertical="center"/>
      <protection locked="0" hidden="1"/>
    </xf>
    <xf numFmtId="0" fontId="33" fillId="8" borderId="0" xfId="0" applyFont="1" applyFill="1" applyProtection="1">
      <protection locked="0" hidden="1"/>
    </xf>
    <xf numFmtId="0" fontId="55" fillId="8" borderId="0" xfId="0" applyFont="1" applyFill="1" applyProtection="1">
      <protection locked="0" hidden="1"/>
    </xf>
    <xf numFmtId="0" fontId="65" fillId="0" borderId="0" xfId="0" applyFont="1" applyAlignment="1" applyProtection="1">
      <alignment horizontal="center"/>
      <protection locked="0" hidden="1"/>
    </xf>
    <xf numFmtId="0" fontId="84" fillId="8" borderId="0" xfId="0" applyFont="1" applyFill="1" applyProtection="1">
      <protection locked="0" hidden="1"/>
    </xf>
    <xf numFmtId="0" fontId="85" fillId="8" borderId="0" xfId="0" applyFont="1" applyFill="1" applyProtection="1">
      <protection locked="0" hidden="1"/>
    </xf>
    <xf numFmtId="0" fontId="65" fillId="0" borderId="0" xfId="0" applyFont="1" applyAlignment="1" applyProtection="1">
      <alignment horizontal="center" vertical="center"/>
      <protection locked="0" hidden="1"/>
    </xf>
    <xf numFmtId="169" fontId="51" fillId="0" borderId="0" xfId="0" applyNumberFormat="1" applyFont="1" applyAlignment="1" applyProtection="1">
      <alignment horizontal="center" vertical="center"/>
      <protection locked="0" hidden="1"/>
    </xf>
    <xf numFmtId="0" fontId="75" fillId="8" borderId="0" xfId="0" applyFont="1" applyFill="1" applyAlignment="1" applyProtection="1">
      <alignment horizontal="left" vertical="top" wrapText="1" indent="1"/>
      <protection locked="0" hidden="1"/>
    </xf>
    <xf numFmtId="0" fontId="75" fillId="8" borderId="0" xfId="0" applyFont="1" applyFill="1" applyAlignment="1" applyProtection="1">
      <alignment vertical="top" wrapText="1"/>
      <protection locked="0" hidden="1"/>
    </xf>
    <xf numFmtId="0" fontId="75" fillId="0" borderId="0" xfId="0" applyFont="1" applyAlignment="1" applyProtection="1">
      <alignment horizontal="center" vertical="center"/>
      <protection locked="0" hidden="1"/>
    </xf>
    <xf numFmtId="0" fontId="83" fillId="0" borderId="0" xfId="0" applyFont="1" applyProtection="1">
      <protection locked="0" hidden="1"/>
    </xf>
    <xf numFmtId="14" fontId="52" fillId="0" borderId="0" xfId="15" applyNumberFormat="1" applyFont="1" applyFill="1" applyBorder="1" applyAlignment="1" applyProtection="1">
      <alignment horizontal="left" vertical="center"/>
      <protection locked="0" hidden="1"/>
    </xf>
    <xf numFmtId="14" fontId="52" fillId="0" borderId="0" xfId="15" applyNumberFormat="1" applyFont="1" applyFill="1" applyBorder="1" applyAlignment="1" applyProtection="1">
      <alignment vertical="center"/>
      <protection locked="0" hidden="1"/>
    </xf>
    <xf numFmtId="0" fontId="55" fillId="0" borderId="0" xfId="0" applyFont="1" applyProtection="1">
      <protection locked="0" hidden="1"/>
    </xf>
    <xf numFmtId="0" fontId="25" fillId="0" borderId="2" xfId="0" applyFont="1" applyBorder="1" applyAlignment="1" applyProtection="1">
      <alignment horizontal="left" vertical="center" indent="2"/>
      <protection locked="0"/>
    </xf>
    <xf numFmtId="0" fontId="80" fillId="0" borderId="2" xfId="0" applyFont="1" applyBorder="1" applyAlignment="1" applyProtection="1">
      <alignment vertical="center"/>
      <protection locked="0"/>
    </xf>
    <xf numFmtId="0" fontId="80" fillId="0" borderId="2" xfId="0" applyFont="1" applyBorder="1" applyAlignment="1" applyProtection="1">
      <alignment horizontal="left"/>
      <protection locked="0"/>
    </xf>
    <xf numFmtId="0" fontId="65" fillId="0" borderId="0" xfId="0" applyFont="1" applyAlignment="1" applyProtection="1">
      <alignment horizontal="left"/>
      <protection locked="0"/>
    </xf>
    <xf numFmtId="0" fontId="51" fillId="0" borderId="0" xfId="0" applyFont="1" applyAlignment="1" applyProtection="1">
      <alignment horizontal="left"/>
      <protection locked="0"/>
    </xf>
    <xf numFmtId="0" fontId="33" fillId="8" borderId="0" xfId="0" applyFont="1" applyFill="1" applyProtection="1">
      <protection locked="0"/>
    </xf>
    <xf numFmtId="0" fontId="33" fillId="8" borderId="0" xfId="0" applyFont="1" applyFill="1" applyAlignment="1" applyProtection="1">
      <alignment horizontal="left" indent="2"/>
      <protection locked="0"/>
    </xf>
    <xf numFmtId="0" fontId="59" fillId="0" borderId="0" xfId="0" applyFont="1" applyAlignment="1" applyProtection="1">
      <alignment horizontal="left"/>
      <protection locked="0"/>
    </xf>
    <xf numFmtId="0" fontId="81" fillId="0" borderId="0" xfId="0" applyFont="1" applyAlignment="1" applyProtection="1">
      <alignment horizontal="left"/>
      <protection locked="0"/>
    </xf>
    <xf numFmtId="0" fontId="82" fillId="0" borderId="0" xfId="0" applyFont="1" applyAlignment="1" applyProtection="1">
      <alignment horizontal="left"/>
      <protection locked="0"/>
    </xf>
    <xf numFmtId="0" fontId="59" fillId="0" borderId="0" xfId="0" applyFont="1" applyAlignment="1" applyProtection="1">
      <alignment horizontal="left" wrapText="1"/>
      <protection locked="0"/>
    </xf>
    <xf numFmtId="0" fontId="37" fillId="8" borderId="0" xfId="0" applyFont="1" applyFill="1" applyAlignment="1" applyProtection="1">
      <alignment horizontal="left" vertical="top" wrapText="1" indent="2"/>
      <protection locked="0"/>
    </xf>
    <xf numFmtId="0" fontId="59" fillId="0" borderId="0" xfId="0" applyFont="1" applyAlignment="1" applyProtection="1">
      <alignment horizontal="left" vertical="top" wrapText="1" indent="1"/>
      <protection locked="0"/>
    </xf>
    <xf numFmtId="1" fontId="65" fillId="0" borderId="0" xfId="0" applyNumberFormat="1" applyFont="1" applyAlignment="1" applyProtection="1">
      <alignment horizontal="left"/>
      <protection locked="0"/>
    </xf>
    <xf numFmtId="170" fontId="65" fillId="8" borderId="0" xfId="0" applyNumberFormat="1" applyFont="1" applyFill="1" applyProtection="1">
      <protection locked="0"/>
    </xf>
    <xf numFmtId="0" fontId="75" fillId="8" borderId="0" xfId="0" applyFont="1" applyFill="1" applyAlignment="1" applyProtection="1">
      <alignment horizontal="left" indent="2"/>
      <protection locked="0"/>
    </xf>
    <xf numFmtId="0" fontId="83" fillId="0" borderId="0" xfId="0" applyFont="1" applyProtection="1">
      <protection locked="0"/>
    </xf>
    <xf numFmtId="0" fontId="36" fillId="0" borderId="0" xfId="0" applyFont="1" applyProtection="1">
      <protection locked="0"/>
    </xf>
    <xf numFmtId="14" fontId="52" fillId="8" borderId="0" xfId="15" applyNumberFormat="1" applyFont="1" applyFill="1" applyBorder="1" applyAlignment="1" applyProtection="1">
      <alignment horizontal="left" vertical="center" indent="2"/>
      <protection locked="0" hidden="1"/>
    </xf>
    <xf numFmtId="0" fontId="73" fillId="0" borderId="0" xfId="0" applyFont="1" applyAlignment="1" applyProtection="1">
      <alignment vertical="center"/>
      <protection locked="0" hidden="1"/>
    </xf>
    <xf numFmtId="0" fontId="24" fillId="0" borderId="81" xfId="0" applyFont="1" applyBorder="1" applyProtection="1">
      <protection locked="0" hidden="1"/>
    </xf>
    <xf numFmtId="0" fontId="56" fillId="0" borderId="2" xfId="0" applyFont="1" applyBorder="1" applyAlignment="1" applyProtection="1">
      <alignment vertical="top"/>
      <protection locked="0"/>
    </xf>
    <xf numFmtId="0" fontId="56" fillId="0" borderId="2" xfId="0" applyFont="1" applyBorder="1" applyAlignment="1" applyProtection="1">
      <alignment horizontal="center" vertical="top"/>
      <protection locked="0"/>
    </xf>
    <xf numFmtId="0" fontId="68" fillId="0" borderId="2" xfId="0" applyFont="1" applyBorder="1" applyAlignment="1" applyProtection="1">
      <alignment horizontal="left" vertical="center" indent="5"/>
      <protection locked="0"/>
    </xf>
    <xf numFmtId="0" fontId="28" fillId="0" borderId="2" xfId="0" applyFont="1" applyBorder="1" applyAlignment="1" applyProtection="1">
      <alignment horizontal="right" vertical="center"/>
      <protection locked="0"/>
    </xf>
    <xf numFmtId="0" fontId="57" fillId="0" borderId="0" xfId="0" applyFont="1" applyProtection="1">
      <protection locked="0" hidden="1"/>
    </xf>
    <xf numFmtId="0" fontId="51" fillId="0" borderId="0" xfId="0" applyFont="1" applyAlignment="1" applyProtection="1">
      <alignment horizontal="center" vertical="top"/>
      <protection locked="0" hidden="1"/>
    </xf>
    <xf numFmtId="0" fontId="74" fillId="0" borderId="0" xfId="0" applyFont="1" applyAlignment="1" applyProtection="1">
      <alignment horizontal="left" vertical="top"/>
      <protection locked="0" hidden="1"/>
    </xf>
    <xf numFmtId="0" fontId="63" fillId="0" borderId="0" xfId="0" applyFont="1" applyAlignment="1" applyProtection="1">
      <alignment horizontal="center" vertical="center"/>
      <protection locked="0"/>
    </xf>
    <xf numFmtId="0" fontId="30" fillId="0" borderId="0" xfId="0" applyFont="1" applyAlignment="1" applyProtection="1">
      <alignment vertical="center"/>
      <protection locked="0"/>
    </xf>
    <xf numFmtId="0" fontId="69" fillId="0" borderId="0" xfId="0" applyFont="1" applyProtection="1">
      <protection locked="0"/>
    </xf>
    <xf numFmtId="0" fontId="33" fillId="0" borderId="0" xfId="0" applyFont="1" applyAlignment="1" applyProtection="1">
      <alignment vertical="top"/>
      <protection locked="0"/>
    </xf>
    <xf numFmtId="0" fontId="33" fillId="0" borderId="0" xfId="0" applyFont="1" applyAlignment="1" applyProtection="1">
      <alignment horizontal="center" vertical="top"/>
      <protection locked="0"/>
    </xf>
    <xf numFmtId="168" fontId="55" fillId="0" borderId="0" xfId="0" applyNumberFormat="1" applyFont="1" applyProtection="1">
      <protection locked="0"/>
    </xf>
    <xf numFmtId="168" fontId="33" fillId="0" borderId="0" xfId="0" applyNumberFormat="1" applyFont="1" applyProtection="1">
      <protection locked="0"/>
    </xf>
    <xf numFmtId="0" fontId="74" fillId="0" borderId="0" xfId="0" applyFont="1" applyAlignment="1" applyProtection="1">
      <alignment horizontal="left" vertical="top"/>
      <protection locked="0"/>
    </xf>
    <xf numFmtId="0" fontId="37" fillId="8" borderId="0" xfId="0" applyFont="1" applyFill="1" applyAlignment="1" applyProtection="1">
      <alignment horizontal="center" vertical="top"/>
      <protection locked="0"/>
    </xf>
    <xf numFmtId="0" fontId="24" fillId="8" borderId="0" xfId="0" applyFont="1" applyFill="1" applyAlignment="1" applyProtection="1">
      <alignment horizontal="left" vertical="top"/>
      <protection locked="0"/>
    </xf>
    <xf numFmtId="0" fontId="24" fillId="0" borderId="0" xfId="0" applyFont="1" applyAlignment="1" applyProtection="1">
      <alignment horizontal="left" vertical="top"/>
      <protection locked="0"/>
    </xf>
    <xf numFmtId="0" fontId="24" fillId="0" borderId="0" xfId="0" applyFont="1" applyAlignment="1" applyProtection="1">
      <alignment horizontal="center" vertical="top"/>
      <protection locked="0"/>
    </xf>
    <xf numFmtId="0" fontId="37" fillId="0" borderId="0" xfId="0" applyFont="1" applyAlignment="1" applyProtection="1">
      <alignment horizontal="center" vertical="top"/>
      <protection locked="0"/>
    </xf>
    <xf numFmtId="168" fontId="56" fillId="0" borderId="0" xfId="0" applyNumberFormat="1" applyFont="1" applyProtection="1">
      <protection locked="0"/>
    </xf>
    <xf numFmtId="168" fontId="24" fillId="0" borderId="0" xfId="0" applyNumberFormat="1" applyFont="1" applyProtection="1">
      <protection locked="0"/>
    </xf>
    <xf numFmtId="0" fontId="24" fillId="11" borderId="0" xfId="0" applyFont="1" applyFill="1" applyAlignment="1" applyProtection="1">
      <alignment horizontal="center" vertical="center"/>
      <protection locked="0"/>
    </xf>
    <xf numFmtId="0" fontId="66" fillId="16" borderId="0" xfId="0" applyFont="1" applyFill="1" applyAlignment="1" applyProtection="1">
      <alignment horizontal="left" vertical="center"/>
      <protection locked="0"/>
    </xf>
    <xf numFmtId="0" fontId="70" fillId="16" borderId="18" xfId="0" applyFont="1" applyFill="1" applyBorder="1" applyAlignment="1" applyProtection="1">
      <alignment horizontal="left" vertical="center" wrapText="1"/>
      <protection locked="0"/>
    </xf>
    <xf numFmtId="0" fontId="49" fillId="16" borderId="0" xfId="0" applyFont="1" applyFill="1" applyAlignment="1" applyProtection="1">
      <alignment horizontal="left" vertical="center"/>
      <protection locked="0"/>
    </xf>
    <xf numFmtId="0" fontId="49" fillId="16" borderId="16" xfId="0" applyFont="1" applyFill="1" applyBorder="1" applyAlignment="1" applyProtection="1">
      <alignment horizontal="center" vertical="center" wrapText="1"/>
      <protection locked="0"/>
    </xf>
    <xf numFmtId="0" fontId="49" fillId="16" borderId="20" xfId="0" applyFont="1" applyFill="1" applyBorder="1" applyAlignment="1" applyProtection="1">
      <alignment horizontal="center" vertical="center" wrapText="1"/>
      <protection locked="0"/>
    </xf>
    <xf numFmtId="0" fontId="49" fillId="16" borderId="18" xfId="0" applyFont="1" applyFill="1" applyBorder="1" applyAlignment="1" applyProtection="1">
      <alignment horizontal="center" vertical="center"/>
      <protection locked="0"/>
    </xf>
    <xf numFmtId="0" fontId="51" fillId="16" borderId="16" xfId="0" applyFont="1" applyFill="1" applyBorder="1" applyAlignment="1" applyProtection="1">
      <alignment horizontal="center" vertical="center"/>
      <protection locked="0"/>
    </xf>
    <xf numFmtId="0" fontId="70" fillId="16" borderId="12" xfId="0" applyFont="1" applyFill="1" applyBorder="1" applyAlignment="1" applyProtection="1">
      <alignment horizontal="center" vertical="center" textRotation="90"/>
      <protection locked="0"/>
    </xf>
    <xf numFmtId="0" fontId="49" fillId="16" borderId="12" xfId="0" applyFont="1" applyFill="1" applyBorder="1" applyAlignment="1" applyProtection="1">
      <alignment horizontal="left" vertical="center"/>
      <protection locked="0"/>
    </xf>
    <xf numFmtId="0" fontId="49" fillId="16" borderId="11" xfId="0" applyFont="1" applyFill="1" applyBorder="1" applyAlignment="1" applyProtection="1">
      <alignment horizontal="center" vertical="center"/>
      <protection locked="0"/>
    </xf>
    <xf numFmtId="0" fontId="49" fillId="0" borderId="0" xfId="0" applyFont="1" applyProtection="1">
      <protection locked="0"/>
    </xf>
    <xf numFmtId="168" fontId="58" fillId="0" borderId="0" xfId="0" applyNumberFormat="1" applyFont="1" applyProtection="1">
      <protection locked="0"/>
    </xf>
    <xf numFmtId="168" fontId="47" fillId="0" borderId="0" xfId="0" applyNumberFormat="1" applyFont="1" applyProtection="1">
      <protection locked="0"/>
    </xf>
    <xf numFmtId="0" fontId="47" fillId="0" borderId="0" xfId="0" applyFont="1" applyProtection="1">
      <protection locked="0"/>
    </xf>
    <xf numFmtId="0" fontId="74" fillId="8" borderId="0" xfId="0" applyFont="1" applyFill="1" applyAlignment="1" applyProtection="1">
      <alignment horizontal="left" vertical="top"/>
      <protection locked="0"/>
    </xf>
    <xf numFmtId="0" fontId="24" fillId="8" borderId="0" xfId="1" applyFont="1" applyFill="1" applyBorder="1" applyAlignment="1" applyProtection="1">
      <alignment horizontal="left" vertical="top" wrapText="1"/>
      <protection locked="0"/>
    </xf>
    <xf numFmtId="0" fontId="24" fillId="8" borderId="0" xfId="1" applyFont="1" applyFill="1" applyBorder="1" applyAlignment="1" applyProtection="1">
      <alignment horizontal="center" vertical="top" wrapText="1"/>
      <protection locked="0"/>
    </xf>
    <xf numFmtId="0" fontId="24" fillId="8" borderId="0" xfId="0" applyFont="1" applyFill="1" applyAlignment="1" applyProtection="1">
      <alignment horizontal="center" vertical="top"/>
      <protection locked="0"/>
    </xf>
    <xf numFmtId="0" fontId="71" fillId="8" borderId="0" xfId="1" applyFont="1" applyFill="1" applyBorder="1" applyAlignment="1" applyProtection="1">
      <alignment horizontal="left" vertical="top" wrapText="1"/>
      <protection locked="0"/>
    </xf>
    <xf numFmtId="0" fontId="71" fillId="8" borderId="0" xfId="1" applyFont="1" applyFill="1" applyBorder="1" applyAlignment="1" applyProtection="1">
      <alignment horizontal="center" vertical="top" wrapText="1"/>
      <protection locked="0"/>
    </xf>
    <xf numFmtId="0" fontId="47" fillId="8" borderId="0" xfId="1" applyFont="1" applyFill="1" applyBorder="1" applyAlignment="1" applyProtection="1">
      <alignment horizontal="center" vertical="top" wrapText="1"/>
      <protection locked="0"/>
    </xf>
    <xf numFmtId="0" fontId="51" fillId="8" borderId="0" xfId="0" applyFont="1" applyFill="1" applyAlignment="1" applyProtection="1">
      <alignment vertical="top"/>
      <protection locked="0"/>
    </xf>
    <xf numFmtId="168" fontId="56" fillId="8" borderId="0" xfId="0" applyNumberFormat="1" applyFont="1" applyFill="1" applyAlignment="1" applyProtection="1">
      <alignment vertical="top"/>
      <protection locked="0"/>
    </xf>
    <xf numFmtId="168" fontId="24" fillId="8" borderId="0" xfId="0" applyNumberFormat="1" applyFont="1" applyFill="1" applyAlignment="1" applyProtection="1">
      <alignment vertical="top"/>
      <protection locked="0"/>
    </xf>
    <xf numFmtId="0" fontId="24" fillId="8" borderId="0" xfId="0" applyFont="1" applyFill="1" applyAlignment="1" applyProtection="1">
      <alignment vertical="top"/>
      <protection locked="0"/>
    </xf>
    <xf numFmtId="9" fontId="47" fillId="0" borderId="12" xfId="0" applyNumberFormat="1" applyFont="1" applyBorder="1" applyAlignment="1" applyProtection="1">
      <alignment horizontal="center" vertical="top" wrapText="1"/>
      <protection locked="0"/>
    </xf>
    <xf numFmtId="0" fontId="33" fillId="0" borderId="0" xfId="0" applyFont="1" applyAlignment="1" applyProtection="1">
      <alignment horizontal="center"/>
      <protection locked="0"/>
    </xf>
    <xf numFmtId="0" fontId="24" fillId="8" borderId="0" xfId="1" applyFont="1" applyFill="1" applyBorder="1" applyAlignment="1" applyProtection="1">
      <alignment horizontal="center" vertical="center" wrapText="1"/>
      <protection locked="0"/>
    </xf>
    <xf numFmtId="0" fontId="24" fillId="8" borderId="0" xfId="0" applyFont="1" applyFill="1" applyProtection="1">
      <protection locked="0"/>
    </xf>
    <xf numFmtId="0" fontId="51" fillId="8" borderId="0" xfId="0" applyFont="1" applyFill="1" applyProtection="1">
      <protection locked="0"/>
    </xf>
    <xf numFmtId="0" fontId="72" fillId="8" borderId="0" xfId="0" applyFont="1" applyFill="1" applyAlignment="1" applyProtection="1">
      <alignment vertical="center"/>
      <protection locked="0" hidden="1"/>
    </xf>
    <xf numFmtId="0" fontId="37" fillId="8" borderId="0" xfId="0" applyFont="1" applyFill="1" applyAlignment="1" applyProtection="1">
      <alignment horizontal="center"/>
      <protection locked="0"/>
    </xf>
    <xf numFmtId="0" fontId="24" fillId="0" borderId="0" xfId="0" applyFont="1" applyAlignment="1" applyProtection="1">
      <alignment horizontal="left"/>
      <protection locked="0"/>
    </xf>
    <xf numFmtId="0" fontId="24" fillId="0" borderId="0" xfId="0" applyFont="1" applyAlignment="1" applyProtection="1">
      <alignment horizontal="center"/>
      <protection locked="0"/>
    </xf>
    <xf numFmtId="0" fontId="47" fillId="0" borderId="0" xfId="0" applyFont="1" applyAlignment="1" applyProtection="1">
      <alignment horizontal="center" vertical="top"/>
      <protection locked="0"/>
    </xf>
    <xf numFmtId="0" fontId="25" fillId="0" borderId="2" xfId="0" applyFont="1" applyBorder="1" applyAlignment="1" applyProtection="1">
      <alignment horizontal="left"/>
      <protection locked="0" hidden="1"/>
    </xf>
    <xf numFmtId="1" fontId="25" fillId="0" borderId="2" xfId="0" applyNumberFormat="1" applyFont="1" applyBorder="1" applyAlignment="1" applyProtection="1">
      <alignment vertical="center"/>
      <protection locked="0" hidden="1"/>
    </xf>
    <xf numFmtId="0" fontId="28" fillId="0" borderId="2" xfId="0" applyFont="1" applyBorder="1" applyAlignment="1" applyProtection="1">
      <alignment horizontal="right" vertical="center" indent="2"/>
      <protection locked="0"/>
    </xf>
    <xf numFmtId="168" fontId="51" fillId="0" borderId="0" xfId="0" applyNumberFormat="1" applyFont="1" applyProtection="1">
      <protection locked="0" hidden="1"/>
    </xf>
    <xf numFmtId="1" fontId="25" fillId="0" borderId="0" xfId="0" applyNumberFormat="1" applyFont="1" applyAlignment="1" applyProtection="1">
      <alignment vertical="center"/>
      <protection locked="0" hidden="1"/>
    </xf>
    <xf numFmtId="0" fontId="65" fillId="0" borderId="0" xfId="0" applyFont="1" applyAlignment="1" applyProtection="1">
      <alignment horizontal="left" vertical="top"/>
      <protection locked="0" hidden="1"/>
    </xf>
    <xf numFmtId="0" fontId="63" fillId="0" borderId="0" xfId="0" applyFont="1" applyAlignment="1" applyProtection="1">
      <alignment vertical="center"/>
      <protection locked="0"/>
    </xf>
    <xf numFmtId="1" fontId="30" fillId="0" borderId="0" xfId="0" applyNumberFormat="1" applyFont="1" applyAlignment="1" applyProtection="1">
      <alignment vertical="center"/>
      <protection locked="0"/>
    </xf>
    <xf numFmtId="168" fontId="65" fillId="0" borderId="0" xfId="0" applyNumberFormat="1" applyFont="1" applyProtection="1">
      <protection locked="0"/>
    </xf>
    <xf numFmtId="0" fontId="51" fillId="0" borderId="0" xfId="0" applyFont="1" applyAlignment="1" applyProtection="1">
      <alignment horizontal="left" vertical="top"/>
      <protection locked="0"/>
    </xf>
    <xf numFmtId="0" fontId="37" fillId="8" borderId="0" xfId="0" applyFont="1" applyFill="1" applyAlignment="1" applyProtection="1">
      <alignment horizontal="left" vertical="top"/>
      <protection locked="0"/>
    </xf>
    <xf numFmtId="1" fontId="24" fillId="8" borderId="0" xfId="0" applyNumberFormat="1" applyFont="1" applyFill="1" applyAlignment="1" applyProtection="1">
      <alignment horizontal="left" vertical="top"/>
      <protection locked="0"/>
    </xf>
    <xf numFmtId="168" fontId="51" fillId="0" borderId="0" xfId="0" applyNumberFormat="1" applyFont="1" applyProtection="1">
      <protection locked="0"/>
    </xf>
    <xf numFmtId="0" fontId="49" fillId="0" borderId="0" xfId="0" applyFont="1" applyAlignment="1" applyProtection="1">
      <alignment horizontal="left" vertical="top"/>
      <protection locked="0"/>
    </xf>
    <xf numFmtId="0" fontId="47" fillId="8" borderId="0" xfId="0" applyFont="1" applyFill="1" applyAlignment="1" applyProtection="1">
      <alignment horizontal="center" vertical="center"/>
      <protection locked="0"/>
    </xf>
    <xf numFmtId="0" fontId="105" fillId="22" borderId="0" xfId="0" applyFont="1" applyFill="1" applyAlignment="1" applyProtection="1">
      <alignment horizontal="left" vertical="center"/>
      <protection locked="0"/>
    </xf>
    <xf numFmtId="0" fontId="49" fillId="22" borderId="0" xfId="0" applyFont="1" applyFill="1" applyAlignment="1" applyProtection="1">
      <alignment horizontal="left" vertical="center"/>
      <protection locked="0"/>
    </xf>
    <xf numFmtId="0" fontId="70" fillId="22" borderId="16" xfId="0" applyFont="1" applyFill="1" applyBorder="1" applyAlignment="1" applyProtection="1">
      <alignment horizontal="center" vertical="center" wrapText="1"/>
      <protection locked="0"/>
    </xf>
    <xf numFmtId="0" fontId="70" fillId="22" borderId="18" xfId="0" applyFont="1" applyFill="1" applyBorder="1" applyAlignment="1" applyProtection="1">
      <alignment horizontal="center" vertical="center" wrapText="1"/>
      <protection locked="0"/>
    </xf>
    <xf numFmtId="0" fontId="51" fillId="22" borderId="18" xfId="0" applyFont="1" applyFill="1" applyBorder="1" applyAlignment="1" applyProtection="1">
      <alignment horizontal="center" vertical="center"/>
      <protection locked="0"/>
    </xf>
    <xf numFmtId="0" fontId="51" fillId="22" borderId="16" xfId="0" applyFont="1" applyFill="1" applyBorder="1" applyAlignment="1" applyProtection="1">
      <alignment horizontal="center" vertical="center"/>
      <protection locked="0"/>
    </xf>
    <xf numFmtId="1" fontId="51" fillId="23" borderId="0" xfId="0" applyNumberFormat="1" applyFont="1" applyFill="1" applyAlignment="1" applyProtection="1">
      <alignment horizontal="center" vertical="center"/>
      <protection locked="0"/>
    </xf>
    <xf numFmtId="0" fontId="79" fillId="22" borderId="0" xfId="0" applyFont="1" applyFill="1" applyAlignment="1" applyProtection="1">
      <alignment horizontal="left" vertical="center"/>
      <protection locked="0"/>
    </xf>
    <xf numFmtId="0" fontId="70" fillId="22" borderId="12" xfId="0" applyFont="1" applyFill="1" applyBorder="1" applyAlignment="1" applyProtection="1">
      <alignment horizontal="center" vertical="center" textRotation="90"/>
      <protection locked="0"/>
    </xf>
    <xf numFmtId="0" fontId="49" fillId="22" borderId="12" xfId="0" applyFont="1" applyFill="1" applyBorder="1" applyAlignment="1" applyProtection="1">
      <alignment horizontal="left" vertical="center"/>
      <protection locked="0"/>
    </xf>
    <xf numFmtId="0" fontId="49" fillId="22" borderId="11" xfId="0" applyFont="1" applyFill="1" applyBorder="1" applyAlignment="1" applyProtection="1">
      <alignment horizontal="center" vertical="center"/>
      <protection locked="0"/>
    </xf>
    <xf numFmtId="168" fontId="49" fillId="0" borderId="0" xfId="0" applyNumberFormat="1" applyFont="1" applyAlignment="1" applyProtection="1">
      <alignment horizontal="left" vertical="center"/>
      <protection locked="0"/>
    </xf>
    <xf numFmtId="0" fontId="51" fillId="8" borderId="0" xfId="0" applyFont="1" applyFill="1" applyAlignment="1" applyProtection="1">
      <alignment horizontal="left" vertical="top"/>
      <protection locked="0"/>
    </xf>
    <xf numFmtId="1" fontId="24" fillId="8" borderId="0" xfId="1" applyNumberFormat="1" applyFont="1" applyFill="1" applyBorder="1" applyAlignment="1" applyProtection="1">
      <alignment horizontal="center" vertical="top" wrapText="1"/>
      <protection locked="0"/>
    </xf>
    <xf numFmtId="168" fontId="51" fillId="0" borderId="0" xfId="0" applyNumberFormat="1" applyFont="1" applyAlignment="1" applyProtection="1">
      <alignment vertical="top"/>
      <protection locked="0" hidden="1"/>
    </xf>
    <xf numFmtId="0" fontId="56" fillId="8" borderId="0" xfId="0" applyFont="1" applyFill="1" applyAlignment="1" applyProtection="1">
      <alignment horizontal="center" vertical="top"/>
      <protection locked="0" hidden="1"/>
    </xf>
    <xf numFmtId="0" fontId="51" fillId="0" borderId="0" xfId="0" applyFont="1" applyAlignment="1" applyProtection="1">
      <alignment horizontal="center"/>
      <protection locked="0"/>
    </xf>
    <xf numFmtId="1" fontId="51" fillId="0" borderId="0" xfId="0" applyNumberFormat="1" applyFont="1" applyAlignment="1" applyProtection="1">
      <alignment horizontal="center"/>
      <protection locked="0"/>
    </xf>
    <xf numFmtId="0" fontId="24" fillId="8" borderId="0" xfId="0" applyFont="1" applyFill="1" applyAlignment="1" applyProtection="1">
      <alignment horizontal="center"/>
      <protection locked="0"/>
    </xf>
    <xf numFmtId="0" fontId="24" fillId="0" borderId="0" xfId="0" applyFont="1" applyAlignment="1" applyProtection="1">
      <alignment horizontal="center" vertical="center"/>
      <protection locked="0"/>
    </xf>
    <xf numFmtId="0" fontId="47" fillId="0" borderId="0" xfId="0" applyFont="1" applyAlignment="1" applyProtection="1">
      <alignment horizontal="center"/>
      <protection locked="0"/>
    </xf>
    <xf numFmtId="0" fontId="62" fillId="8" borderId="0" xfId="0" applyFont="1" applyFill="1" applyAlignment="1" applyProtection="1">
      <alignment horizontal="center"/>
      <protection locked="0"/>
    </xf>
    <xf numFmtId="0" fontId="62" fillId="0" borderId="0" xfId="0" applyFont="1" applyAlignment="1" applyProtection="1">
      <alignment horizontal="left"/>
      <protection locked="0"/>
    </xf>
    <xf numFmtId="0" fontId="39" fillId="8" borderId="0" xfId="0" applyFont="1" applyFill="1" applyAlignment="1" applyProtection="1">
      <alignment horizontal="center"/>
      <protection locked="0"/>
    </xf>
    <xf numFmtId="0" fontId="62" fillId="0" borderId="0" xfId="0" applyFont="1" applyAlignment="1" applyProtection="1">
      <alignment horizontal="center"/>
      <protection locked="0"/>
    </xf>
    <xf numFmtId="0" fontId="62" fillId="0" borderId="0" xfId="0" applyFont="1" applyAlignment="1" applyProtection="1">
      <alignment horizontal="center" vertical="center"/>
      <protection locked="0"/>
    </xf>
    <xf numFmtId="0" fontId="46" fillId="0" borderId="0" xfId="0" applyFont="1" applyAlignment="1" applyProtection="1">
      <alignment horizontal="center"/>
      <protection locked="0"/>
    </xf>
    <xf numFmtId="168" fontId="62" fillId="0" borderId="0" xfId="0" applyNumberFormat="1" applyFont="1" applyProtection="1">
      <protection locked="0"/>
    </xf>
    <xf numFmtId="0" fontId="62" fillId="8" borderId="0" xfId="0" applyFont="1" applyFill="1" applyAlignment="1" applyProtection="1">
      <alignment horizontal="center" vertical="center"/>
      <protection locked="0"/>
    </xf>
    <xf numFmtId="0" fontId="62" fillId="0" borderId="0" xfId="0" applyFont="1" applyAlignment="1" applyProtection="1">
      <alignment horizontal="left" vertical="center"/>
      <protection locked="0"/>
    </xf>
    <xf numFmtId="0" fontId="46" fillId="0" borderId="0" xfId="0" applyFont="1" applyAlignment="1" applyProtection="1">
      <alignment horizontal="center" vertical="center"/>
      <protection locked="0"/>
    </xf>
    <xf numFmtId="0" fontId="51" fillId="8" borderId="0" xfId="0" applyFont="1" applyFill="1" applyAlignment="1" applyProtection="1">
      <alignment horizontal="center"/>
      <protection locked="0"/>
    </xf>
    <xf numFmtId="0" fontId="59" fillId="8" borderId="0" xfId="0" applyFont="1" applyFill="1" applyAlignment="1" applyProtection="1">
      <alignment horizontal="center"/>
      <protection locked="0"/>
    </xf>
    <xf numFmtId="0" fontId="49" fillId="0" borderId="0" xfId="0" applyFont="1" applyAlignment="1" applyProtection="1">
      <alignment horizontal="center"/>
      <protection locked="0"/>
    </xf>
    <xf numFmtId="0" fontId="51" fillId="8" borderId="0" xfId="0" applyFont="1" applyFill="1" applyAlignment="1" applyProtection="1">
      <alignment vertical="center"/>
      <protection locked="0" hidden="1"/>
    </xf>
    <xf numFmtId="0" fontId="51" fillId="8" borderId="0" xfId="0" applyFont="1" applyFill="1" applyAlignment="1" applyProtection="1">
      <alignment horizontal="center" vertical="center"/>
      <protection locked="0"/>
    </xf>
    <xf numFmtId="0" fontId="51" fillId="8" borderId="0" xfId="1" applyFont="1" applyFill="1" applyBorder="1" applyAlignment="1" applyProtection="1">
      <alignment horizontal="left" vertical="center" wrapText="1"/>
      <protection locked="0"/>
    </xf>
    <xf numFmtId="1" fontId="24" fillId="0" borderId="0" xfId="0" applyNumberFormat="1" applyFont="1" applyAlignment="1" applyProtection="1">
      <alignment horizontal="center"/>
      <protection locked="0"/>
    </xf>
    <xf numFmtId="0" fontId="79" fillId="23" borderId="0" xfId="0" applyFont="1" applyFill="1" applyAlignment="1" applyProtection="1">
      <alignment horizontal="left" vertical="center"/>
      <protection locked="0"/>
    </xf>
    <xf numFmtId="0" fontId="49" fillId="23" borderId="0" xfId="0" applyFont="1" applyFill="1" applyAlignment="1" applyProtection="1">
      <alignment horizontal="left" vertical="center"/>
      <protection locked="0"/>
    </xf>
    <xf numFmtId="0" fontId="51" fillId="23" borderId="16" xfId="0" applyFont="1" applyFill="1" applyBorder="1" applyAlignment="1" applyProtection="1">
      <alignment horizontal="center" vertical="center" wrapText="1"/>
      <protection locked="0"/>
    </xf>
    <xf numFmtId="0" fontId="51" fillId="23" borderId="18" xfId="0" applyFont="1" applyFill="1" applyBorder="1" applyAlignment="1" applyProtection="1">
      <alignment horizontal="center" vertical="center"/>
      <protection locked="0"/>
    </xf>
    <xf numFmtId="0" fontId="51" fillId="23" borderId="16" xfId="0" applyFont="1" applyFill="1" applyBorder="1" applyAlignment="1" applyProtection="1">
      <alignment horizontal="center" vertical="center"/>
      <protection locked="0"/>
    </xf>
    <xf numFmtId="0" fontId="79" fillId="27" borderId="0" xfId="0" applyFont="1" applyFill="1" applyAlignment="1" applyProtection="1">
      <alignment horizontal="left" vertical="center"/>
      <protection locked="0"/>
    </xf>
    <xf numFmtId="0" fontId="79" fillId="27" borderId="12" xfId="0" applyFont="1" applyFill="1" applyBorder="1" applyAlignment="1" applyProtection="1">
      <alignment horizontal="left" vertical="center"/>
      <protection locked="0"/>
    </xf>
    <xf numFmtId="0" fontId="70" fillId="27" borderId="12" xfId="0" applyFont="1" applyFill="1" applyBorder="1" applyAlignment="1" applyProtection="1">
      <alignment horizontal="center" vertical="center" textRotation="90"/>
      <protection locked="0"/>
    </xf>
    <xf numFmtId="0" fontId="49" fillId="27" borderId="12" xfId="0" applyFont="1" applyFill="1" applyBorder="1" applyAlignment="1" applyProtection="1">
      <alignment horizontal="left" vertical="center"/>
      <protection locked="0"/>
    </xf>
    <xf numFmtId="0" fontId="49" fillId="27" borderId="11" xfId="0" applyFont="1" applyFill="1" applyBorder="1" applyAlignment="1" applyProtection="1">
      <alignment horizontal="center" vertical="center"/>
      <protection locked="0"/>
    </xf>
    <xf numFmtId="0" fontId="44" fillId="0" borderId="0" xfId="0" applyFont="1" applyAlignment="1" applyProtection="1">
      <alignment horizontal="right" vertical="center"/>
      <protection locked="0" hidden="1"/>
    </xf>
    <xf numFmtId="0" fontId="44" fillId="65" borderId="0" xfId="0" applyFont="1" applyFill="1" applyAlignment="1" applyProtection="1">
      <alignment vertical="center"/>
      <protection locked="0" hidden="1"/>
    </xf>
    <xf numFmtId="0" fontId="37" fillId="0" borderId="0" xfId="0" applyFont="1" applyAlignment="1" applyProtection="1">
      <alignment horizontal="left" vertical="center" indent="2"/>
      <protection locked="0" hidden="1"/>
    </xf>
    <xf numFmtId="0" fontId="25" fillId="0" borderId="2" xfId="0" applyFont="1" applyBorder="1" applyAlignment="1" applyProtection="1">
      <alignment horizontal="left" indent="5"/>
      <protection locked="0"/>
    </xf>
    <xf numFmtId="0" fontId="24" fillId="0" borderId="2" xfId="0" applyFont="1" applyBorder="1" applyProtection="1">
      <protection locked="0"/>
    </xf>
    <xf numFmtId="0" fontId="25" fillId="0" borderId="0" xfId="0" applyFont="1" applyAlignment="1" applyProtection="1">
      <alignment horizontal="left" vertical="center" indent="6"/>
      <protection locked="0"/>
    </xf>
    <xf numFmtId="0" fontId="44" fillId="0" borderId="0" xfId="0" applyFont="1" applyAlignment="1" applyProtection="1">
      <alignment horizontal="right" vertical="center"/>
      <protection locked="0"/>
    </xf>
    <xf numFmtId="0" fontId="25" fillId="0" borderId="0" xfId="0" applyFont="1" applyAlignment="1" applyProtection="1">
      <alignment vertical="center"/>
      <protection locked="0"/>
    </xf>
    <xf numFmtId="0" fontId="61" fillId="0" borderId="0" xfId="0" applyFont="1" applyProtection="1">
      <protection locked="0"/>
    </xf>
    <xf numFmtId="0" fontId="90" fillId="0" borderId="0" xfId="0" applyFont="1" applyProtection="1">
      <protection locked="0"/>
    </xf>
    <xf numFmtId="0" fontId="91" fillId="0" borderId="0" xfId="0" applyFont="1" applyProtection="1">
      <protection locked="0"/>
    </xf>
    <xf numFmtId="0" fontId="28" fillId="0" borderId="2" xfId="0" applyFont="1" applyBorder="1" applyAlignment="1" applyProtection="1">
      <alignment horizontal="left" vertical="center"/>
      <protection locked="0"/>
    </xf>
    <xf numFmtId="0" fontId="28" fillId="0" borderId="2" xfId="0" applyFont="1" applyBorder="1" applyAlignment="1" applyProtection="1">
      <alignment horizontal="right" vertical="center" indent="1"/>
      <protection locked="0"/>
    </xf>
    <xf numFmtId="0" fontId="25" fillId="0" borderId="2" xfId="0" applyFont="1" applyBorder="1" applyAlignment="1" applyProtection="1">
      <alignment horizontal="center" vertical="top"/>
      <protection locked="0" hidden="1"/>
    </xf>
    <xf numFmtId="0" fontId="44" fillId="0" borderId="2" xfId="0" applyFont="1" applyBorder="1" applyAlignment="1" applyProtection="1">
      <alignment horizontal="right" vertical="top"/>
      <protection locked="0"/>
    </xf>
    <xf numFmtId="0" fontId="64" fillId="0" borderId="0" xfId="0" applyFont="1" applyAlignment="1" applyProtection="1">
      <alignment vertical="center"/>
      <protection locked="0"/>
    </xf>
    <xf numFmtId="168" fontId="75" fillId="0" borderId="0" xfId="0" applyNumberFormat="1" applyFont="1" applyProtection="1">
      <protection locked="0"/>
    </xf>
    <xf numFmtId="0" fontId="77" fillId="8" borderId="0" xfId="0" applyFont="1" applyFill="1" applyAlignment="1" applyProtection="1">
      <alignment horizontal="center" vertical="center"/>
      <protection locked="0"/>
    </xf>
    <xf numFmtId="0" fontId="79" fillId="16" borderId="0" xfId="0" applyFont="1" applyFill="1" applyAlignment="1" applyProtection="1">
      <alignment horizontal="left" vertical="center"/>
      <protection locked="0"/>
    </xf>
    <xf numFmtId="0" fontId="79" fillId="16" borderId="16" xfId="0" applyFont="1" applyFill="1" applyBorder="1" applyAlignment="1" applyProtection="1">
      <alignment horizontal="left" vertical="center"/>
      <protection locked="0"/>
    </xf>
    <xf numFmtId="0" fontId="51" fillId="16" borderId="16" xfId="0" applyFont="1" applyFill="1" applyBorder="1" applyAlignment="1" applyProtection="1">
      <alignment horizontal="center" vertical="center" wrapText="1"/>
      <protection locked="0"/>
    </xf>
    <xf numFmtId="0" fontId="51" fillId="16" borderId="0" xfId="0" applyFont="1" applyFill="1" applyAlignment="1" applyProtection="1">
      <alignment horizontal="center" vertical="center"/>
      <protection locked="0"/>
    </xf>
    <xf numFmtId="168" fontId="46" fillId="0" borderId="0" xfId="0" applyNumberFormat="1" applyFont="1" applyAlignment="1" applyProtection="1">
      <alignment horizontal="left" vertical="center"/>
      <protection locked="0"/>
    </xf>
    <xf numFmtId="0" fontId="46" fillId="0" borderId="0" xfId="0" applyFont="1" applyProtection="1">
      <protection locked="0"/>
    </xf>
    <xf numFmtId="0" fontId="51" fillId="8" borderId="0" xfId="0" applyFont="1" applyFill="1" applyAlignment="1" applyProtection="1">
      <alignment horizontal="center" vertical="top"/>
      <protection locked="0"/>
    </xf>
    <xf numFmtId="0" fontId="62" fillId="8" borderId="0" xfId="0" applyFont="1" applyFill="1" applyAlignment="1" applyProtection="1">
      <alignment vertical="top"/>
      <protection locked="0"/>
    </xf>
    <xf numFmtId="9" fontId="24" fillId="15" borderId="14" xfId="0" applyNumberFormat="1" applyFont="1" applyFill="1" applyBorder="1" applyAlignment="1" applyProtection="1">
      <alignment vertical="top" wrapText="1"/>
      <protection locked="0"/>
    </xf>
    <xf numFmtId="0" fontId="24" fillId="15" borderId="12" xfId="0" applyFont="1" applyFill="1" applyBorder="1" applyAlignment="1" applyProtection="1">
      <alignment horizontal="center" vertical="top" wrapText="1"/>
      <protection locked="0" hidden="1"/>
    </xf>
    <xf numFmtId="9" fontId="24" fillId="9" borderId="14" xfId="0" applyNumberFormat="1" applyFont="1" applyFill="1" applyBorder="1" applyAlignment="1" applyProtection="1">
      <alignment vertical="top" wrapText="1"/>
      <protection locked="0"/>
    </xf>
    <xf numFmtId="0" fontId="24" fillId="9" borderId="12" xfId="0" applyFont="1" applyFill="1" applyBorder="1" applyAlignment="1" applyProtection="1">
      <alignment horizontal="center" vertical="top" wrapText="1"/>
      <protection locked="0" hidden="1"/>
    </xf>
    <xf numFmtId="0" fontId="24" fillId="0" borderId="4" xfId="9" applyFont="1" applyBorder="1" applyAlignment="1" applyProtection="1">
      <alignment horizontal="left" vertical="top" wrapText="1"/>
      <protection locked="0" hidden="1"/>
    </xf>
    <xf numFmtId="0" fontId="24" fillId="0" borderId="4" xfId="9" applyFont="1" applyBorder="1" applyAlignment="1" applyProtection="1">
      <alignment vertical="center" wrapText="1"/>
      <protection locked="0" hidden="1"/>
    </xf>
    <xf numFmtId="0" fontId="150" fillId="0" borderId="0" xfId="0" applyFont="1" applyAlignment="1" applyProtection="1">
      <alignment horizontal="right" vertical="center" indent="1"/>
      <protection locked="0"/>
    </xf>
    <xf numFmtId="0" fontId="105" fillId="40" borderId="0" xfId="0" applyFont="1" applyFill="1" applyAlignment="1" applyProtection="1">
      <alignment horizontal="left" vertical="center"/>
      <protection locked="0"/>
    </xf>
    <xf numFmtId="0" fontId="49" fillId="40" borderId="0" xfId="0" applyFont="1" applyFill="1" applyAlignment="1" applyProtection="1">
      <alignment horizontal="left" vertical="center"/>
      <protection locked="0"/>
    </xf>
    <xf numFmtId="0" fontId="51" fillId="40" borderId="16" xfId="0" applyFont="1" applyFill="1" applyBorder="1" applyAlignment="1" applyProtection="1">
      <alignment horizontal="center" vertical="center"/>
      <protection locked="0"/>
    </xf>
    <xf numFmtId="0" fontId="51" fillId="40" borderId="18" xfId="0" applyFont="1" applyFill="1" applyBorder="1" applyAlignment="1" applyProtection="1">
      <alignment horizontal="center" vertical="center"/>
      <protection locked="0"/>
    </xf>
    <xf numFmtId="0" fontId="79" fillId="40" borderId="0" xfId="0" applyFont="1" applyFill="1" applyAlignment="1" applyProtection="1">
      <alignment horizontal="left" vertical="center"/>
      <protection locked="0"/>
    </xf>
    <xf numFmtId="0" fontId="70" fillId="40" borderId="12" xfId="0" applyFont="1" applyFill="1" applyBorder="1" applyAlignment="1" applyProtection="1">
      <alignment horizontal="center" vertical="center" textRotation="90"/>
      <protection locked="0"/>
    </xf>
    <xf numFmtId="0" fontId="49" fillId="40" borderId="12" xfId="0" applyFont="1" applyFill="1" applyBorder="1" applyAlignment="1" applyProtection="1">
      <alignment horizontal="left" vertical="center"/>
      <protection locked="0"/>
    </xf>
    <xf numFmtId="0" fontId="49" fillId="40" borderId="11" xfId="0" applyFont="1" applyFill="1" applyBorder="1" applyAlignment="1" applyProtection="1">
      <alignment horizontal="center" vertical="center"/>
      <protection locked="0"/>
    </xf>
    <xf numFmtId="0" fontId="24" fillId="0" borderId="0" xfId="0" applyFont="1" applyAlignment="1" applyProtection="1">
      <alignment vertical="top"/>
      <protection locked="0"/>
    </xf>
    <xf numFmtId="0" fontId="48" fillId="0" borderId="0" xfId="0" applyFont="1" applyAlignment="1" applyProtection="1">
      <alignment horizontal="center"/>
      <protection locked="0"/>
    </xf>
    <xf numFmtId="0" fontId="94" fillId="0" borderId="0" xfId="0" applyFont="1" applyAlignment="1" applyProtection="1">
      <alignment horizontal="left" vertical="top"/>
      <protection locked="0"/>
    </xf>
    <xf numFmtId="0" fontId="59" fillId="0" borderId="0" xfId="0" applyFont="1" applyAlignment="1" applyProtection="1">
      <alignment horizontal="left" vertical="top"/>
      <protection locked="0"/>
    </xf>
    <xf numFmtId="0" fontId="47" fillId="11" borderId="39" xfId="0" applyFont="1" applyFill="1" applyBorder="1" applyAlignment="1" applyProtection="1">
      <alignment horizontal="center" vertical="top"/>
      <protection locked="0"/>
    </xf>
    <xf numFmtId="0" fontId="47" fillId="11" borderId="39" xfId="0" applyFont="1" applyFill="1" applyBorder="1" applyAlignment="1" applyProtection="1">
      <alignment horizontal="left" vertical="top"/>
      <protection locked="0"/>
    </xf>
    <xf numFmtId="0" fontId="37" fillId="11" borderId="39" xfId="0" applyFont="1" applyFill="1" applyBorder="1" applyAlignment="1" applyProtection="1">
      <alignment horizontal="left"/>
      <protection locked="0"/>
    </xf>
    <xf numFmtId="0" fontId="61" fillId="11" borderId="39" xfId="0" applyFont="1" applyFill="1" applyBorder="1" applyAlignment="1" applyProtection="1">
      <alignment horizontal="left" vertical="center"/>
      <protection locked="0"/>
    </xf>
    <xf numFmtId="0" fontId="61" fillId="11" borderId="41" xfId="0" applyFont="1" applyFill="1" applyBorder="1" applyAlignment="1" applyProtection="1">
      <alignment horizontal="center" vertical="center"/>
      <protection locked="0"/>
    </xf>
    <xf numFmtId="0" fontId="95" fillId="70" borderId="39" xfId="0" applyFont="1" applyFill="1" applyBorder="1" applyAlignment="1" applyProtection="1">
      <alignment horizontal="center" vertical="top"/>
      <protection locked="0" hidden="1"/>
    </xf>
    <xf numFmtId="0" fontId="47" fillId="7" borderId="41" xfId="0" quotePrefix="1" applyFont="1" applyFill="1" applyBorder="1" applyAlignment="1" applyProtection="1">
      <alignment horizontal="center" vertical="top"/>
      <protection locked="0" hidden="1"/>
    </xf>
    <xf numFmtId="0" fontId="47" fillId="7" borderId="40" xfId="0" quotePrefix="1" applyFont="1" applyFill="1" applyBorder="1" applyAlignment="1" applyProtection="1">
      <alignment horizontal="left" vertical="top"/>
      <protection locked="0" hidden="1"/>
    </xf>
    <xf numFmtId="0" fontId="47" fillId="0" borderId="0" xfId="0" applyFont="1" applyAlignment="1" applyProtection="1">
      <alignment vertical="top"/>
      <protection locked="0"/>
    </xf>
    <xf numFmtId="0" fontId="49" fillId="0" borderId="0" xfId="0" applyFont="1" applyAlignment="1" applyProtection="1">
      <alignment horizontal="center" vertical="top"/>
      <protection locked="0"/>
    </xf>
    <xf numFmtId="0" fontId="49" fillId="0" borderId="26" xfId="0" applyFont="1" applyBorder="1" applyAlignment="1" applyProtection="1">
      <alignment horizontal="center" vertical="top"/>
      <protection locked="0" hidden="1"/>
    </xf>
    <xf numFmtId="0" fontId="49" fillId="0" borderId="0" xfId="0" applyFont="1" applyAlignment="1" applyProtection="1">
      <alignment horizontal="center" vertical="top"/>
      <protection locked="0" hidden="1"/>
    </xf>
    <xf numFmtId="9" fontId="56" fillId="7" borderId="0" xfId="17" applyFont="1" applyFill="1" applyBorder="1" applyAlignment="1" applyProtection="1">
      <alignment horizontal="right" vertical="center" shrinkToFit="1"/>
      <protection locked="0" hidden="1"/>
    </xf>
    <xf numFmtId="9" fontId="56" fillId="0" borderId="0" xfId="17" applyFont="1" applyFill="1" applyBorder="1" applyAlignment="1" applyProtection="1">
      <alignment horizontal="right" vertical="center" shrinkToFit="1"/>
      <protection locked="0" hidden="1"/>
    </xf>
    <xf numFmtId="1" fontId="75" fillId="0" borderId="0" xfId="17" applyNumberFormat="1" applyFont="1" applyAlignment="1" applyProtection="1">
      <alignment horizontal="right" vertical="center"/>
      <protection locked="0" hidden="1"/>
    </xf>
    <xf numFmtId="9" fontId="24" fillId="0" borderId="1" xfId="0" applyNumberFormat="1" applyFont="1" applyBorder="1" applyAlignment="1" applyProtection="1">
      <alignment horizontal="right" vertical="top" wrapText="1"/>
      <protection locked="0"/>
    </xf>
    <xf numFmtId="9" fontId="56" fillId="0" borderId="1" xfId="17" applyFont="1" applyFill="1" applyBorder="1" applyAlignment="1" applyProtection="1">
      <alignment horizontal="right" vertical="center" shrinkToFit="1"/>
      <protection locked="0" hidden="1"/>
    </xf>
    <xf numFmtId="0" fontId="178" fillId="70" borderId="39" xfId="0" applyFont="1" applyFill="1" applyBorder="1" applyAlignment="1" applyProtection="1">
      <alignment horizontal="center" vertical="top"/>
      <protection locked="0" hidden="1"/>
    </xf>
    <xf numFmtId="0" fontId="49" fillId="7" borderId="0" xfId="0" applyFont="1" applyFill="1" applyAlignment="1" applyProtection="1">
      <alignment horizontal="center" vertical="top"/>
      <protection locked="0"/>
    </xf>
    <xf numFmtId="173" fontId="56" fillId="0" borderId="0" xfId="0" applyNumberFormat="1" applyFont="1" applyAlignment="1" applyProtection="1">
      <alignment horizontal="right" vertical="top"/>
      <protection locked="0"/>
    </xf>
    <xf numFmtId="3" fontId="93" fillId="8" borderId="44" xfId="0" applyNumberFormat="1" applyFont="1" applyFill="1" applyBorder="1" applyAlignment="1" applyProtection="1">
      <alignment horizontal="left" vertical="top" wrapText="1"/>
      <protection locked="0"/>
    </xf>
    <xf numFmtId="3" fontId="93" fillId="0" borderId="87" xfId="0" applyNumberFormat="1" applyFont="1" applyBorder="1" applyAlignment="1" applyProtection="1">
      <alignment horizontal="left" vertical="center"/>
      <protection locked="0"/>
    </xf>
    <xf numFmtId="0" fontId="55" fillId="0" borderId="1" xfId="17" applyNumberFormat="1" applyFont="1" applyBorder="1" applyAlignment="1" applyProtection="1">
      <alignment horizontal="left" vertical="center" wrapText="1"/>
      <protection locked="0"/>
    </xf>
    <xf numFmtId="173" fontId="56" fillId="0" borderId="1" xfId="0" applyNumberFormat="1" applyFont="1" applyBorder="1" applyAlignment="1" applyProtection="1">
      <alignment horizontal="right" vertical="top"/>
      <protection locked="0"/>
    </xf>
    <xf numFmtId="173" fontId="65" fillId="0" borderId="0" xfId="17" applyNumberFormat="1" applyFont="1" applyFill="1" applyBorder="1" applyAlignment="1" applyProtection="1">
      <alignment horizontal="left" vertical="center" wrapText="1"/>
      <protection locked="0"/>
    </xf>
    <xf numFmtId="3" fontId="65" fillId="0" borderId="0" xfId="18" applyNumberFormat="1" applyFont="1" applyFill="1" applyBorder="1" applyAlignment="1" applyProtection="1">
      <alignment horizontal="left" vertical="center" wrapText="1"/>
      <protection locked="0"/>
    </xf>
    <xf numFmtId="3" fontId="65" fillId="0" borderId="0" xfId="17" applyNumberFormat="1" applyFont="1" applyFill="1" applyBorder="1" applyAlignment="1" applyProtection="1">
      <alignment horizontal="left" vertical="center" wrapText="1"/>
      <protection locked="0"/>
    </xf>
    <xf numFmtId="0" fontId="48" fillId="0" borderId="2" xfId="0" applyFont="1" applyBorder="1" applyProtection="1">
      <protection locked="0" hidden="1"/>
    </xf>
    <xf numFmtId="49" fontId="25" fillId="0" borderId="2" xfId="0" applyNumberFormat="1" applyFont="1" applyBorder="1" applyAlignment="1" applyProtection="1">
      <alignment horizontal="left" vertical="center"/>
      <protection locked="0" hidden="1"/>
    </xf>
    <xf numFmtId="9" fontId="25" fillId="0" borderId="2" xfId="0" applyNumberFormat="1" applyFont="1" applyBorder="1" applyAlignment="1" applyProtection="1">
      <alignment vertical="center"/>
      <protection locked="0" hidden="1"/>
    </xf>
    <xf numFmtId="49" fontId="30" fillId="0" borderId="0" xfId="0" applyNumberFormat="1" applyFont="1" applyAlignment="1" applyProtection="1">
      <alignment horizontal="left" vertical="center"/>
      <protection locked="0" hidden="1"/>
    </xf>
    <xf numFmtId="0" fontId="24" fillId="8" borderId="0" xfId="0" applyFont="1" applyFill="1" applyAlignment="1" applyProtection="1">
      <alignment horizontal="left" vertical="top"/>
      <protection locked="0" hidden="1"/>
    </xf>
    <xf numFmtId="49" fontId="24" fillId="8" borderId="0" xfId="0" applyNumberFormat="1" applyFont="1" applyFill="1" applyAlignment="1" applyProtection="1">
      <alignment horizontal="left" vertical="top"/>
      <protection locked="0" hidden="1"/>
    </xf>
    <xf numFmtId="0" fontId="49" fillId="27" borderId="31" xfId="0" applyFont="1" applyFill="1" applyBorder="1" applyAlignment="1" applyProtection="1">
      <alignment horizontal="center" vertical="center"/>
      <protection locked="0" hidden="1"/>
    </xf>
    <xf numFmtId="0" fontId="49" fillId="27" borderId="32" xfId="0" applyFont="1" applyFill="1" applyBorder="1" applyAlignment="1" applyProtection="1">
      <alignment horizontal="left" vertical="center"/>
      <protection locked="0" hidden="1"/>
    </xf>
    <xf numFmtId="0" fontId="49" fillId="27" borderId="32" xfId="0" applyFont="1" applyFill="1" applyBorder="1" applyAlignment="1" applyProtection="1">
      <alignment horizontal="left" vertical="center"/>
      <protection locked="0"/>
    </xf>
    <xf numFmtId="0" fontId="49" fillId="27" borderId="33" xfId="0" applyFont="1" applyFill="1" applyBorder="1" applyAlignment="1" applyProtection="1">
      <alignment horizontal="left" vertical="center" wrapText="1"/>
      <protection locked="0" hidden="1"/>
    </xf>
    <xf numFmtId="0" fontId="47" fillId="0" borderId="0" xfId="0" applyFont="1" applyProtection="1">
      <protection locked="0" hidden="1"/>
    </xf>
    <xf numFmtId="0" fontId="33" fillId="7" borderId="28" xfId="0" applyFont="1" applyFill="1" applyBorder="1" applyAlignment="1" applyProtection="1">
      <alignment vertical="top" wrapText="1"/>
      <protection locked="0"/>
    </xf>
    <xf numFmtId="0" fontId="50" fillId="7" borderId="16" xfId="0" applyFont="1" applyFill="1" applyBorder="1" applyAlignment="1" applyProtection="1">
      <alignment horizontal="left" vertical="top" wrapText="1"/>
      <protection locked="0"/>
    </xf>
    <xf numFmtId="0" fontId="33" fillId="0" borderId="28" xfId="0" applyFont="1" applyBorder="1" applyAlignment="1" applyProtection="1">
      <alignment vertical="top" wrapText="1"/>
      <protection locked="0"/>
    </xf>
    <xf numFmtId="0" fontId="50" fillId="0" borderId="29" xfId="0" applyFont="1" applyBorder="1" applyAlignment="1" applyProtection="1">
      <alignment horizontal="left" vertical="top" wrapText="1"/>
      <protection locked="0"/>
    </xf>
    <xf numFmtId="0" fontId="33" fillId="0" borderId="72" xfId="0" applyFont="1" applyBorder="1" applyAlignment="1" applyProtection="1">
      <alignment vertical="top" wrapText="1"/>
      <protection locked="0"/>
    </xf>
    <xf numFmtId="0" fontId="50" fillId="0" borderId="73" xfId="0" applyFont="1" applyBorder="1" applyAlignment="1" applyProtection="1">
      <alignment horizontal="left" vertical="top" wrapText="1"/>
      <protection locked="0"/>
    </xf>
    <xf numFmtId="49" fontId="24" fillId="0" borderId="0" xfId="0" applyNumberFormat="1" applyFont="1" applyAlignment="1" applyProtection="1">
      <alignment horizontal="left" vertical="center"/>
      <protection locked="0" hidden="1"/>
    </xf>
    <xf numFmtId="0" fontId="24" fillId="0" borderId="0" xfId="0" applyFont="1" applyAlignment="1" applyProtection="1">
      <alignment horizontal="left" vertical="center"/>
      <protection locked="0" hidden="1"/>
    </xf>
    <xf numFmtId="0" fontId="24" fillId="0" borderId="0" xfId="0" applyFont="1" applyAlignment="1" applyProtection="1">
      <alignment horizontal="center" vertical="center"/>
      <protection locked="0" hidden="1"/>
    </xf>
    <xf numFmtId="0" fontId="107" fillId="0" borderId="2" xfId="0" applyFont="1" applyBorder="1" applyAlignment="1" applyProtection="1">
      <alignment horizontal="left" vertical="center"/>
      <protection locked="0" hidden="1"/>
    </xf>
    <xf numFmtId="0" fontId="28" fillId="0" borderId="0" xfId="0" applyFont="1" applyAlignment="1" applyProtection="1">
      <alignment vertical="center"/>
      <protection locked="0" hidden="1"/>
    </xf>
    <xf numFmtId="0" fontId="24" fillId="0" borderId="45" xfId="0" applyFont="1" applyBorder="1" applyProtection="1">
      <protection locked="0" hidden="1"/>
    </xf>
    <xf numFmtId="0" fontId="32" fillId="0" borderId="45" xfId="0" applyFont="1" applyBorder="1" applyAlignment="1" applyProtection="1">
      <alignment horizontal="right" vertical="center"/>
      <protection locked="0" hidden="1"/>
    </xf>
    <xf numFmtId="0" fontId="35" fillId="0" borderId="0" xfId="26" applyFont="1" applyAlignment="1" applyProtection="1">
      <protection locked="0" hidden="1"/>
    </xf>
    <xf numFmtId="0" fontId="45" fillId="0" borderId="0" xfId="0" applyFont="1" applyAlignment="1" applyProtection="1">
      <alignment vertical="center" textRotation="90" shrinkToFit="1"/>
      <protection locked="0" hidden="1"/>
    </xf>
    <xf numFmtId="0" fontId="37" fillId="0" borderId="0" xfId="0" applyFont="1" applyAlignment="1" applyProtection="1">
      <alignment horizontal="left" vertical="top"/>
      <protection locked="0" hidden="1"/>
    </xf>
    <xf numFmtId="0" fontId="37" fillId="0" borderId="0" xfId="0" applyFont="1" applyAlignment="1" applyProtection="1">
      <alignment vertical="top"/>
      <protection locked="0" hidden="1"/>
    </xf>
    <xf numFmtId="0" fontId="41" fillId="0" borderId="0" xfId="0" applyFont="1" applyAlignment="1" applyProtection="1">
      <alignment horizontal="center" vertical="center"/>
      <protection locked="0" hidden="1"/>
    </xf>
    <xf numFmtId="0" fontId="37" fillId="0" borderId="0" xfId="0" applyFont="1" applyAlignment="1" applyProtection="1">
      <alignment horizontal="right" vertical="top"/>
      <protection locked="0" hidden="1"/>
    </xf>
    <xf numFmtId="0" fontId="41" fillId="0" borderId="0" xfId="0" applyFont="1" applyAlignment="1" applyProtection="1">
      <alignment horizontal="right" vertical="center"/>
      <protection locked="0" hidden="1"/>
    </xf>
    <xf numFmtId="0" fontId="26" fillId="0" borderId="2" xfId="0" applyFont="1" applyBorder="1" applyAlignment="1" applyProtection="1">
      <alignment vertical="center"/>
      <protection locked="0"/>
    </xf>
    <xf numFmtId="0" fontId="65" fillId="16" borderId="17" xfId="0" applyFont="1" applyFill="1" applyBorder="1" applyAlignment="1" applyProtection="1">
      <alignment vertical="top" wrapText="1"/>
      <protection locked="0"/>
    </xf>
    <xf numFmtId="0" fontId="65" fillId="16" borderId="16" xfId="0" applyFont="1" applyFill="1" applyBorder="1" applyAlignment="1" applyProtection="1">
      <alignment vertical="top" wrapText="1"/>
      <protection locked="0"/>
    </xf>
    <xf numFmtId="0" fontId="51" fillId="16" borderId="16" xfId="0" applyFont="1" applyFill="1" applyBorder="1" applyAlignment="1" applyProtection="1">
      <alignment vertical="top" wrapText="1"/>
      <protection locked="0"/>
    </xf>
    <xf numFmtId="0" fontId="51" fillId="16" borderId="18" xfId="0" applyFont="1" applyFill="1" applyBorder="1" applyAlignment="1" applyProtection="1">
      <alignment vertical="top" wrapText="1"/>
      <protection locked="0"/>
    </xf>
    <xf numFmtId="0" fontId="82" fillId="8" borderId="17" xfId="0" applyFont="1" applyFill="1" applyBorder="1" applyAlignment="1" applyProtection="1">
      <alignment vertical="top" wrapText="1"/>
      <protection locked="0"/>
    </xf>
    <xf numFmtId="0" fontId="82" fillId="8" borderId="16" xfId="0" applyFont="1" applyFill="1" applyBorder="1" applyAlignment="1" applyProtection="1">
      <alignment vertical="top" wrapText="1"/>
      <protection locked="0"/>
    </xf>
    <xf numFmtId="0" fontId="72" fillId="8" borderId="18" xfId="0" applyFont="1" applyFill="1" applyBorder="1" applyAlignment="1" applyProtection="1">
      <alignment vertical="top" wrapText="1"/>
      <protection locked="0"/>
    </xf>
    <xf numFmtId="1" fontId="36" fillId="0" borderId="0" xfId="0" applyNumberFormat="1" applyFont="1" applyProtection="1">
      <protection locked="0"/>
    </xf>
    <xf numFmtId="0" fontId="109" fillId="8" borderId="0" xfId="0" applyFont="1" applyFill="1" applyAlignment="1" applyProtection="1">
      <alignment horizontal="left"/>
      <protection locked="0"/>
    </xf>
    <xf numFmtId="49" fontId="54" fillId="8" borderId="0" xfId="0" applyNumberFormat="1" applyFont="1" applyFill="1" applyProtection="1">
      <protection locked="0"/>
    </xf>
    <xf numFmtId="0" fontId="110" fillId="0" borderId="0" xfId="0" applyFont="1" applyAlignment="1" applyProtection="1">
      <alignment vertical="top"/>
      <protection locked="0"/>
    </xf>
    <xf numFmtId="0" fontId="102" fillId="8" borderId="0" xfId="0" applyFont="1" applyFill="1" applyProtection="1">
      <protection locked="0"/>
    </xf>
    <xf numFmtId="0" fontId="37" fillId="0" borderId="0" xfId="0" applyFont="1" applyAlignment="1" applyProtection="1">
      <alignment horizontal="left"/>
      <protection locked="0" hidden="1"/>
    </xf>
    <xf numFmtId="0" fontId="31" fillId="0" borderId="0" xfId="0" applyFont="1" applyAlignment="1" applyProtection="1">
      <alignment vertical="center"/>
      <protection locked="0" hidden="1"/>
    </xf>
    <xf numFmtId="0" fontId="45" fillId="0" borderId="0" xfId="0" applyFont="1" applyAlignment="1" applyProtection="1">
      <alignment vertical="top" textRotation="90" shrinkToFit="1"/>
      <protection locked="0"/>
    </xf>
    <xf numFmtId="0" fontId="45" fillId="0" borderId="0" xfId="0" applyFont="1" applyAlignment="1" applyProtection="1">
      <alignment horizontal="center" vertical="top" textRotation="90" shrinkToFit="1"/>
      <protection locked="0"/>
    </xf>
    <xf numFmtId="0" fontId="65" fillId="0" borderId="0" xfId="0" applyFont="1" applyAlignment="1" applyProtection="1">
      <alignment vertical="top"/>
      <protection locked="0"/>
    </xf>
    <xf numFmtId="2" fontId="65" fillId="0" borderId="0" xfId="9" applyNumberFormat="1" applyFont="1" applyAlignment="1" applyProtection="1">
      <alignment vertical="top"/>
      <protection locked="0"/>
    </xf>
    <xf numFmtId="2" fontId="65" fillId="0" borderId="0" xfId="9" applyNumberFormat="1" applyFont="1" applyProtection="1">
      <protection locked="0"/>
    </xf>
    <xf numFmtId="2" fontId="65" fillId="0" borderId="0" xfId="0" applyNumberFormat="1" applyFont="1" applyAlignment="1" applyProtection="1">
      <alignment vertical="top"/>
      <protection locked="0"/>
    </xf>
    <xf numFmtId="0" fontId="111" fillId="42" borderId="0" xfId="0" applyFont="1" applyFill="1" applyProtection="1">
      <protection locked="0" hidden="1"/>
    </xf>
    <xf numFmtId="0" fontId="111" fillId="42" borderId="0" xfId="0" applyFont="1" applyFill="1" applyProtection="1">
      <protection locked="0"/>
    </xf>
    <xf numFmtId="0" fontId="65" fillId="42" borderId="0" xfId="0" applyFont="1" applyFill="1" applyProtection="1">
      <protection locked="0"/>
    </xf>
    <xf numFmtId="0" fontId="33" fillId="43" borderId="10" xfId="0" applyFont="1" applyFill="1" applyBorder="1" applyAlignment="1" applyProtection="1">
      <alignment vertical="top" wrapText="1"/>
      <protection locked="0"/>
    </xf>
    <xf numFmtId="0" fontId="24" fillId="43" borderId="10" xfId="0" applyFont="1" applyFill="1" applyBorder="1" applyAlignment="1" applyProtection="1">
      <alignment vertical="top" wrapText="1"/>
      <protection locked="0"/>
    </xf>
    <xf numFmtId="0" fontId="33" fillId="4" borderId="12" xfId="0" applyFont="1" applyFill="1" applyBorder="1" applyAlignment="1" applyProtection="1">
      <alignment horizontal="center" vertical="top"/>
      <protection locked="0" hidden="1"/>
    </xf>
    <xf numFmtId="0" fontId="33" fillId="0" borderId="46" xfId="0" applyFont="1" applyBorder="1" applyAlignment="1" applyProtection="1">
      <alignment horizontal="right" vertical="top"/>
      <protection locked="0"/>
    </xf>
    <xf numFmtId="2" fontId="33" fillId="0" borderId="47" xfId="0" applyNumberFormat="1" applyFont="1" applyBorder="1" applyAlignment="1" applyProtection="1">
      <alignment horizontal="center" vertical="top"/>
      <protection locked="0"/>
    </xf>
    <xf numFmtId="2" fontId="33" fillId="0" borderId="0" xfId="0" applyNumberFormat="1" applyFont="1" applyAlignment="1" applyProtection="1">
      <alignment vertical="top"/>
      <protection locked="0"/>
    </xf>
    <xf numFmtId="0" fontId="65" fillId="44" borderId="0" xfId="0" applyFont="1" applyFill="1" applyAlignment="1" applyProtection="1">
      <alignment vertical="top"/>
      <protection locked="0"/>
    </xf>
    <xf numFmtId="0" fontId="50" fillId="45" borderId="19" xfId="0" applyFont="1" applyFill="1" applyBorder="1" applyAlignment="1" applyProtection="1">
      <alignment vertical="top"/>
      <protection locked="0"/>
    </xf>
    <xf numFmtId="0" fontId="50" fillId="45" borderId="10" xfId="0" applyFont="1" applyFill="1" applyBorder="1" applyAlignment="1" applyProtection="1">
      <alignment vertical="top"/>
      <protection locked="0"/>
    </xf>
    <xf numFmtId="0" fontId="112" fillId="45" borderId="10" xfId="0" applyFont="1" applyFill="1" applyBorder="1" applyAlignment="1" applyProtection="1">
      <alignment vertical="top" wrapText="1"/>
      <protection locked="0"/>
    </xf>
    <xf numFmtId="0" fontId="112" fillId="45" borderId="20" xfId="0" applyFont="1" applyFill="1" applyBorder="1" applyAlignment="1" applyProtection="1">
      <alignment vertical="top"/>
      <protection locked="0"/>
    </xf>
    <xf numFmtId="0" fontId="65" fillId="47" borderId="0" xfId="0" applyFont="1" applyFill="1" applyAlignment="1" applyProtection="1">
      <alignment vertical="top"/>
      <protection locked="0"/>
    </xf>
    <xf numFmtId="0" fontId="33" fillId="48" borderId="19" xfId="0" applyFont="1" applyFill="1" applyBorder="1" applyAlignment="1" applyProtection="1">
      <alignment vertical="top" wrapText="1"/>
      <protection locked="0"/>
    </xf>
    <xf numFmtId="0" fontId="33" fillId="48" borderId="10" xfId="0" applyFont="1" applyFill="1" applyBorder="1" applyAlignment="1" applyProtection="1">
      <alignment vertical="top" wrapText="1"/>
      <protection locked="0"/>
    </xf>
    <xf numFmtId="0" fontId="24" fillId="48" borderId="10" xfId="0" applyFont="1" applyFill="1" applyBorder="1" applyAlignment="1" applyProtection="1">
      <alignment vertical="top" wrapText="1"/>
      <protection locked="0"/>
    </xf>
    <xf numFmtId="0" fontId="24" fillId="48" borderId="20" xfId="0" applyFont="1" applyFill="1" applyBorder="1" applyAlignment="1" applyProtection="1">
      <alignment vertical="top" wrapText="1"/>
      <protection locked="0"/>
    </xf>
    <xf numFmtId="0" fontId="65" fillId="21" borderId="0" xfId="0" applyFont="1" applyFill="1" applyAlignment="1" applyProtection="1">
      <alignment vertical="top"/>
      <protection locked="0"/>
    </xf>
    <xf numFmtId="0" fontId="33" fillId="35" borderId="19" xfId="0" applyFont="1" applyFill="1" applyBorder="1" applyAlignment="1" applyProtection="1">
      <alignment vertical="top" wrapText="1"/>
      <protection locked="0"/>
    </xf>
    <xf numFmtId="0" fontId="33" fillId="35" borderId="10" xfId="0" applyFont="1" applyFill="1" applyBorder="1" applyAlignment="1" applyProtection="1">
      <alignment vertical="top" wrapText="1"/>
      <protection locked="0"/>
    </xf>
    <xf numFmtId="0" fontId="24" fillId="35" borderId="10" xfId="0" applyFont="1" applyFill="1" applyBorder="1" applyAlignment="1" applyProtection="1">
      <alignment vertical="top" wrapText="1"/>
      <protection locked="0"/>
    </xf>
    <xf numFmtId="0" fontId="24" fillId="35" borderId="20" xfId="0" applyFont="1" applyFill="1" applyBorder="1" applyAlignment="1" applyProtection="1">
      <alignment vertical="top" wrapText="1"/>
      <protection locked="0"/>
    </xf>
    <xf numFmtId="0" fontId="33" fillId="0" borderId="0" xfId="0" applyFont="1" applyAlignment="1" applyProtection="1">
      <alignment wrapText="1"/>
      <protection locked="0"/>
    </xf>
    <xf numFmtId="0" fontId="65" fillId="49" borderId="0" xfId="0" applyFont="1" applyFill="1" applyAlignment="1" applyProtection="1">
      <alignment vertical="top"/>
      <protection locked="0"/>
    </xf>
    <xf numFmtId="0" fontId="33" fillId="50" borderId="19" xfId="0" applyFont="1" applyFill="1" applyBorder="1" applyAlignment="1" applyProtection="1">
      <alignment vertical="top" wrapText="1"/>
      <protection locked="0"/>
    </xf>
    <xf numFmtId="0" fontId="33" fillId="50" borderId="10" xfId="0" applyFont="1" applyFill="1" applyBorder="1" applyAlignment="1" applyProtection="1">
      <alignment vertical="top" wrapText="1"/>
      <protection locked="0"/>
    </xf>
    <xf numFmtId="0" fontId="24" fillId="50" borderId="10" xfId="0" applyFont="1" applyFill="1" applyBorder="1" applyAlignment="1" applyProtection="1">
      <alignment vertical="top" wrapText="1"/>
      <protection locked="0"/>
    </xf>
    <xf numFmtId="0" fontId="24" fillId="50" borderId="20" xfId="0" applyFont="1" applyFill="1" applyBorder="1" applyAlignment="1" applyProtection="1">
      <alignment vertical="top" wrapText="1"/>
      <protection locked="0"/>
    </xf>
    <xf numFmtId="0" fontId="65" fillId="51" borderId="0" xfId="0" applyFont="1" applyFill="1" applyAlignment="1" applyProtection="1">
      <alignment vertical="top"/>
      <protection locked="0"/>
    </xf>
    <xf numFmtId="0" fontId="33" fillId="52" borderId="17" xfId="0" applyFont="1" applyFill="1" applyBorder="1" applyAlignment="1" applyProtection="1">
      <alignment vertical="top" wrapText="1"/>
      <protection locked="0"/>
    </xf>
    <xf numFmtId="0" fontId="33" fillId="52" borderId="16" xfId="0" applyFont="1" applyFill="1" applyBorder="1" applyAlignment="1" applyProtection="1">
      <alignment vertical="top" wrapText="1"/>
      <protection locked="0"/>
    </xf>
    <xf numFmtId="0" fontId="24" fillId="52" borderId="16" xfId="0" applyFont="1" applyFill="1" applyBorder="1" applyAlignment="1" applyProtection="1">
      <alignment vertical="top" wrapText="1"/>
      <protection locked="0"/>
    </xf>
    <xf numFmtId="0" fontId="24" fillId="52" borderId="18" xfId="0" applyFont="1" applyFill="1" applyBorder="1" applyAlignment="1" applyProtection="1">
      <alignment vertical="top" wrapText="1"/>
      <protection locked="0"/>
    </xf>
    <xf numFmtId="0" fontId="33" fillId="45" borderId="19" xfId="0" applyFont="1" applyFill="1" applyBorder="1" applyAlignment="1" applyProtection="1">
      <alignment vertical="top"/>
      <protection locked="0"/>
    </xf>
    <xf numFmtId="0" fontId="33" fillId="45" borderId="10" xfId="0" applyFont="1" applyFill="1" applyBorder="1" applyAlignment="1" applyProtection="1">
      <alignment vertical="top"/>
      <protection locked="0"/>
    </xf>
    <xf numFmtId="0" fontId="24" fillId="45" borderId="10" xfId="0" applyFont="1" applyFill="1" applyBorder="1" applyAlignment="1" applyProtection="1">
      <alignment vertical="top" wrapText="1"/>
      <protection locked="0"/>
    </xf>
    <xf numFmtId="0" fontId="24" fillId="45" borderId="20" xfId="0" applyFont="1" applyFill="1" applyBorder="1" applyAlignment="1" applyProtection="1">
      <alignment vertical="top"/>
      <protection locked="0"/>
    </xf>
    <xf numFmtId="0" fontId="53" fillId="0" borderId="0" xfId="0" applyFont="1" applyAlignment="1" applyProtection="1">
      <alignment vertical="center"/>
      <protection locked="0" hidden="1"/>
    </xf>
    <xf numFmtId="0" fontId="55" fillId="0" borderId="0" xfId="0" applyFont="1" applyProtection="1">
      <protection locked="0"/>
    </xf>
    <xf numFmtId="0" fontId="65" fillId="0" borderId="0" xfId="0" applyFont="1" applyAlignment="1" applyProtection="1">
      <alignment horizontal="right"/>
      <protection locked="0"/>
    </xf>
    <xf numFmtId="0" fontId="45" fillId="0" borderId="0" xfId="0" applyFont="1" applyAlignment="1" applyProtection="1">
      <alignment vertical="top" textRotation="90" shrinkToFit="1"/>
      <protection locked="0" hidden="1"/>
    </xf>
    <xf numFmtId="0" fontId="45" fillId="0" borderId="0" xfId="0" applyFont="1" applyAlignment="1" applyProtection="1">
      <alignment horizontal="center" vertical="top" textRotation="90" shrinkToFit="1"/>
      <protection locked="0" hidden="1"/>
    </xf>
    <xf numFmtId="0" fontId="55" fillId="0" borderId="0" xfId="0" applyFont="1" applyAlignment="1" applyProtection="1">
      <alignment vertical="top"/>
      <protection locked="0"/>
    </xf>
    <xf numFmtId="0" fontId="49" fillId="16" borderId="19" xfId="0" applyFont="1" applyFill="1" applyBorder="1" applyAlignment="1" applyProtection="1">
      <alignment vertical="top" wrapText="1"/>
      <protection locked="0"/>
    </xf>
    <xf numFmtId="0" fontId="49" fillId="16" borderId="10" xfId="0" applyFont="1" applyFill="1" applyBorder="1" applyAlignment="1" applyProtection="1">
      <alignment vertical="top" wrapText="1"/>
      <protection locked="0"/>
    </xf>
    <xf numFmtId="0" fontId="51" fillId="16" borderId="10" xfId="0" applyFont="1" applyFill="1" applyBorder="1" applyAlignment="1" applyProtection="1">
      <alignment vertical="top" wrapText="1"/>
      <protection locked="0"/>
    </xf>
    <xf numFmtId="0" fontId="51" fillId="16" borderId="20" xfId="0" applyFont="1" applyFill="1" applyBorder="1" applyAlignment="1" applyProtection="1">
      <alignment vertical="top" wrapText="1"/>
      <protection locked="0"/>
    </xf>
    <xf numFmtId="0" fontId="114" fillId="0" borderId="0" xfId="0" applyFont="1" applyProtection="1">
      <protection locked="0"/>
    </xf>
    <xf numFmtId="0" fontId="78" fillId="0" borderId="0" xfId="0" applyFont="1" applyAlignment="1" applyProtection="1">
      <alignment horizontal="left" vertical="center"/>
      <protection locked="0"/>
    </xf>
    <xf numFmtId="0" fontId="78" fillId="0" borderId="0" xfId="0" applyFont="1" applyAlignment="1" applyProtection="1">
      <alignment vertical="center"/>
      <protection locked="0"/>
    </xf>
    <xf numFmtId="0" fontId="66" fillId="16" borderId="0" xfId="0" applyFont="1" applyFill="1" applyAlignment="1" applyProtection="1">
      <alignment vertical="top"/>
      <protection locked="0"/>
    </xf>
    <xf numFmtId="0" fontId="47" fillId="48" borderId="19" xfId="0" applyFont="1" applyFill="1" applyBorder="1" applyAlignment="1" applyProtection="1">
      <alignment vertical="top" wrapText="1"/>
      <protection locked="0"/>
    </xf>
    <xf numFmtId="0" fontId="47" fillId="48" borderId="10" xfId="0" applyFont="1" applyFill="1" applyBorder="1" applyAlignment="1" applyProtection="1">
      <alignment vertical="top" wrapText="1"/>
      <protection locked="0"/>
    </xf>
    <xf numFmtId="0" fontId="24" fillId="26" borderId="0" xfId="0" applyFont="1" applyFill="1" applyAlignment="1" applyProtection="1">
      <alignment horizontal="center" vertical="top"/>
      <protection locked="0" hidden="1"/>
    </xf>
    <xf numFmtId="49" fontId="24" fillId="26" borderId="0" xfId="0" applyNumberFormat="1" applyFont="1" applyFill="1" applyAlignment="1" applyProtection="1">
      <alignment horizontal="right" vertical="center" wrapText="1"/>
      <protection locked="0" hidden="1"/>
    </xf>
    <xf numFmtId="9" fontId="112" fillId="26" borderId="0" xfId="0" applyNumberFormat="1" applyFont="1" applyFill="1" applyAlignment="1" applyProtection="1">
      <alignment horizontal="center" vertical="center"/>
      <protection locked="0" hidden="1"/>
    </xf>
    <xf numFmtId="1" fontId="47" fillId="26" borderId="0" xfId="0" applyNumberFormat="1" applyFont="1" applyFill="1" applyAlignment="1" applyProtection="1">
      <alignment horizontal="center" vertical="center" wrapText="1"/>
      <protection locked="0" hidden="1"/>
    </xf>
    <xf numFmtId="0" fontId="66" fillId="48" borderId="0" xfId="0" applyFont="1" applyFill="1" applyAlignment="1" applyProtection="1">
      <alignment vertical="top"/>
      <protection locked="0"/>
    </xf>
    <xf numFmtId="0" fontId="47" fillId="15" borderId="19" xfId="0" applyFont="1" applyFill="1" applyBorder="1" applyAlignment="1" applyProtection="1">
      <alignment vertical="top" wrapText="1"/>
      <protection locked="0"/>
    </xf>
    <xf numFmtId="0" fontId="47" fillId="15" borderId="10" xfId="0" applyFont="1" applyFill="1" applyBorder="1" applyAlignment="1" applyProtection="1">
      <alignment vertical="top" wrapText="1"/>
      <protection locked="0"/>
    </xf>
    <xf numFmtId="0" fontId="24" fillId="15" borderId="10" xfId="0" applyFont="1" applyFill="1" applyBorder="1" applyAlignment="1" applyProtection="1">
      <alignment vertical="top" wrapText="1"/>
      <protection locked="0"/>
    </xf>
    <xf numFmtId="0" fontId="24" fillId="15" borderId="20" xfId="0" applyFont="1" applyFill="1" applyBorder="1" applyAlignment="1" applyProtection="1">
      <alignment vertical="top" wrapText="1"/>
      <protection locked="0"/>
    </xf>
    <xf numFmtId="0" fontId="24" fillId="15" borderId="0" xfId="0" applyFont="1" applyFill="1" applyAlignment="1" applyProtection="1">
      <alignment horizontal="center" vertical="top"/>
      <protection locked="0" hidden="1"/>
    </xf>
    <xf numFmtId="49" fontId="24" fillId="15" borderId="0" xfId="0" applyNumberFormat="1" applyFont="1" applyFill="1" applyAlignment="1" applyProtection="1">
      <alignment horizontal="right" vertical="center" wrapText="1"/>
      <protection locked="0" hidden="1"/>
    </xf>
    <xf numFmtId="9" fontId="112" fillId="15" borderId="0" xfId="0" applyNumberFormat="1" applyFont="1" applyFill="1" applyAlignment="1" applyProtection="1">
      <alignment horizontal="center" vertical="center"/>
      <protection locked="0" hidden="1"/>
    </xf>
    <xf numFmtId="1" fontId="47" fillId="15" borderId="0" xfId="0" applyNumberFormat="1" applyFont="1" applyFill="1" applyAlignment="1" applyProtection="1">
      <alignment horizontal="center" vertical="center" wrapText="1"/>
      <protection locked="0" hidden="1"/>
    </xf>
    <xf numFmtId="0" fontId="48" fillId="0" borderId="2" xfId="0" applyFont="1" applyBorder="1" applyProtection="1">
      <protection locked="0"/>
    </xf>
    <xf numFmtId="0" fontId="65" fillId="16" borderId="19" xfId="0" applyFont="1" applyFill="1" applyBorder="1" applyAlignment="1" applyProtection="1">
      <alignment vertical="top" wrapText="1"/>
      <protection locked="0"/>
    </xf>
    <xf numFmtId="0" fontId="65" fillId="16" borderId="10" xfId="0" applyFont="1" applyFill="1" applyBorder="1" applyAlignment="1" applyProtection="1">
      <alignment vertical="top" wrapText="1"/>
      <protection locked="0"/>
    </xf>
    <xf numFmtId="1" fontId="33" fillId="8" borderId="0" xfId="0" applyNumberFormat="1" applyFont="1" applyFill="1" applyProtection="1">
      <protection locked="0"/>
    </xf>
    <xf numFmtId="0" fontId="82" fillId="8" borderId="19" xfId="0" applyFont="1" applyFill="1" applyBorder="1" applyAlignment="1" applyProtection="1">
      <alignment vertical="top" wrapText="1"/>
      <protection locked="0"/>
    </xf>
    <xf numFmtId="0" fontId="82" fillId="8" borderId="10" xfId="0" applyFont="1" applyFill="1" applyBorder="1" applyAlignment="1" applyProtection="1">
      <alignment vertical="top" wrapText="1"/>
      <protection locked="0"/>
    </xf>
    <xf numFmtId="0" fontId="72" fillId="8" borderId="20" xfId="0" applyFont="1" applyFill="1" applyBorder="1" applyAlignment="1" applyProtection="1">
      <alignment vertical="top" wrapText="1"/>
      <protection locked="0"/>
    </xf>
    <xf numFmtId="0" fontId="78" fillId="8" borderId="0" xfId="0" applyFont="1" applyFill="1" applyProtection="1">
      <protection locked="0"/>
    </xf>
    <xf numFmtId="0" fontId="26" fillId="0" borderId="45" xfId="0" applyFont="1" applyBorder="1" applyAlignment="1" applyProtection="1">
      <alignment vertical="center"/>
      <protection locked="0" hidden="1"/>
    </xf>
    <xf numFmtId="0" fontId="115" fillId="0" borderId="45" xfId="0" applyFont="1" applyBorder="1" applyAlignment="1" applyProtection="1">
      <alignment horizontal="left" vertical="center"/>
      <protection locked="0" hidden="1"/>
    </xf>
    <xf numFmtId="0" fontId="115" fillId="0" borderId="0" xfId="0" applyFont="1" applyAlignment="1" applyProtection="1">
      <alignment horizontal="left" vertical="center"/>
      <protection locked="0" hidden="1"/>
    </xf>
    <xf numFmtId="0" fontId="34" fillId="0" borderId="0" xfId="0" applyFont="1" applyAlignment="1" applyProtection="1">
      <alignment horizontal="right" textRotation="90"/>
      <protection locked="0"/>
    </xf>
    <xf numFmtId="0" fontId="116" fillId="0" borderId="0" xfId="0" applyFont="1" applyAlignment="1" applyProtection="1">
      <alignment textRotation="90"/>
      <protection locked="0"/>
    </xf>
    <xf numFmtId="0" fontId="117" fillId="0" borderId="0" xfId="0" applyFont="1" applyAlignment="1" applyProtection="1">
      <alignment textRotation="90"/>
      <protection locked="0"/>
    </xf>
    <xf numFmtId="0" fontId="118" fillId="0" borderId="0" xfId="0" applyFont="1" applyAlignment="1" applyProtection="1">
      <alignment horizontal="center" vertical="center"/>
      <protection locked="0"/>
    </xf>
    <xf numFmtId="0" fontId="119" fillId="0" borderId="0" xfId="0" applyFont="1" applyAlignment="1" applyProtection="1">
      <alignment horizontal="center" vertical="center"/>
      <protection locked="0"/>
    </xf>
    <xf numFmtId="0" fontId="33" fillId="0" borderId="0" xfId="0" applyFont="1" applyAlignment="1" applyProtection="1">
      <alignment horizontal="center"/>
      <protection locked="0" hidden="1"/>
    </xf>
    <xf numFmtId="0" fontId="116" fillId="0" borderId="0" xfId="0" applyFont="1" applyAlignment="1" applyProtection="1">
      <alignment horizontal="center" textRotation="90"/>
      <protection locked="0"/>
    </xf>
    <xf numFmtId="0" fontId="120" fillId="0" borderId="0" xfId="0" applyFont="1" applyAlignment="1" applyProtection="1">
      <alignment horizontal="center" vertical="center"/>
      <protection locked="0"/>
    </xf>
    <xf numFmtId="0" fontId="117" fillId="0" borderId="0" xfId="0" applyFont="1" applyAlignment="1" applyProtection="1">
      <alignment horizontal="center" textRotation="90"/>
      <protection locked="0"/>
    </xf>
    <xf numFmtId="0" fontId="121" fillId="0" borderId="0" xfId="0" applyFont="1" applyAlignment="1" applyProtection="1">
      <alignment horizontal="center" vertical="center"/>
      <protection locked="0"/>
    </xf>
    <xf numFmtId="0" fontId="24" fillId="0" borderId="19" xfId="15" applyFont="1" applyFill="1" applyBorder="1" applyAlignment="1" applyProtection="1">
      <alignment horizontal="left" vertical="top" wrapText="1"/>
      <protection locked="0"/>
    </xf>
    <xf numFmtId="1" fontId="51" fillId="15" borderId="10" xfId="25" applyNumberFormat="1" applyFont="1" applyFill="1" applyBorder="1" applyAlignment="1" applyProtection="1">
      <alignment horizontal="left" vertical="center" wrapText="1"/>
      <protection locked="0" hidden="1"/>
    </xf>
    <xf numFmtId="1" fontId="51" fillId="36" borderId="10" xfId="25" applyNumberFormat="1" applyFont="1" applyFill="1" applyBorder="1" applyAlignment="1" applyProtection="1">
      <alignment horizontal="left" vertical="center" wrapText="1"/>
      <protection locked="0" hidden="1"/>
    </xf>
    <xf numFmtId="0" fontId="24" fillId="0" borderId="11" xfId="15" applyFont="1" applyFill="1" applyBorder="1" applyAlignment="1" applyProtection="1">
      <alignment horizontal="left" vertical="top" wrapText="1"/>
      <protection locked="0"/>
    </xf>
    <xf numFmtId="0" fontId="122" fillId="0" borderId="0" xfId="0" applyFont="1" applyAlignment="1" applyProtection="1">
      <alignment horizontal="center" textRotation="90"/>
      <protection locked="0"/>
    </xf>
    <xf numFmtId="0" fontId="123" fillId="0" borderId="12" xfId="0" applyFont="1" applyBorder="1" applyAlignment="1" applyProtection="1">
      <alignment horizontal="center"/>
      <protection locked="0"/>
    </xf>
    <xf numFmtId="1" fontId="51" fillId="0" borderId="0" xfId="0" applyNumberFormat="1" applyFont="1" applyAlignment="1" applyProtection="1">
      <alignment horizontal="center"/>
      <protection locked="0" hidden="1"/>
    </xf>
    <xf numFmtId="0" fontId="124" fillId="0" borderId="0" xfId="0" applyFont="1" applyAlignment="1" applyProtection="1">
      <alignment horizontal="center" textRotation="90"/>
      <protection locked="0"/>
    </xf>
    <xf numFmtId="0" fontId="125" fillId="0" borderId="0" xfId="0" applyFont="1" applyAlignment="1" applyProtection="1">
      <alignment horizontal="center"/>
      <protection locked="0"/>
    </xf>
    <xf numFmtId="0" fontId="126" fillId="0" borderId="0" xfId="0" applyFont="1" applyAlignment="1" applyProtection="1">
      <alignment horizontal="left" vertical="center"/>
      <protection locked="0" hidden="1"/>
    </xf>
    <xf numFmtId="0" fontId="75" fillId="0" borderId="0" xfId="0" applyFont="1" applyAlignment="1" applyProtection="1">
      <alignment horizontal="left" vertical="center"/>
      <protection locked="0" hidden="1"/>
    </xf>
    <xf numFmtId="2" fontId="65" fillId="0" borderId="0" xfId="0" applyNumberFormat="1" applyFont="1" applyAlignment="1" applyProtection="1">
      <alignment horizontal="left" vertical="center"/>
      <protection locked="0" hidden="1"/>
    </xf>
    <xf numFmtId="0" fontId="65" fillId="0" borderId="0" xfId="0" applyFont="1" applyAlignment="1" applyProtection="1">
      <alignment horizontal="left" vertical="center"/>
      <protection locked="0" hidden="1"/>
    </xf>
    <xf numFmtId="0" fontId="13" fillId="0" borderId="0" xfId="0" applyFont="1" applyProtection="1">
      <protection locked="0"/>
    </xf>
    <xf numFmtId="0" fontId="33" fillId="0" borderId="0" xfId="0" applyFont="1" applyAlignment="1" applyProtection="1">
      <alignment horizontal="right"/>
      <protection locked="0"/>
    </xf>
    <xf numFmtId="0" fontId="65" fillId="16" borderId="20" xfId="0" applyFont="1" applyFill="1" applyBorder="1" applyAlignment="1" applyProtection="1">
      <alignment vertical="top" wrapText="1"/>
      <protection locked="0"/>
    </xf>
    <xf numFmtId="0" fontId="82" fillId="8" borderId="20" xfId="0" applyFont="1" applyFill="1" applyBorder="1" applyAlignment="1" applyProtection="1">
      <alignment vertical="top" wrapText="1"/>
      <protection locked="0"/>
    </xf>
    <xf numFmtId="0" fontId="33" fillId="11" borderId="13" xfId="0" applyFont="1" applyFill="1" applyBorder="1" applyAlignment="1" applyProtection="1">
      <alignment horizontal="left" vertical="center" wrapText="1"/>
      <protection locked="0" hidden="1"/>
    </xf>
    <xf numFmtId="0" fontId="33" fillId="8" borderId="13" xfId="0" applyFont="1" applyFill="1" applyBorder="1" applyAlignment="1" applyProtection="1">
      <alignment horizontal="left" vertical="center" wrapText="1"/>
      <protection locked="0" hidden="1"/>
    </xf>
    <xf numFmtId="0" fontId="65" fillId="8" borderId="0" xfId="0" quotePrefix="1" applyFont="1" applyFill="1" applyProtection="1">
      <protection locked="0"/>
    </xf>
    <xf numFmtId="0" fontId="127" fillId="8" borderId="0" xfId="0" applyFont="1" applyFill="1" applyProtection="1">
      <protection locked="0"/>
    </xf>
    <xf numFmtId="0" fontId="113" fillId="0" borderId="0" xfId="26" applyFont="1" applyAlignment="1" applyProtection="1">
      <protection locked="0"/>
    </xf>
    <xf numFmtId="0" fontId="26" fillId="0" borderId="0" xfId="0" applyFont="1" applyAlignment="1" applyProtection="1">
      <alignment vertical="center"/>
      <protection locked="0"/>
    </xf>
    <xf numFmtId="0" fontId="44" fillId="0" borderId="0" xfId="0" applyFont="1" applyAlignment="1" applyProtection="1">
      <alignment horizontal="left" vertical="top"/>
      <protection locked="0"/>
    </xf>
    <xf numFmtId="0" fontId="24" fillId="8" borderId="11" xfId="0" applyFont="1" applyFill="1" applyBorder="1" applyAlignment="1" applyProtection="1">
      <alignment horizontal="center" vertical="center"/>
      <protection locked="0"/>
    </xf>
    <xf numFmtId="172" fontId="24" fillId="8" borderId="13" xfId="24" applyNumberFormat="1" applyFont="1" applyFill="1" applyBorder="1" applyAlignment="1" applyProtection="1">
      <alignment horizontal="right" vertical="center" wrapText="1"/>
      <protection locked="0"/>
    </xf>
    <xf numFmtId="0" fontId="24" fillId="11" borderId="11" xfId="0" applyFont="1" applyFill="1" applyBorder="1" applyAlignment="1" applyProtection="1">
      <alignment horizontal="center" vertical="center"/>
      <protection locked="0"/>
    </xf>
    <xf numFmtId="0" fontId="24" fillId="7" borderId="11" xfId="0" applyFont="1" applyFill="1" applyBorder="1" applyAlignment="1" applyProtection="1">
      <alignment horizontal="center" vertical="center"/>
      <protection locked="0"/>
    </xf>
    <xf numFmtId="0" fontId="24" fillId="11" borderId="34" xfId="0" applyFont="1" applyFill="1" applyBorder="1" applyAlignment="1" applyProtection="1">
      <alignment horizontal="center" vertical="center"/>
      <protection locked="0"/>
    </xf>
    <xf numFmtId="172" fontId="24" fillId="8" borderId="15" xfId="24" applyNumberFormat="1" applyFont="1" applyFill="1" applyBorder="1" applyAlignment="1" applyProtection="1">
      <alignment horizontal="right" vertical="center" wrapText="1"/>
      <protection locked="0"/>
    </xf>
    <xf numFmtId="0" fontId="29" fillId="8" borderId="48" xfId="0" applyFont="1" applyFill="1" applyBorder="1" applyAlignment="1" applyProtection="1">
      <alignment horizontal="right"/>
      <protection locked="0"/>
    </xf>
    <xf numFmtId="172" fontId="29" fillId="8" borderId="49" xfId="0" applyNumberFormat="1" applyFont="1" applyFill="1" applyBorder="1" applyProtection="1">
      <protection locked="0"/>
    </xf>
    <xf numFmtId="9" fontId="29" fillId="8" borderId="49" xfId="0" applyNumberFormat="1" applyFont="1" applyFill="1" applyBorder="1" applyProtection="1">
      <protection locked="0"/>
    </xf>
    <xf numFmtId="172" fontId="29" fillId="8" borderId="50" xfId="0" applyNumberFormat="1" applyFont="1" applyFill="1" applyBorder="1" applyProtection="1">
      <protection locked="0"/>
    </xf>
    <xf numFmtId="0" fontId="128" fillId="8" borderId="0" xfId="0" applyFont="1" applyFill="1" applyAlignment="1" applyProtection="1">
      <alignment horizontal="left" indent="6"/>
      <protection locked="0"/>
    </xf>
    <xf numFmtId="0" fontId="77" fillId="8" borderId="0" xfId="0" applyFont="1" applyFill="1" applyAlignment="1" applyProtection="1">
      <alignment horizontal="left" indent="6"/>
      <protection locked="0"/>
    </xf>
    <xf numFmtId="0" fontId="44" fillId="0" borderId="2" xfId="0" applyFont="1" applyBorder="1" applyAlignment="1" applyProtection="1">
      <alignment horizontal="right" vertical="center"/>
      <protection locked="0" hidden="1"/>
    </xf>
    <xf numFmtId="0" fontId="30" fillId="0" borderId="2" xfId="0" applyFont="1" applyBorder="1" applyAlignment="1" applyProtection="1">
      <alignment vertical="center"/>
      <protection locked="0" hidden="1"/>
    </xf>
    <xf numFmtId="0" fontId="44" fillId="0" borderId="0" xfId="0" applyFont="1" applyAlignment="1" applyProtection="1">
      <alignment vertical="top"/>
      <protection locked="0" hidden="1"/>
    </xf>
    <xf numFmtId="0" fontId="66" fillId="0" borderId="0" xfId="0" applyFont="1" applyAlignment="1" applyProtection="1">
      <alignment vertical="center"/>
      <protection locked="0" hidden="1"/>
    </xf>
    <xf numFmtId="0" fontId="45" fillId="0" borderId="0" xfId="0" applyFont="1" applyAlignment="1" applyProtection="1">
      <alignment vertical="top"/>
      <protection locked="0" hidden="1"/>
    </xf>
    <xf numFmtId="0" fontId="104" fillId="16" borderId="19" xfId="0" applyFont="1" applyFill="1" applyBorder="1" applyAlignment="1" applyProtection="1">
      <alignment vertical="top" wrapText="1"/>
      <protection locked="0"/>
    </xf>
    <xf numFmtId="0" fontId="104" fillId="16" borderId="20" xfId="0" applyFont="1" applyFill="1" applyBorder="1" applyAlignment="1" applyProtection="1">
      <alignment vertical="top" wrapText="1"/>
      <protection locked="0"/>
    </xf>
    <xf numFmtId="0" fontId="82" fillId="16" borderId="20" xfId="0" applyFont="1" applyFill="1" applyBorder="1" applyAlignment="1" applyProtection="1">
      <alignment vertical="top" wrapText="1"/>
      <protection locked="0"/>
    </xf>
    <xf numFmtId="0" fontId="45" fillId="0" borderId="11" xfId="0" applyFont="1" applyBorder="1" applyAlignment="1" applyProtection="1">
      <alignment horizontal="center" vertical="top"/>
      <protection locked="0" hidden="1"/>
    </xf>
    <xf numFmtId="0" fontId="33" fillId="0" borderId="13" xfId="0" applyFont="1" applyBorder="1" applyProtection="1">
      <protection locked="0" hidden="1"/>
    </xf>
    <xf numFmtId="0" fontId="33" fillId="0" borderId="12" xfId="0" applyFont="1" applyBorder="1" applyProtection="1">
      <protection locked="0" hidden="1"/>
    </xf>
    <xf numFmtId="0" fontId="55" fillId="0" borderId="11" xfId="0" applyFont="1" applyBorder="1" applyAlignment="1" applyProtection="1">
      <alignment horizontal="left" vertical="center" wrapText="1"/>
      <protection locked="0" hidden="1"/>
    </xf>
    <xf numFmtId="0" fontId="33" fillId="0" borderId="13" xfId="0" applyFont="1" applyBorder="1" applyAlignment="1" applyProtection="1">
      <alignment vertical="center" wrapText="1"/>
      <protection locked="0" hidden="1"/>
    </xf>
    <xf numFmtId="0" fontId="55" fillId="0" borderId="34" xfId="0" applyFont="1" applyBorder="1" applyAlignment="1" applyProtection="1">
      <alignment horizontal="left" vertical="center" wrapText="1"/>
      <protection locked="0" hidden="1"/>
    </xf>
    <xf numFmtId="0" fontId="33" fillId="0" borderId="15" xfId="0" applyFont="1" applyBorder="1" applyAlignment="1" applyProtection="1">
      <alignment vertical="center" wrapText="1"/>
      <protection locked="0" hidden="1"/>
    </xf>
    <xf numFmtId="0" fontId="45" fillId="0" borderId="0" xfId="0" applyFont="1" applyAlignment="1" applyProtection="1">
      <alignment horizontal="center" vertical="top"/>
      <protection locked="0" hidden="1"/>
    </xf>
    <xf numFmtId="0" fontId="102" fillId="0" borderId="0" xfId="0" applyFont="1" applyProtection="1">
      <protection locked="0" hidden="1"/>
    </xf>
    <xf numFmtId="0" fontId="102" fillId="0" borderId="0" xfId="0" applyFont="1" applyAlignment="1" applyProtection="1">
      <alignment horizontal="right"/>
      <protection locked="0" hidden="1"/>
    </xf>
    <xf numFmtId="0" fontId="129" fillId="6" borderId="0" xfId="0" applyFont="1" applyFill="1" applyAlignment="1" applyProtection="1">
      <alignment horizontal="left" vertical="center"/>
      <protection locked="0" hidden="1"/>
    </xf>
    <xf numFmtId="0" fontId="129" fillId="10" borderId="0" xfId="0" applyFont="1" applyFill="1" applyAlignment="1" applyProtection="1">
      <alignment horizontal="left" vertical="center"/>
      <protection locked="0" hidden="1"/>
    </xf>
    <xf numFmtId="0" fontId="33" fillId="10" borderId="52" xfId="0" applyFont="1" applyFill="1" applyBorder="1" applyProtection="1">
      <protection locked="0" hidden="1"/>
    </xf>
    <xf numFmtId="0" fontId="33" fillId="10" borderId="54" xfId="0" applyFont="1" applyFill="1" applyBorder="1" applyProtection="1">
      <protection locked="0" hidden="1"/>
    </xf>
    <xf numFmtId="0" fontId="33" fillId="10" borderId="55" xfId="0" applyFont="1" applyFill="1" applyBorder="1" applyProtection="1">
      <protection locked="0" hidden="1"/>
    </xf>
    <xf numFmtId="0" fontId="33" fillId="0" borderId="0" xfId="0" applyFont="1" applyAlignment="1" applyProtection="1">
      <alignment horizontal="left" vertical="center"/>
      <protection locked="0" hidden="1"/>
    </xf>
    <xf numFmtId="0" fontId="33" fillId="0" borderId="0" xfId="0" applyFont="1" applyAlignment="1" applyProtection="1">
      <alignment horizontal="center" vertical="center"/>
      <protection locked="0" hidden="1"/>
    </xf>
    <xf numFmtId="0" fontId="65" fillId="16" borderId="0" xfId="0" applyFont="1" applyFill="1" applyProtection="1">
      <protection locked="0" hidden="1"/>
    </xf>
    <xf numFmtId="0" fontId="65" fillId="16" borderId="0" xfId="0" applyFont="1" applyFill="1" applyAlignment="1" applyProtection="1">
      <alignment horizontal="left" vertical="center"/>
      <protection locked="0" hidden="1"/>
    </xf>
    <xf numFmtId="0" fontId="111" fillId="16" borderId="0" xfId="0" applyFont="1" applyFill="1" applyAlignment="1" applyProtection="1">
      <alignment horizontal="left" vertical="center"/>
      <protection locked="0" hidden="1"/>
    </xf>
    <xf numFmtId="0" fontId="82" fillId="16" borderId="0" xfId="0" applyFont="1" applyFill="1" applyAlignment="1" applyProtection="1">
      <alignment horizontal="left" vertical="center"/>
      <protection locked="0" hidden="1"/>
    </xf>
    <xf numFmtId="0" fontId="111" fillId="16" borderId="0" xfId="0" applyFont="1" applyFill="1" applyProtection="1">
      <protection locked="0" hidden="1"/>
    </xf>
    <xf numFmtId="0" fontId="33" fillId="7" borderId="19" xfId="0" applyFont="1" applyFill="1" applyBorder="1" applyAlignment="1" applyProtection="1">
      <alignment vertical="center"/>
      <protection locked="0" hidden="1"/>
    </xf>
    <xf numFmtId="0" fontId="61" fillId="7" borderId="25" xfId="0" applyFont="1" applyFill="1" applyBorder="1" applyProtection="1">
      <protection locked="0" hidden="1"/>
    </xf>
    <xf numFmtId="0" fontId="33" fillId="7" borderId="25" xfId="0" applyFont="1" applyFill="1" applyBorder="1" applyProtection="1">
      <protection locked="0" hidden="1"/>
    </xf>
    <xf numFmtId="0" fontId="33" fillId="11" borderId="11" xfId="0" applyFont="1" applyFill="1" applyBorder="1" applyAlignment="1" applyProtection="1">
      <alignment vertical="center"/>
      <protection locked="0" hidden="1"/>
    </xf>
    <xf numFmtId="0" fontId="61" fillId="11" borderId="27" xfId="0" applyFont="1" applyFill="1" applyBorder="1" applyProtection="1">
      <protection locked="0" hidden="1"/>
    </xf>
    <xf numFmtId="0" fontId="33" fillId="11" borderId="27" xfId="0" applyFont="1" applyFill="1" applyBorder="1" applyProtection="1">
      <protection locked="0" hidden="1"/>
    </xf>
    <xf numFmtId="0" fontId="33" fillId="7" borderId="11" xfId="0" applyFont="1" applyFill="1" applyBorder="1" applyAlignment="1" applyProtection="1">
      <alignment vertical="center"/>
      <protection locked="0" hidden="1"/>
    </xf>
    <xf numFmtId="0" fontId="61" fillId="7" borderId="27" xfId="0" applyFont="1" applyFill="1" applyBorder="1" applyProtection="1">
      <protection locked="0" hidden="1"/>
    </xf>
    <xf numFmtId="0" fontId="33" fillId="7" borderId="27" xfId="0" applyFont="1" applyFill="1" applyBorder="1" applyProtection="1">
      <protection locked="0" hidden="1"/>
    </xf>
    <xf numFmtId="0" fontId="33" fillId="11" borderId="34" xfId="0" applyFont="1" applyFill="1" applyBorder="1" applyAlignment="1" applyProtection="1">
      <alignment vertical="center"/>
      <protection locked="0" hidden="1"/>
    </xf>
    <xf numFmtId="0" fontId="61" fillId="11" borderId="24" xfId="0" applyFont="1" applyFill="1" applyBorder="1" applyProtection="1">
      <protection locked="0" hidden="1"/>
    </xf>
    <xf numFmtId="0" fontId="33" fillId="11" borderId="24" xfId="0" applyFont="1" applyFill="1" applyBorder="1" applyProtection="1">
      <protection locked="0" hidden="1"/>
    </xf>
    <xf numFmtId="49" fontId="24" fillId="0" borderId="0" xfId="0" applyNumberFormat="1" applyFont="1" applyAlignment="1" applyProtection="1">
      <alignment horizontal="left" vertical="top" wrapText="1"/>
      <protection locked="0" hidden="1"/>
    </xf>
    <xf numFmtId="1" fontId="61" fillId="0" borderId="0" xfId="0" applyNumberFormat="1" applyFont="1" applyAlignment="1" applyProtection="1">
      <alignment horizontal="center" vertical="center" wrapText="1"/>
      <protection locked="0" hidden="1"/>
    </xf>
    <xf numFmtId="1" fontId="24" fillId="0" borderId="0" xfId="0" applyNumberFormat="1" applyFont="1" applyAlignment="1" applyProtection="1">
      <alignment horizontal="center" vertical="center" wrapText="1"/>
      <protection locked="0" hidden="1"/>
    </xf>
    <xf numFmtId="0" fontId="24" fillId="0" borderId="0" xfId="0" applyFont="1" applyAlignment="1" applyProtection="1">
      <alignment wrapText="1"/>
      <protection locked="0"/>
    </xf>
    <xf numFmtId="0" fontId="100" fillId="7" borderId="11" xfId="0" applyFont="1" applyFill="1" applyBorder="1" applyAlignment="1" applyProtection="1">
      <alignment horizontal="center" vertical="top" textRotation="90" wrapText="1"/>
      <protection locked="0"/>
    </xf>
    <xf numFmtId="0" fontId="100" fillId="11" borderId="11" xfId="0" applyFont="1" applyFill="1" applyBorder="1" applyAlignment="1" applyProtection="1">
      <alignment horizontal="center" vertical="center" textRotation="90" wrapText="1"/>
      <protection locked="0"/>
    </xf>
    <xf numFmtId="0" fontId="100" fillId="7" borderId="34" xfId="0" applyFont="1" applyFill="1" applyBorder="1" applyAlignment="1" applyProtection="1">
      <alignment horizontal="center" vertical="top" textRotation="90" wrapText="1"/>
      <protection locked="0"/>
    </xf>
    <xf numFmtId="0" fontId="33" fillId="0" borderId="0" xfId="0" applyFont="1" applyAlignment="1" applyProtection="1">
      <alignment horizontal="right"/>
      <protection locked="0" hidden="1"/>
    </xf>
    <xf numFmtId="0" fontId="60" fillId="56" borderId="0" xfId="0" applyFont="1" applyFill="1" applyAlignment="1" applyProtection="1">
      <alignment horizontal="left" vertical="center" indent="3"/>
      <protection locked="0" hidden="1"/>
    </xf>
    <xf numFmtId="0" fontId="60" fillId="57" borderId="0" xfId="0" applyFont="1" applyFill="1" applyAlignment="1" applyProtection="1">
      <alignment horizontal="left" vertical="center" indent="3"/>
      <protection locked="0" hidden="1"/>
    </xf>
    <xf numFmtId="0" fontId="60" fillId="60" borderId="0" xfId="0" applyFont="1" applyFill="1" applyAlignment="1" applyProtection="1">
      <alignment horizontal="left" vertical="center" indent="3"/>
      <protection locked="0" hidden="1"/>
    </xf>
    <xf numFmtId="0" fontId="143" fillId="64" borderId="0" xfId="0" applyFont="1" applyFill="1" applyAlignment="1" applyProtection="1">
      <alignment horizontal="left" vertical="center" indent="3"/>
      <protection locked="0" hidden="1"/>
    </xf>
    <xf numFmtId="49" fontId="24" fillId="56" borderId="0" xfId="0" applyNumberFormat="1" applyFont="1" applyFill="1" applyAlignment="1" applyProtection="1">
      <alignment vertical="center" wrapText="1" shrinkToFit="1"/>
      <protection locked="0" hidden="1"/>
    </xf>
    <xf numFmtId="49" fontId="24" fillId="57" borderId="0" xfId="0" applyNumberFormat="1" applyFont="1" applyFill="1" applyAlignment="1" applyProtection="1">
      <alignment vertical="center" wrapText="1" shrinkToFit="1"/>
      <protection locked="0" hidden="1"/>
    </xf>
    <xf numFmtId="49" fontId="24" fillId="60" borderId="0" xfId="0" applyNumberFormat="1" applyFont="1" applyFill="1" applyAlignment="1" applyProtection="1">
      <alignment vertical="center" wrapText="1" shrinkToFit="1"/>
      <protection locked="0" hidden="1"/>
    </xf>
    <xf numFmtId="49" fontId="147" fillId="64" borderId="0" xfId="0" applyNumberFormat="1" applyFont="1" applyFill="1" applyAlignment="1" applyProtection="1">
      <alignment vertical="center" wrapText="1" shrinkToFit="1"/>
      <protection locked="0" hidden="1"/>
    </xf>
    <xf numFmtId="0" fontId="24" fillId="56" borderId="0" xfId="0" applyFont="1" applyFill="1" applyAlignment="1" applyProtection="1">
      <alignment horizontal="left" vertical="center" wrapText="1" shrinkToFit="1"/>
      <protection locked="0" hidden="1"/>
    </xf>
    <xf numFmtId="0" fontId="24" fillId="57" borderId="0" xfId="0" applyFont="1" applyFill="1" applyAlignment="1" applyProtection="1">
      <alignment horizontal="left" vertical="center" wrapText="1" shrinkToFit="1"/>
      <protection locked="0" hidden="1"/>
    </xf>
    <xf numFmtId="0" fontId="24" fillId="60" borderId="0" xfId="0" applyFont="1" applyFill="1" applyAlignment="1" applyProtection="1">
      <alignment horizontal="left" vertical="center" wrapText="1" shrinkToFit="1"/>
      <protection locked="0" hidden="1"/>
    </xf>
    <xf numFmtId="0" fontId="147" fillId="64" borderId="0" xfId="0" applyFont="1" applyFill="1" applyAlignment="1" applyProtection="1">
      <alignment horizontal="left" vertical="center" wrapText="1" shrinkToFit="1"/>
      <protection locked="0" hidden="1"/>
    </xf>
    <xf numFmtId="49" fontId="147" fillId="64" borderId="0" xfId="0" applyNumberFormat="1" applyFont="1" applyFill="1" applyAlignment="1" applyProtection="1">
      <alignment horizontal="left" vertical="center" wrapText="1" shrinkToFit="1"/>
      <protection locked="0" hidden="1"/>
    </xf>
    <xf numFmtId="49" fontId="24" fillId="56" borderId="0" xfId="0" applyNumberFormat="1" applyFont="1" applyFill="1" applyAlignment="1" applyProtection="1">
      <alignment horizontal="left" vertical="center" wrapText="1" shrinkToFit="1"/>
      <protection locked="0" hidden="1"/>
    </xf>
    <xf numFmtId="49" fontId="24" fillId="57" borderId="0" xfId="0" applyNumberFormat="1" applyFont="1" applyFill="1" applyAlignment="1" applyProtection="1">
      <alignment horizontal="left" vertical="center" wrapText="1" shrinkToFit="1"/>
      <protection locked="0" hidden="1"/>
    </xf>
    <xf numFmtId="49" fontId="24" fillId="59" borderId="0" xfId="0" applyNumberFormat="1" applyFont="1" applyFill="1" applyAlignment="1" applyProtection="1">
      <alignment horizontal="left" vertical="center" wrapText="1" shrinkToFit="1"/>
      <protection locked="0" hidden="1"/>
    </xf>
    <xf numFmtId="49" fontId="24" fillId="60" borderId="0" xfId="0" applyNumberFormat="1" applyFont="1" applyFill="1" applyAlignment="1" applyProtection="1">
      <alignment horizontal="left" vertical="center" wrapText="1" shrinkToFit="1"/>
      <protection locked="0" hidden="1"/>
    </xf>
    <xf numFmtId="49" fontId="60" fillId="58" borderId="0" xfId="0" applyNumberFormat="1" applyFont="1" applyFill="1" applyAlignment="1" applyProtection="1">
      <alignment horizontal="left" vertical="center" wrapText="1" indent="3" shrinkToFit="1"/>
      <protection locked="0" hidden="1"/>
    </xf>
    <xf numFmtId="49" fontId="60" fillId="61" borderId="0" xfId="0" applyNumberFormat="1" applyFont="1" applyFill="1" applyAlignment="1" applyProtection="1">
      <alignment horizontal="left" vertical="center" wrapText="1" indent="3" shrinkToFit="1"/>
      <protection locked="0" hidden="1"/>
    </xf>
    <xf numFmtId="49" fontId="24" fillId="58" borderId="0" xfId="0" applyNumberFormat="1" applyFont="1" applyFill="1" applyAlignment="1" applyProtection="1">
      <alignment vertical="center" wrapText="1" shrinkToFit="1"/>
      <protection locked="0" hidden="1"/>
    </xf>
    <xf numFmtId="49" fontId="24" fillId="61" borderId="0" xfId="0" applyNumberFormat="1" applyFont="1" applyFill="1" applyAlignment="1" applyProtection="1">
      <alignment vertical="center" wrapText="1" shrinkToFit="1"/>
      <protection locked="0" hidden="1"/>
    </xf>
    <xf numFmtId="0" fontId="24" fillId="58" borderId="0" xfId="0" applyFont="1" applyFill="1" applyAlignment="1" applyProtection="1">
      <alignment horizontal="left" vertical="center" wrapText="1" shrinkToFit="1"/>
      <protection locked="0" hidden="1"/>
    </xf>
    <xf numFmtId="0" fontId="24" fillId="61" borderId="0" xfId="0" applyFont="1" applyFill="1" applyAlignment="1" applyProtection="1">
      <alignment horizontal="left" vertical="center" wrapText="1" shrinkToFit="1"/>
      <protection locked="0" hidden="1"/>
    </xf>
    <xf numFmtId="49" fontId="24" fillId="58" borderId="0" xfId="0" applyNumberFormat="1" applyFont="1" applyFill="1" applyAlignment="1" applyProtection="1">
      <alignment horizontal="left" vertical="center" wrapText="1" shrinkToFit="1"/>
      <protection locked="0" hidden="1"/>
    </xf>
    <xf numFmtId="49" fontId="24" fillId="61" borderId="0" xfId="0" applyNumberFormat="1" applyFont="1" applyFill="1" applyAlignment="1" applyProtection="1">
      <alignment horizontal="left" vertical="center" wrapText="1" shrinkToFit="1"/>
      <protection locked="0" hidden="1"/>
    </xf>
    <xf numFmtId="0" fontId="50" fillId="0" borderId="0" xfId="0" applyFont="1" applyAlignment="1" applyProtection="1">
      <alignment horizontal="right"/>
      <protection locked="0" hidden="1"/>
    </xf>
    <xf numFmtId="0" fontId="131" fillId="33" borderId="57" xfId="0" applyFont="1" applyFill="1" applyBorder="1" applyAlignment="1" applyProtection="1">
      <alignment vertical="center"/>
      <protection locked="0" hidden="1"/>
    </xf>
    <xf numFmtId="49" fontId="24" fillId="0" borderId="60" xfId="0" applyNumberFormat="1" applyFont="1" applyBorder="1" applyAlignment="1" applyProtection="1">
      <alignment vertical="center" wrapText="1" shrinkToFit="1"/>
      <protection locked="0" hidden="1"/>
    </xf>
    <xf numFmtId="49" fontId="24" fillId="0" borderId="26" xfId="0" applyNumberFormat="1" applyFont="1" applyBorder="1" applyAlignment="1" applyProtection="1">
      <alignment vertical="center" wrapText="1" shrinkToFit="1"/>
      <protection locked="0" hidden="1"/>
    </xf>
    <xf numFmtId="49" fontId="24" fillId="0" borderId="62" xfId="0" applyNumberFormat="1" applyFont="1" applyBorder="1" applyAlignment="1" applyProtection="1">
      <alignment vertical="center" wrapText="1" shrinkToFit="1"/>
      <protection locked="0" hidden="1"/>
    </xf>
    <xf numFmtId="0" fontId="24" fillId="0" borderId="60" xfId="0" applyFont="1" applyBorder="1" applyAlignment="1" applyProtection="1">
      <alignment horizontal="left" vertical="center" wrapText="1" shrinkToFit="1"/>
      <protection locked="0" hidden="1"/>
    </xf>
    <xf numFmtId="0" fontId="24" fillId="0" borderId="38" xfId="0" applyFont="1" applyBorder="1" applyAlignment="1" applyProtection="1">
      <alignment horizontal="left" vertical="center" wrapText="1" shrinkToFit="1"/>
      <protection locked="0" hidden="1"/>
    </xf>
    <xf numFmtId="0" fontId="24" fillId="0" borderId="62" xfId="0" applyFont="1" applyBorder="1" applyAlignment="1" applyProtection="1">
      <alignment horizontal="left" vertical="center" wrapText="1" shrinkToFit="1"/>
      <protection locked="0" hidden="1"/>
    </xf>
    <xf numFmtId="0" fontId="24" fillId="0" borderId="63" xfId="0" applyFont="1" applyBorder="1" applyAlignment="1" applyProtection="1">
      <alignment horizontal="left" vertical="center" wrapText="1" shrinkToFit="1"/>
      <protection locked="0" hidden="1"/>
    </xf>
    <xf numFmtId="49" fontId="24" fillId="0" borderId="62" xfId="0" applyNumberFormat="1" applyFont="1" applyBorder="1" applyAlignment="1" applyProtection="1">
      <alignment horizontal="left" vertical="center" wrapText="1" shrinkToFit="1"/>
      <protection locked="0" hidden="1"/>
    </xf>
    <xf numFmtId="49" fontId="24" fillId="0" borderId="64" xfId="0" applyNumberFormat="1" applyFont="1" applyBorder="1" applyAlignment="1" applyProtection="1">
      <alignment horizontal="left" vertical="center" wrapText="1" shrinkToFit="1"/>
      <protection locked="0" hidden="1"/>
    </xf>
    <xf numFmtId="49" fontId="24" fillId="0" borderId="26" xfId="0" applyNumberFormat="1" applyFont="1" applyBorder="1" applyAlignment="1" applyProtection="1">
      <alignment horizontal="left" vertical="center" wrapText="1" shrinkToFit="1"/>
      <protection locked="0" hidden="1"/>
    </xf>
    <xf numFmtId="49" fontId="24" fillId="0" borderId="38" xfId="0" applyNumberFormat="1" applyFont="1" applyBorder="1" applyAlignment="1" applyProtection="1">
      <alignment horizontal="left" vertical="center" wrapText="1" shrinkToFit="1"/>
      <protection locked="0" hidden="1"/>
    </xf>
    <xf numFmtId="49" fontId="24" fillId="0" borderId="61" xfId="0" applyNumberFormat="1" applyFont="1" applyBorder="1" applyAlignment="1" applyProtection="1">
      <alignment horizontal="left" vertical="center" wrapText="1" shrinkToFit="1"/>
      <protection locked="0" hidden="1"/>
    </xf>
    <xf numFmtId="49" fontId="131" fillId="33" borderId="57" xfId="0" applyNumberFormat="1" applyFont="1" applyFill="1" applyBorder="1" applyAlignment="1" applyProtection="1">
      <alignment vertical="center" wrapText="1" shrinkToFit="1"/>
      <protection locked="0" hidden="1"/>
    </xf>
    <xf numFmtId="49" fontId="24" fillId="0" borderId="60" xfId="0" applyNumberFormat="1" applyFont="1" applyBorder="1" applyAlignment="1" applyProtection="1">
      <alignment horizontal="left" vertical="center" wrapText="1" shrinkToFit="1"/>
      <protection locked="0" hidden="1"/>
    </xf>
    <xf numFmtId="0" fontId="24" fillId="0" borderId="26" xfId="0" applyFont="1" applyBorder="1" applyAlignment="1" applyProtection="1">
      <alignment horizontal="left" vertical="center" wrapText="1" shrinkToFit="1"/>
      <protection locked="0" hidden="1"/>
    </xf>
    <xf numFmtId="0" fontId="144" fillId="0" borderId="2" xfId="0" applyFont="1" applyBorder="1" applyProtection="1">
      <protection locked="0"/>
    </xf>
    <xf numFmtId="0" fontId="72" fillId="16" borderId="10" xfId="0" applyFont="1" applyFill="1" applyBorder="1" applyAlignment="1" applyProtection="1">
      <alignment vertical="top" wrapText="1"/>
      <protection locked="0"/>
    </xf>
    <xf numFmtId="0" fontId="33" fillId="8" borderId="0" xfId="0" applyFont="1" applyFill="1" applyAlignment="1" applyProtection="1">
      <alignment horizontal="left" indent="3"/>
      <protection locked="0"/>
    </xf>
    <xf numFmtId="0" fontId="49" fillId="47" borderId="19" xfId="0" applyFont="1" applyFill="1" applyBorder="1" applyAlignment="1" applyProtection="1">
      <alignment horizontal="left" vertical="center" wrapText="1"/>
      <protection locked="0"/>
    </xf>
    <xf numFmtId="0" fontId="49" fillId="47" borderId="10" xfId="0" applyFont="1" applyFill="1" applyBorder="1" applyAlignment="1" applyProtection="1">
      <alignment horizontal="left" vertical="center" wrapText="1"/>
      <protection locked="0"/>
    </xf>
    <xf numFmtId="0" fontId="49" fillId="47" borderId="20" xfId="0" applyFont="1" applyFill="1" applyBorder="1" applyAlignment="1" applyProtection="1">
      <alignment horizontal="left" vertical="center" wrapText="1"/>
      <protection locked="0"/>
    </xf>
    <xf numFmtId="0" fontId="47" fillId="0" borderId="0" xfId="0" applyFont="1" applyAlignment="1" applyProtection="1">
      <alignment horizontal="left" vertical="center"/>
      <protection locked="0"/>
    </xf>
    <xf numFmtId="0" fontId="49" fillId="47" borderId="25" xfId="0" applyFont="1" applyFill="1" applyBorder="1" applyAlignment="1" applyProtection="1">
      <alignment horizontal="left" vertical="center" wrapText="1"/>
      <protection locked="0" hidden="1"/>
    </xf>
    <xf numFmtId="0" fontId="33" fillId="25" borderId="11" xfId="0" applyFont="1" applyFill="1" applyBorder="1" applyAlignment="1" applyProtection="1">
      <alignment horizontal="center" vertical="center"/>
      <protection locked="0" hidden="1"/>
    </xf>
    <xf numFmtId="0" fontId="33" fillId="25" borderId="12" xfId="0" applyFont="1" applyFill="1" applyBorder="1" applyAlignment="1" applyProtection="1">
      <alignment horizontal="left" vertical="center" wrapText="1"/>
      <protection locked="0" hidden="1"/>
    </xf>
    <xf numFmtId="0" fontId="33" fillId="17" borderId="11" xfId="0" applyFont="1" applyFill="1" applyBorder="1" applyAlignment="1" applyProtection="1">
      <alignment horizontal="center" vertical="center"/>
      <protection locked="0" hidden="1"/>
    </xf>
    <xf numFmtId="0" fontId="33" fillId="17" borderId="12" xfId="0" applyFont="1" applyFill="1" applyBorder="1" applyAlignment="1" applyProtection="1">
      <alignment horizontal="left" vertical="center" wrapText="1"/>
      <protection locked="0" hidden="1"/>
    </xf>
    <xf numFmtId="0" fontId="47" fillId="8" borderId="0" xfId="0" applyFont="1" applyFill="1" applyProtection="1">
      <protection locked="0" hidden="1"/>
    </xf>
    <xf numFmtId="0" fontId="33" fillId="18" borderId="11" xfId="0" applyFont="1" applyFill="1" applyBorder="1" applyAlignment="1" applyProtection="1">
      <alignment horizontal="center" vertical="center"/>
      <protection locked="0" hidden="1"/>
    </xf>
    <xf numFmtId="0" fontId="33" fillId="18" borderId="12" xfId="0" applyFont="1" applyFill="1" applyBorder="1" applyAlignment="1" applyProtection="1">
      <alignment horizontal="left" vertical="center" wrapText="1"/>
      <protection locked="0" hidden="1"/>
    </xf>
    <xf numFmtId="0" fontId="33" fillId="20" borderId="11" xfId="0" applyFont="1" applyFill="1" applyBorder="1" applyAlignment="1" applyProtection="1">
      <alignment horizontal="center" vertical="center"/>
      <protection locked="0" hidden="1"/>
    </xf>
    <xf numFmtId="0" fontId="33" fillId="20" borderId="12" xfId="0" applyFont="1" applyFill="1" applyBorder="1" applyAlignment="1" applyProtection="1">
      <alignment horizontal="left" vertical="center" wrapText="1"/>
      <protection locked="0" hidden="1"/>
    </xf>
    <xf numFmtId="0" fontId="33" fillId="12" borderId="11" xfId="0" applyFont="1" applyFill="1" applyBorder="1" applyAlignment="1" applyProtection="1">
      <alignment horizontal="center" vertical="center"/>
      <protection locked="0" hidden="1"/>
    </xf>
    <xf numFmtId="0" fontId="33" fillId="12" borderId="12" xfId="0" applyFont="1" applyFill="1" applyBorder="1" applyAlignment="1" applyProtection="1">
      <alignment horizontal="left" vertical="center" wrapText="1"/>
      <protection locked="0" hidden="1"/>
    </xf>
    <xf numFmtId="0" fontId="33" fillId="10" borderId="11" xfId="0" applyFont="1" applyFill="1" applyBorder="1" applyAlignment="1" applyProtection="1">
      <alignment horizontal="center" vertical="center"/>
      <protection locked="0" hidden="1"/>
    </xf>
    <xf numFmtId="0" fontId="33" fillId="10" borderId="12" xfId="0" applyFont="1" applyFill="1" applyBorder="1" applyAlignment="1" applyProtection="1">
      <alignment horizontal="left" vertical="center" wrapText="1"/>
      <protection locked="0" hidden="1"/>
    </xf>
    <xf numFmtId="0" fontId="33" fillId="11" borderId="11" xfId="0" applyFont="1" applyFill="1" applyBorder="1" applyAlignment="1" applyProtection="1">
      <alignment horizontal="center" vertical="center"/>
      <protection locked="0" hidden="1"/>
    </xf>
    <xf numFmtId="0" fontId="33" fillId="11" borderId="12" xfId="0" applyFont="1" applyFill="1" applyBorder="1" applyAlignment="1" applyProtection="1">
      <alignment horizontal="left" vertical="center" wrapText="1"/>
      <protection locked="0" hidden="1"/>
    </xf>
    <xf numFmtId="0" fontId="55" fillId="50" borderId="11" xfId="0" applyFont="1" applyFill="1" applyBorder="1" applyAlignment="1" applyProtection="1">
      <alignment horizontal="center" vertical="center"/>
      <protection locked="0" hidden="1"/>
    </xf>
    <xf numFmtId="0" fontId="55" fillId="50" borderId="12" xfId="0" applyFont="1" applyFill="1" applyBorder="1" applyAlignment="1" applyProtection="1">
      <alignment horizontal="left" vertical="center" wrapText="1"/>
      <protection locked="0" hidden="1"/>
    </xf>
    <xf numFmtId="0" fontId="33" fillId="35" borderId="11" xfId="0" applyFont="1" applyFill="1" applyBorder="1" applyAlignment="1" applyProtection="1">
      <alignment horizontal="center" vertical="center"/>
      <protection locked="0" hidden="1"/>
    </xf>
    <xf numFmtId="0" fontId="33" fillId="35" borderId="12" xfId="0" applyFont="1" applyFill="1" applyBorder="1" applyAlignment="1" applyProtection="1">
      <alignment horizontal="left" vertical="center" wrapText="1"/>
      <protection locked="0" hidden="1"/>
    </xf>
    <xf numFmtId="0" fontId="33" fillId="45" borderId="34" xfId="0" applyFont="1" applyFill="1" applyBorder="1" applyAlignment="1" applyProtection="1">
      <alignment horizontal="center" vertical="center"/>
      <protection locked="0" hidden="1"/>
    </xf>
    <xf numFmtId="0" fontId="33" fillId="45" borderId="14" xfId="0" applyFont="1" applyFill="1" applyBorder="1" applyAlignment="1" applyProtection="1">
      <alignment horizontal="left" vertical="center" wrapText="1"/>
      <protection locked="0" hidden="1"/>
    </xf>
    <xf numFmtId="0" fontId="45" fillId="0" borderId="0" xfId="0" applyFont="1" applyAlignment="1" applyProtection="1">
      <alignment vertical="center" textRotation="90" shrinkToFit="1"/>
      <protection locked="0"/>
    </xf>
    <xf numFmtId="0" fontId="33" fillId="0" borderId="0" xfId="0" applyFont="1" applyAlignment="1" applyProtection="1">
      <alignment horizontal="left" vertical="center"/>
      <protection locked="0"/>
    </xf>
    <xf numFmtId="0" fontId="132" fillId="0" borderId="2" xfId="0" applyFont="1" applyBorder="1" applyAlignment="1" applyProtection="1">
      <alignment vertical="center"/>
      <protection locked="0" hidden="1"/>
    </xf>
    <xf numFmtId="0" fontId="44" fillId="0" borderId="2" xfId="0" applyFont="1" applyBorder="1" applyAlignment="1" applyProtection="1">
      <alignment horizontal="left" vertical="center"/>
      <protection locked="0" hidden="1"/>
    </xf>
    <xf numFmtId="0" fontId="132" fillId="0" borderId="0" xfId="0" applyFont="1" applyAlignment="1" applyProtection="1">
      <alignment vertical="center"/>
      <protection locked="0" hidden="1"/>
    </xf>
    <xf numFmtId="0" fontId="104" fillId="16" borderId="0" xfId="0" applyFont="1" applyFill="1" applyAlignment="1" applyProtection="1">
      <alignment textRotation="90"/>
      <protection locked="0" hidden="1"/>
    </xf>
    <xf numFmtId="0" fontId="106" fillId="16" borderId="0" xfId="0" applyFont="1" applyFill="1" applyAlignment="1" applyProtection="1">
      <alignment horizontal="center" vertical="top"/>
      <protection locked="0" hidden="1"/>
    </xf>
    <xf numFmtId="0" fontId="104" fillId="22" borderId="0" xfId="0" applyFont="1" applyFill="1" applyAlignment="1" applyProtection="1">
      <alignment textRotation="90"/>
      <protection locked="0" hidden="1"/>
    </xf>
    <xf numFmtId="0" fontId="106" fillId="22" borderId="0" xfId="0" applyFont="1" applyFill="1" applyAlignment="1" applyProtection="1">
      <alignment horizontal="center" vertical="top"/>
      <protection locked="0" hidden="1"/>
    </xf>
    <xf numFmtId="0" fontId="65" fillId="22" borderId="0" xfId="0" applyFont="1" applyFill="1" applyAlignment="1" applyProtection="1">
      <alignment textRotation="90"/>
      <protection locked="0" hidden="1"/>
    </xf>
    <xf numFmtId="0" fontId="36" fillId="0" borderId="19" xfId="15" applyFont="1" applyFill="1" applyBorder="1" applyAlignment="1" applyProtection="1">
      <alignment horizontal="left" vertical="top" wrapText="1"/>
      <protection locked="0" hidden="1"/>
    </xf>
    <xf numFmtId="0" fontId="24" fillId="0" borderId="10" xfId="15" applyFont="1" applyFill="1" applyBorder="1" applyAlignment="1" applyProtection="1">
      <alignment horizontal="left" vertical="top" wrapText="1"/>
      <protection locked="0" hidden="1"/>
    </xf>
    <xf numFmtId="1" fontId="135" fillId="0" borderId="13" xfId="15" applyNumberFormat="1" applyFont="1" applyFill="1" applyBorder="1" applyAlignment="1" applyProtection="1">
      <alignment horizontal="center" vertical="center" wrapText="1"/>
      <protection locked="0" hidden="1"/>
    </xf>
    <xf numFmtId="0" fontId="24" fillId="0" borderId="0" xfId="25" applyFont="1" applyFill="1" applyAlignment="1" applyProtection="1">
      <alignment horizontal="center" vertical="center" wrapText="1"/>
      <protection locked="0" hidden="1"/>
    </xf>
    <xf numFmtId="1" fontId="136" fillId="0" borderId="13" xfId="15" applyNumberFormat="1" applyFont="1" applyFill="1" applyBorder="1" applyAlignment="1" applyProtection="1">
      <alignment horizontal="center" vertical="center" wrapText="1"/>
      <protection locked="0" hidden="1"/>
    </xf>
    <xf numFmtId="0" fontId="36" fillId="0" borderId="11" xfId="15" applyFont="1" applyFill="1" applyBorder="1" applyAlignment="1" applyProtection="1">
      <alignment horizontal="left" vertical="top" wrapText="1"/>
      <protection locked="0" hidden="1"/>
    </xf>
    <xf numFmtId="1" fontId="33" fillId="0" borderId="0" xfId="0" applyNumberFormat="1" applyFont="1" applyProtection="1">
      <protection locked="0" hidden="1"/>
    </xf>
    <xf numFmtId="0" fontId="109" fillId="0" borderId="0" xfId="0" applyFont="1" applyAlignment="1" applyProtection="1">
      <alignment horizontal="center" vertical="center"/>
      <protection locked="0" hidden="1"/>
    </xf>
    <xf numFmtId="0" fontId="137" fillId="0" borderId="0" xfId="0" applyFont="1" applyAlignment="1" applyProtection="1">
      <alignment horizontal="center"/>
      <protection locked="0" hidden="1"/>
    </xf>
    <xf numFmtId="0" fontId="110" fillId="0" borderId="0" xfId="0" applyFont="1" applyAlignment="1" applyProtection="1">
      <alignment vertical="top"/>
      <protection locked="0" hidden="1"/>
    </xf>
    <xf numFmtId="0" fontId="65" fillId="22" borderId="0" xfId="0" applyFont="1" applyFill="1" applyProtection="1">
      <protection locked="0" hidden="1"/>
    </xf>
    <xf numFmtId="0" fontId="106" fillId="22" borderId="0" xfId="0" applyFont="1" applyFill="1" applyAlignment="1" applyProtection="1">
      <alignment horizontal="center"/>
      <protection locked="0" hidden="1"/>
    </xf>
    <xf numFmtId="0" fontId="122" fillId="27" borderId="0" xfId="0" applyFont="1" applyFill="1" applyAlignment="1" applyProtection="1">
      <alignment horizontal="center" textRotation="90"/>
      <protection locked="0" hidden="1"/>
    </xf>
    <xf numFmtId="0" fontId="79" fillId="27" borderId="0" xfId="0" applyFont="1" applyFill="1" applyAlignment="1" applyProtection="1">
      <alignment horizontal="center" vertical="center"/>
      <protection locked="0" hidden="1"/>
    </xf>
    <xf numFmtId="0" fontId="138" fillId="27" borderId="0" xfId="0" applyFont="1" applyFill="1" applyAlignment="1" applyProtection="1">
      <alignment horizontal="center" textRotation="90"/>
      <protection locked="0" hidden="1"/>
    </xf>
    <xf numFmtId="0" fontId="49" fillId="27" borderId="0" xfId="0" applyFont="1" applyFill="1" applyAlignment="1" applyProtection="1">
      <alignment horizontal="center" vertical="center"/>
      <protection locked="0" hidden="1"/>
    </xf>
    <xf numFmtId="0" fontId="134" fillId="8" borderId="0" xfId="0" applyFont="1" applyFill="1" applyProtection="1">
      <protection locked="0" hidden="1"/>
    </xf>
    <xf numFmtId="0" fontId="65" fillId="19" borderId="0" xfId="0" applyFont="1" applyFill="1" applyProtection="1">
      <protection locked="0" hidden="1"/>
    </xf>
    <xf numFmtId="0" fontId="106" fillId="19" borderId="0" xfId="0" applyFont="1" applyFill="1" applyAlignment="1" applyProtection="1">
      <alignment horizontal="center"/>
      <protection locked="0" hidden="1"/>
    </xf>
    <xf numFmtId="1" fontId="139" fillId="0" borderId="13" xfId="15" applyNumberFormat="1" applyFont="1" applyFill="1" applyBorder="1" applyAlignment="1" applyProtection="1">
      <alignment horizontal="center" vertical="center" wrapText="1"/>
      <protection locked="0" hidden="1"/>
    </xf>
    <xf numFmtId="0" fontId="72" fillId="16" borderId="10" xfId="0" applyFont="1" applyFill="1" applyBorder="1" applyAlignment="1" applyProtection="1">
      <alignment horizontal="left" vertical="top" wrapText="1"/>
      <protection locked="0"/>
    </xf>
    <xf numFmtId="0" fontId="24" fillId="7" borderId="52" xfId="0" applyFont="1" applyFill="1" applyBorder="1" applyAlignment="1" applyProtection="1">
      <alignment horizontal="center" vertical="top"/>
      <protection locked="0" hidden="1"/>
    </xf>
    <xf numFmtId="49" fontId="24" fillId="7" borderId="70" xfId="0" applyNumberFormat="1" applyFont="1" applyFill="1" applyBorder="1" applyAlignment="1" applyProtection="1">
      <alignment horizontal="right" vertical="center" wrapText="1"/>
      <protection locked="0" hidden="1"/>
    </xf>
    <xf numFmtId="9" fontId="112" fillId="7" borderId="70" xfId="0" applyNumberFormat="1" applyFont="1" applyFill="1" applyBorder="1" applyAlignment="1" applyProtection="1">
      <alignment horizontal="center" vertical="center"/>
      <protection locked="0" hidden="1"/>
    </xf>
    <xf numFmtId="1" fontId="47" fillId="7" borderId="70" xfId="0" applyNumberFormat="1" applyFont="1" applyFill="1" applyBorder="1" applyAlignment="1" applyProtection="1">
      <alignment horizontal="center" vertical="center" wrapText="1"/>
      <protection locked="0" hidden="1"/>
    </xf>
    <xf numFmtId="49" fontId="24" fillId="7" borderId="70" xfId="0" applyNumberFormat="1" applyFont="1" applyFill="1" applyBorder="1" applyAlignment="1" applyProtection="1">
      <alignment horizontal="left" vertical="top" wrapText="1"/>
      <protection locked="0" hidden="1"/>
    </xf>
    <xf numFmtId="0" fontId="47" fillId="7" borderId="51" xfId="0" applyFont="1" applyFill="1" applyBorder="1" applyAlignment="1" applyProtection="1">
      <alignment horizontal="center" vertical="center" wrapText="1"/>
      <protection locked="0" hidden="1"/>
    </xf>
    <xf numFmtId="0" fontId="86" fillId="0" borderId="2" xfId="0" applyFont="1" applyBorder="1" applyAlignment="1" applyProtection="1">
      <alignment vertical="center"/>
      <protection locked="0" hidden="1"/>
    </xf>
    <xf numFmtId="0" fontId="140" fillId="0" borderId="0" xfId="26" applyFont="1" applyAlignment="1" applyProtection="1">
      <protection locked="0" hidden="1"/>
    </xf>
    <xf numFmtId="0" fontId="60" fillId="8" borderId="0" xfId="0" applyFont="1" applyFill="1" applyProtection="1">
      <protection locked="0" hidden="1"/>
    </xf>
    <xf numFmtId="0" fontId="148" fillId="8" borderId="0" xfId="0" applyFont="1" applyFill="1" applyAlignment="1" applyProtection="1">
      <alignment horizontal="right" textRotation="90"/>
      <protection locked="0" hidden="1"/>
    </xf>
    <xf numFmtId="0" fontId="132" fillId="8" borderId="0" xfId="0" applyFont="1" applyFill="1" applyAlignment="1" applyProtection="1">
      <alignment horizontal="right" textRotation="90"/>
      <protection locked="0" hidden="1"/>
    </xf>
    <xf numFmtId="0" fontId="33" fillId="8" borderId="0" xfId="0" applyFont="1" applyFill="1" applyAlignment="1" applyProtection="1">
      <alignment horizontal="right"/>
      <protection locked="0" hidden="1"/>
    </xf>
    <xf numFmtId="0" fontId="95" fillId="8" borderId="0" xfId="0" applyFont="1" applyFill="1" applyProtection="1">
      <protection locked="0" hidden="1"/>
    </xf>
    <xf numFmtId="0" fontId="75" fillId="8" borderId="0" xfId="0" applyFont="1" applyFill="1" applyAlignment="1" applyProtection="1">
      <alignment horizontal="right" vertical="center"/>
      <protection locked="0" hidden="1"/>
    </xf>
    <xf numFmtId="0" fontId="34" fillId="8" borderId="0" xfId="0" applyFont="1" applyFill="1" applyAlignment="1" applyProtection="1">
      <alignment horizontal="right" vertical="center"/>
      <protection locked="0" hidden="1"/>
    </xf>
    <xf numFmtId="0" fontId="95" fillId="8" borderId="0" xfId="0" applyFont="1" applyFill="1" applyAlignment="1" applyProtection="1">
      <alignment horizontal="left"/>
      <protection locked="0" hidden="1"/>
    </xf>
    <xf numFmtId="0" fontId="36" fillId="0" borderId="19" xfId="0" applyFont="1" applyBorder="1" applyAlignment="1" applyProtection="1">
      <alignment horizontal="right" vertical="center"/>
      <protection locked="0" hidden="1"/>
    </xf>
    <xf numFmtId="0" fontId="33" fillId="0" borderId="10" xfId="0" applyFont="1" applyBorder="1" applyAlignment="1" applyProtection="1">
      <alignment vertical="center"/>
      <protection locked="0" hidden="1"/>
    </xf>
    <xf numFmtId="0" fontId="43" fillId="0" borderId="25" xfId="0" applyFont="1" applyBorder="1" applyAlignment="1" applyProtection="1">
      <alignment horizontal="left"/>
      <protection locked="0" hidden="1"/>
    </xf>
    <xf numFmtId="0" fontId="33" fillId="0" borderId="25" xfId="0" applyFont="1" applyBorder="1" applyProtection="1">
      <protection locked="0" hidden="1"/>
    </xf>
    <xf numFmtId="0" fontId="33" fillId="0" borderId="12" xfId="0" applyFont="1" applyBorder="1" applyAlignment="1" applyProtection="1">
      <alignment vertical="center"/>
      <protection locked="0" hidden="1"/>
    </xf>
    <xf numFmtId="0" fontId="43" fillId="0" borderId="27" xfId="0" applyFont="1" applyBorder="1" applyAlignment="1" applyProtection="1">
      <alignment horizontal="left"/>
      <protection locked="0" hidden="1"/>
    </xf>
    <xf numFmtId="0" fontId="33" fillId="0" borderId="27" xfId="0" applyFont="1" applyBorder="1" applyProtection="1">
      <protection locked="0" hidden="1"/>
    </xf>
    <xf numFmtId="0" fontId="33" fillId="0" borderId="14" xfId="0" applyFont="1" applyBorder="1" applyAlignment="1" applyProtection="1">
      <alignment vertical="center"/>
      <protection locked="0" hidden="1"/>
    </xf>
    <xf numFmtId="0" fontId="43" fillId="0" borderId="24" xfId="0" applyFont="1" applyBorder="1" applyAlignment="1" applyProtection="1">
      <alignment horizontal="left"/>
      <protection locked="0" hidden="1"/>
    </xf>
    <xf numFmtId="0" fontId="33" fillId="0" borderId="24" xfId="0" applyFont="1" applyBorder="1" applyProtection="1">
      <protection locked="0" hidden="1"/>
    </xf>
    <xf numFmtId="0" fontId="111" fillId="16" borderId="71" xfId="0" applyFont="1" applyFill="1" applyBorder="1" applyAlignment="1" applyProtection="1">
      <alignment vertical="center" wrapText="1"/>
      <protection locked="0"/>
    </xf>
    <xf numFmtId="0" fontId="82" fillId="16" borderId="71" xfId="0" applyFont="1" applyFill="1" applyBorder="1" applyAlignment="1" applyProtection="1">
      <alignment vertical="top" wrapText="1"/>
      <protection locked="0"/>
    </xf>
    <xf numFmtId="0" fontId="141" fillId="9" borderId="51" xfId="0" applyFont="1" applyFill="1" applyBorder="1" applyAlignment="1" applyProtection="1">
      <alignment horizontal="left" vertical="center"/>
      <protection locked="0" hidden="1"/>
    </xf>
    <xf numFmtId="0" fontId="33" fillId="9" borderId="52" xfId="0" applyFont="1" applyFill="1" applyBorder="1" applyProtection="1">
      <protection locked="0" hidden="1"/>
    </xf>
    <xf numFmtId="0" fontId="141" fillId="9" borderId="53" xfId="0" applyFont="1" applyFill="1" applyBorder="1" applyAlignment="1" applyProtection="1">
      <alignment horizontal="left" vertical="center"/>
      <protection locked="0" hidden="1"/>
    </xf>
    <xf numFmtId="0" fontId="33" fillId="9" borderId="54" xfId="0" applyFont="1" applyFill="1" applyBorder="1" applyProtection="1">
      <protection locked="0" hidden="1"/>
    </xf>
    <xf numFmtId="0" fontId="141" fillId="9" borderId="56" xfId="0" applyFont="1" applyFill="1" applyBorder="1" applyAlignment="1" applyProtection="1">
      <alignment horizontal="left" vertical="center"/>
      <protection locked="0" hidden="1"/>
    </xf>
    <xf numFmtId="0" fontId="102" fillId="9" borderId="55" xfId="0" applyFont="1" applyFill="1" applyBorder="1" applyAlignment="1" applyProtection="1">
      <alignment horizontal="right"/>
      <protection locked="0" hidden="1"/>
    </xf>
    <xf numFmtId="0" fontId="33" fillId="28" borderId="0" xfId="0" applyFont="1" applyFill="1" applyProtection="1">
      <protection locked="0"/>
    </xf>
    <xf numFmtId="0" fontId="82" fillId="28" borderId="0" xfId="0" applyFont="1" applyFill="1" applyAlignment="1" applyProtection="1">
      <alignment vertical="top"/>
      <protection locked="0"/>
    </xf>
    <xf numFmtId="0" fontId="82" fillId="28" borderId="0" xfId="0" applyFont="1" applyFill="1" applyProtection="1">
      <protection locked="0"/>
    </xf>
    <xf numFmtId="0" fontId="65" fillId="28" borderId="0" xfId="0" applyFont="1" applyFill="1" applyProtection="1">
      <protection locked="0"/>
    </xf>
    <xf numFmtId="9" fontId="33" fillId="20" borderId="25" xfId="0" applyNumberFormat="1" applyFont="1" applyFill="1" applyBorder="1" applyAlignment="1" applyProtection="1">
      <alignment horizontal="right" vertical="center"/>
      <protection locked="0"/>
    </xf>
    <xf numFmtId="0" fontId="33" fillId="20" borderId="0" xfId="0" applyFont="1" applyFill="1" applyAlignment="1" applyProtection="1">
      <alignment vertical="center"/>
      <protection locked="0"/>
    </xf>
    <xf numFmtId="0" fontId="33" fillId="20" borderId="25" xfId="0" applyFont="1" applyFill="1" applyBorder="1" applyAlignment="1" applyProtection="1">
      <alignment horizontal="center" vertical="center"/>
      <protection locked="0"/>
    </xf>
    <xf numFmtId="0" fontId="33" fillId="0" borderId="0" xfId="0" applyFont="1" applyAlignment="1" applyProtection="1">
      <alignment vertical="center"/>
      <protection locked="0"/>
    </xf>
    <xf numFmtId="9" fontId="33" fillId="18" borderId="27" xfId="0" applyNumberFormat="1" applyFont="1" applyFill="1" applyBorder="1" applyAlignment="1" applyProtection="1">
      <alignment vertical="center"/>
      <protection locked="0"/>
    </xf>
    <xf numFmtId="0" fontId="33" fillId="18" borderId="0" xfId="0" applyFont="1" applyFill="1" applyAlignment="1" applyProtection="1">
      <alignment vertical="center"/>
      <protection locked="0"/>
    </xf>
    <xf numFmtId="0" fontId="33" fillId="18" borderId="25" xfId="0" applyFont="1" applyFill="1" applyBorder="1" applyAlignment="1" applyProtection="1">
      <alignment horizontal="center" vertical="center"/>
      <protection locked="0"/>
    </xf>
    <xf numFmtId="9" fontId="33" fillId="12" borderId="24" xfId="0" applyNumberFormat="1" applyFont="1" applyFill="1" applyBorder="1" applyAlignment="1" applyProtection="1">
      <alignment vertical="center"/>
      <protection locked="0"/>
    </xf>
    <xf numFmtId="0" fontId="33" fillId="12" borderId="0" xfId="0" applyFont="1" applyFill="1" applyAlignment="1" applyProtection="1">
      <alignment vertical="center"/>
      <protection locked="0"/>
    </xf>
    <xf numFmtId="0" fontId="33" fillId="12" borderId="25" xfId="0" applyFont="1" applyFill="1" applyBorder="1" applyAlignment="1" applyProtection="1">
      <alignment horizontal="center" vertical="center"/>
      <protection locked="0"/>
    </xf>
    <xf numFmtId="9" fontId="24" fillId="12" borderId="12" xfId="0" applyNumberFormat="1" applyFont="1" applyFill="1" applyBorder="1" applyAlignment="1" applyProtection="1">
      <alignment vertical="center" wrapText="1"/>
      <protection locked="0" hidden="1"/>
    </xf>
    <xf numFmtId="0" fontId="33" fillId="28" borderId="0" xfId="0" applyFont="1" applyFill="1" applyAlignment="1" applyProtection="1">
      <alignment horizontal="left"/>
      <protection locked="0"/>
    </xf>
    <xf numFmtId="1" fontId="33" fillId="0" borderId="0" xfId="0" applyNumberFormat="1" applyFont="1" applyAlignment="1" applyProtection="1">
      <alignment horizontal="left" vertical="center" wrapText="1"/>
      <protection locked="0" hidden="1"/>
    </xf>
    <xf numFmtId="0" fontId="28" fillId="0" borderId="0" xfId="0" applyFont="1" applyAlignment="1" applyProtection="1">
      <alignment horizontal="right" vertical="center"/>
      <protection locked="0"/>
    </xf>
    <xf numFmtId="0" fontId="167" fillId="0" borderId="0" xfId="27" applyFont="1" applyAlignment="1" applyProtection="1">
      <alignment horizontal="center" vertical="center" textRotation="90" wrapText="1"/>
      <protection locked="0"/>
    </xf>
    <xf numFmtId="0" fontId="78" fillId="0" borderId="83" xfId="0" applyFont="1" applyBorder="1" applyAlignment="1" applyProtection="1">
      <alignment horizontal="left" vertical="center"/>
      <protection locked="0"/>
    </xf>
    <xf numFmtId="0" fontId="78" fillId="0" borderId="84" xfId="0" applyFont="1" applyBorder="1" applyAlignment="1" applyProtection="1">
      <alignment horizontal="left" vertical="center"/>
      <protection locked="0"/>
    </xf>
    <xf numFmtId="0" fontId="78" fillId="0" borderId="85" xfId="0" applyFont="1" applyBorder="1" applyAlignment="1" applyProtection="1">
      <alignment horizontal="left" vertical="center"/>
      <protection locked="0"/>
    </xf>
    <xf numFmtId="0" fontId="103" fillId="0" borderId="0" xfId="0" applyFont="1" applyAlignment="1" applyProtection="1">
      <alignment horizontal="left" vertical="center"/>
      <protection locked="0" hidden="1"/>
    </xf>
    <xf numFmtId="49" fontId="61" fillId="10" borderId="14" xfId="0" applyNumberFormat="1" applyFont="1" applyFill="1" applyBorder="1" applyAlignment="1" applyProtection="1">
      <alignment horizontal="left" vertical="top" wrapText="1"/>
      <protection locked="0"/>
    </xf>
    <xf numFmtId="49" fontId="61" fillId="10" borderId="16" xfId="0" applyNumberFormat="1" applyFont="1" applyFill="1" applyBorder="1" applyAlignment="1" applyProtection="1">
      <alignment horizontal="left" vertical="top" wrapText="1"/>
      <protection locked="0"/>
    </xf>
    <xf numFmtId="49" fontId="47" fillId="10" borderId="16" xfId="0" applyNumberFormat="1" applyFont="1" applyFill="1" applyBorder="1" applyAlignment="1" applyProtection="1">
      <alignment horizontal="left" vertical="top" wrapText="1"/>
      <protection locked="0"/>
    </xf>
    <xf numFmtId="49" fontId="47" fillId="10" borderId="10" xfId="0" applyNumberFormat="1" applyFont="1" applyFill="1" applyBorder="1" applyAlignment="1" applyProtection="1">
      <alignment horizontal="left" vertical="top" wrapText="1"/>
      <protection locked="0"/>
    </xf>
    <xf numFmtId="0" fontId="79" fillId="29" borderId="25" xfId="0" applyFont="1" applyFill="1" applyBorder="1" applyAlignment="1" applyProtection="1">
      <alignment horizontal="center" vertical="center" wrapText="1"/>
      <protection locked="0" hidden="1"/>
    </xf>
    <xf numFmtId="0" fontId="79" fillId="29" borderId="19" xfId="0" applyFont="1" applyFill="1" applyBorder="1" applyAlignment="1" applyProtection="1">
      <alignment horizontal="center" vertical="center" wrapText="1"/>
      <protection locked="0" hidden="1"/>
    </xf>
    <xf numFmtId="14" fontId="52" fillId="0" borderId="24" xfId="15" applyNumberFormat="1" applyFont="1" applyFill="1" applyBorder="1" applyAlignment="1" applyProtection="1">
      <alignment horizontal="right" vertical="center"/>
      <protection locked="0" hidden="1"/>
    </xf>
    <xf numFmtId="49" fontId="87" fillId="10" borderId="16" xfId="2" applyNumberFormat="1" applyFont="1" applyFill="1" applyBorder="1" applyProtection="1">
      <alignment vertical="center"/>
      <protection locked="0"/>
    </xf>
    <xf numFmtId="49" fontId="87" fillId="10" borderId="10" xfId="2" applyNumberFormat="1" applyFont="1" applyFill="1" applyBorder="1" applyProtection="1">
      <alignment vertical="center"/>
      <protection locked="0"/>
    </xf>
    <xf numFmtId="0" fontId="79" fillId="16" borderId="27" xfId="0" applyFont="1" applyFill="1" applyBorder="1" applyAlignment="1" applyProtection="1">
      <alignment horizontal="center" vertical="center" wrapText="1"/>
      <protection locked="0" hidden="1"/>
    </xf>
    <xf numFmtId="0" fontId="79" fillId="16" borderId="11" xfId="0" applyFont="1" applyFill="1" applyBorder="1" applyAlignment="1" applyProtection="1">
      <alignment horizontal="center" vertical="center" wrapText="1"/>
      <protection locked="0" hidden="1"/>
    </xf>
    <xf numFmtId="0" fontId="75" fillId="8" borderId="0" xfId="0" applyFont="1" applyFill="1" applyAlignment="1" applyProtection="1">
      <alignment horizontal="left" vertical="top" indent="4"/>
      <protection locked="0" hidden="1"/>
    </xf>
    <xf numFmtId="0" fontId="25" fillId="0" borderId="2" xfId="0" applyFont="1" applyBorder="1" applyAlignment="1" applyProtection="1">
      <alignment horizontal="left" shrinkToFit="1"/>
      <protection locked="0"/>
    </xf>
    <xf numFmtId="1" fontId="24" fillId="0" borderId="14" xfId="0" applyNumberFormat="1" applyFont="1" applyBorder="1" applyAlignment="1" applyProtection="1">
      <alignment horizontal="center" vertical="top" wrapText="1"/>
      <protection locked="0"/>
    </xf>
    <xf numFmtId="1" fontId="24" fillId="0" borderId="10" xfId="0" applyNumberFormat="1" applyFont="1" applyBorder="1" applyAlignment="1" applyProtection="1">
      <alignment horizontal="center" vertical="top" wrapText="1"/>
      <protection locked="0"/>
    </xf>
    <xf numFmtId="9" fontId="24" fillId="0" borderId="14" xfId="0" applyNumberFormat="1" applyFont="1" applyBorder="1" applyAlignment="1" applyProtection="1">
      <alignment horizontal="center" vertical="top" wrapText="1"/>
      <protection locked="0"/>
    </xf>
    <xf numFmtId="9" fontId="24" fillId="0" borderId="10" xfId="0" applyNumberFormat="1" applyFont="1" applyBorder="1" applyAlignment="1" applyProtection="1">
      <alignment horizontal="center" vertical="top" wrapText="1"/>
      <protection locked="0"/>
    </xf>
    <xf numFmtId="9" fontId="24" fillId="10" borderId="14" xfId="0" applyNumberFormat="1" applyFont="1" applyFill="1" applyBorder="1" applyAlignment="1" applyProtection="1">
      <alignment horizontal="center" vertical="top" wrapText="1"/>
      <protection locked="0"/>
    </xf>
    <xf numFmtId="9" fontId="24" fillId="10" borderId="10" xfId="0" applyNumberFormat="1" applyFont="1" applyFill="1" applyBorder="1" applyAlignment="1" applyProtection="1">
      <alignment horizontal="center" vertical="top" wrapText="1"/>
      <protection locked="0"/>
    </xf>
    <xf numFmtId="9" fontId="24" fillId="20" borderId="12" xfId="0" applyNumberFormat="1" applyFont="1" applyFill="1" applyBorder="1" applyAlignment="1" applyProtection="1">
      <alignment horizontal="center" vertical="top" wrapText="1"/>
      <protection locked="0"/>
    </xf>
    <xf numFmtId="0" fontId="24" fillId="20" borderId="12" xfId="0" applyFont="1" applyFill="1" applyBorder="1" applyAlignment="1" applyProtection="1">
      <alignment horizontal="center" vertical="top" wrapText="1"/>
      <protection locked="0"/>
    </xf>
    <xf numFmtId="9" fontId="24" fillId="18" borderId="12" xfId="0" applyNumberFormat="1" applyFont="1" applyFill="1" applyBorder="1" applyAlignment="1" applyProtection="1">
      <alignment horizontal="center" vertical="top" wrapText="1"/>
      <protection locked="0"/>
    </xf>
    <xf numFmtId="0" fontId="24" fillId="18" borderId="12" xfId="0" applyFont="1" applyFill="1" applyBorder="1" applyAlignment="1" applyProtection="1">
      <alignment horizontal="center" vertical="top" wrapText="1"/>
      <protection locked="0"/>
    </xf>
    <xf numFmtId="9" fontId="24" fillId="20" borderId="14" xfId="0" applyNumberFormat="1" applyFont="1" applyFill="1" applyBorder="1" applyAlignment="1" applyProtection="1">
      <alignment horizontal="center" vertical="top" wrapText="1"/>
      <protection locked="0"/>
    </xf>
    <xf numFmtId="9" fontId="24" fillId="20" borderId="10" xfId="0" applyNumberFormat="1" applyFont="1" applyFill="1" applyBorder="1" applyAlignment="1" applyProtection="1">
      <alignment horizontal="center" vertical="top" wrapText="1"/>
      <protection locked="0"/>
    </xf>
    <xf numFmtId="9" fontId="24" fillId="18" borderId="14" xfId="0" applyNumberFormat="1" applyFont="1" applyFill="1" applyBorder="1" applyAlignment="1" applyProtection="1">
      <alignment horizontal="center" vertical="top" wrapText="1"/>
      <protection locked="0"/>
    </xf>
    <xf numFmtId="9" fontId="24" fillId="18" borderId="10" xfId="0" applyNumberFormat="1" applyFont="1" applyFill="1" applyBorder="1" applyAlignment="1" applyProtection="1">
      <alignment horizontal="center" vertical="top" wrapText="1"/>
      <protection locked="0"/>
    </xf>
    <xf numFmtId="0" fontId="24" fillId="10" borderId="12" xfId="0" applyFont="1" applyFill="1" applyBorder="1" applyAlignment="1" applyProtection="1">
      <alignment horizontal="center" vertical="top" wrapText="1"/>
      <protection locked="0"/>
    </xf>
    <xf numFmtId="0" fontId="24" fillId="11" borderId="12" xfId="0" applyFont="1" applyFill="1" applyBorder="1" applyAlignment="1" applyProtection="1">
      <alignment horizontal="center" vertical="top"/>
      <protection locked="0"/>
    </xf>
    <xf numFmtId="49" fontId="24" fillId="10" borderId="14" xfId="0" applyNumberFormat="1" applyFont="1" applyFill="1" applyBorder="1" applyAlignment="1" applyProtection="1">
      <alignment horizontal="left" vertical="top" wrapText="1"/>
      <protection locked="0"/>
    </xf>
    <xf numFmtId="49" fontId="24" fillId="10" borderId="10" xfId="0" applyNumberFormat="1" applyFont="1" applyFill="1" applyBorder="1" applyAlignment="1" applyProtection="1">
      <alignment horizontal="left" vertical="top" wrapText="1"/>
      <protection locked="0"/>
    </xf>
    <xf numFmtId="0" fontId="24" fillId="10" borderId="11" xfId="0" applyFont="1" applyFill="1" applyBorder="1" applyAlignment="1" applyProtection="1">
      <alignment horizontal="center" vertical="top" wrapText="1"/>
      <protection locked="0"/>
    </xf>
    <xf numFmtId="0" fontId="24" fillId="10" borderId="11" xfId="0" applyFont="1" applyFill="1" applyBorder="1" applyAlignment="1" applyProtection="1">
      <alignment vertical="top"/>
      <protection locked="0"/>
    </xf>
    <xf numFmtId="49" fontId="24" fillId="6" borderId="11" xfId="0" applyNumberFormat="1" applyFont="1" applyFill="1" applyBorder="1" applyAlignment="1" applyProtection="1">
      <alignment horizontal="left" vertical="top" wrapText="1"/>
      <protection locked="0"/>
    </xf>
    <xf numFmtId="0" fontId="24" fillId="7" borderId="12" xfId="0" applyFont="1" applyFill="1" applyBorder="1" applyAlignment="1" applyProtection="1">
      <alignment horizontal="center" vertical="top"/>
      <protection locked="0"/>
    </xf>
    <xf numFmtId="49" fontId="24" fillId="10" borderId="12" xfId="0" applyNumberFormat="1" applyFont="1" applyFill="1" applyBorder="1" applyAlignment="1" applyProtection="1">
      <alignment horizontal="left" vertical="top" wrapText="1"/>
      <protection locked="0"/>
    </xf>
    <xf numFmtId="0" fontId="24" fillId="6" borderId="11" xfId="0" applyFont="1" applyFill="1" applyBorder="1" applyAlignment="1" applyProtection="1">
      <alignment horizontal="center" vertical="top" wrapText="1"/>
      <protection locked="0"/>
    </xf>
    <xf numFmtId="0" fontId="24" fillId="6" borderId="11" xfId="0" applyFont="1" applyFill="1" applyBorder="1" applyAlignment="1" applyProtection="1">
      <alignment vertical="top"/>
      <protection locked="0"/>
    </xf>
    <xf numFmtId="0" fontId="24" fillId="6" borderId="12" xfId="0" applyFont="1" applyFill="1" applyBorder="1" applyAlignment="1" applyProtection="1">
      <alignment horizontal="center" vertical="top" wrapText="1"/>
      <protection locked="0"/>
    </xf>
    <xf numFmtId="49" fontId="24" fillId="10" borderId="11" xfId="0" applyNumberFormat="1" applyFont="1" applyFill="1" applyBorder="1" applyAlignment="1" applyProtection="1">
      <alignment horizontal="left" vertical="top" wrapText="1"/>
      <protection locked="0"/>
    </xf>
    <xf numFmtId="49" fontId="24" fillId="6" borderId="14" xfId="0" quotePrefix="1" applyNumberFormat="1" applyFont="1" applyFill="1" applyBorder="1" applyAlignment="1" applyProtection="1">
      <alignment horizontal="left" vertical="top" wrapText="1"/>
      <protection locked="0"/>
    </xf>
    <xf numFmtId="49" fontId="24" fillId="6" borderId="10" xfId="0" quotePrefix="1" applyNumberFormat="1" applyFont="1" applyFill="1" applyBorder="1" applyAlignment="1" applyProtection="1">
      <alignment horizontal="left" vertical="top" wrapText="1"/>
      <protection locked="0"/>
    </xf>
    <xf numFmtId="0" fontId="24" fillId="6" borderId="14" xfId="0" applyFont="1" applyFill="1" applyBorder="1" applyAlignment="1" applyProtection="1">
      <alignment horizontal="center" vertical="top" wrapText="1"/>
      <protection locked="0"/>
    </xf>
    <xf numFmtId="0" fontId="24" fillId="6" borderId="10" xfId="0" applyFont="1" applyFill="1" applyBorder="1" applyAlignment="1" applyProtection="1">
      <alignment horizontal="center" vertical="top" wrapText="1"/>
      <protection locked="0"/>
    </xf>
    <xf numFmtId="49" fontId="24" fillId="10" borderId="12" xfId="0" quotePrefix="1" applyNumberFormat="1" applyFont="1" applyFill="1" applyBorder="1" applyAlignment="1" applyProtection="1">
      <alignment horizontal="left" vertical="top" wrapText="1"/>
      <protection locked="0"/>
    </xf>
    <xf numFmtId="49" fontId="24" fillId="6" borderId="14" xfId="0" applyNumberFormat="1" applyFont="1" applyFill="1" applyBorder="1" applyAlignment="1" applyProtection="1">
      <alignment horizontal="left" vertical="top" wrapText="1"/>
      <protection locked="0"/>
    </xf>
    <xf numFmtId="49" fontId="24" fillId="6" borderId="10" xfId="0" applyNumberFormat="1" applyFont="1" applyFill="1" applyBorder="1" applyAlignment="1" applyProtection="1">
      <alignment horizontal="left" vertical="top" wrapText="1"/>
      <protection locked="0"/>
    </xf>
    <xf numFmtId="49" fontId="24" fillId="6" borderId="12" xfId="0" applyNumberFormat="1" applyFont="1" applyFill="1" applyBorder="1" applyAlignment="1" applyProtection="1">
      <alignment horizontal="left" vertical="top" wrapText="1"/>
      <protection locked="0"/>
    </xf>
    <xf numFmtId="49" fontId="24" fillId="6" borderId="12" xfId="0" quotePrefix="1" applyNumberFormat="1" applyFont="1" applyFill="1" applyBorder="1" applyAlignment="1" applyProtection="1">
      <alignment horizontal="left" vertical="top" wrapText="1"/>
      <protection locked="0"/>
    </xf>
    <xf numFmtId="9" fontId="24" fillId="10" borderId="12" xfId="0" applyNumberFormat="1" applyFont="1" applyFill="1" applyBorder="1" applyAlignment="1" applyProtection="1">
      <alignment horizontal="center" vertical="top" wrapText="1"/>
      <protection locked="0"/>
    </xf>
    <xf numFmtId="0" fontId="46" fillId="65" borderId="75" xfId="0" applyFont="1" applyFill="1" applyBorder="1" applyAlignment="1" applyProtection="1">
      <alignment horizontal="left" vertical="top" wrapText="1" indent="6"/>
      <protection locked="0" hidden="1"/>
    </xf>
    <xf numFmtId="0" fontId="44" fillId="65" borderId="76" xfId="0" applyFont="1" applyFill="1" applyBorder="1" applyAlignment="1" applyProtection="1">
      <alignment horizontal="left" vertical="top" indent="6"/>
      <protection locked="0" hidden="1"/>
    </xf>
    <xf numFmtId="0" fontId="44" fillId="65" borderId="77" xfId="0" applyFont="1" applyFill="1" applyBorder="1" applyAlignment="1" applyProtection="1">
      <alignment horizontal="left" vertical="top" indent="6"/>
      <protection locked="0" hidden="1"/>
    </xf>
    <xf numFmtId="0" fontId="46" fillId="65" borderId="0" xfId="0" applyFont="1" applyFill="1" applyAlignment="1" applyProtection="1">
      <alignment horizontal="left" vertical="top" wrapText="1" indent="6"/>
      <protection locked="0" hidden="1"/>
    </xf>
    <xf numFmtId="0" fontId="44" fillId="65" borderId="0" xfId="0" applyFont="1" applyFill="1" applyAlignment="1" applyProtection="1">
      <alignment horizontal="left" vertical="top" indent="6"/>
      <protection locked="0" hidden="1"/>
    </xf>
    <xf numFmtId="0" fontId="31" fillId="65" borderId="0" xfId="0" applyFont="1" applyFill="1" applyAlignment="1" applyProtection="1">
      <alignment horizontal="center" vertical="top"/>
      <protection locked="0" hidden="1"/>
    </xf>
    <xf numFmtId="0" fontId="152" fillId="65" borderId="0" xfId="0" applyFont="1" applyFill="1" applyAlignment="1" applyProtection="1">
      <alignment horizontal="center" vertical="top"/>
      <protection locked="0" hidden="1"/>
    </xf>
    <xf numFmtId="0" fontId="31" fillId="65" borderId="0" xfId="0" applyFont="1" applyFill="1" applyAlignment="1" applyProtection="1">
      <alignment horizontal="left" vertical="top"/>
      <protection locked="0" hidden="1"/>
    </xf>
    <xf numFmtId="0" fontId="152" fillId="65" borderId="0" xfId="0" applyFont="1" applyFill="1" applyAlignment="1" applyProtection="1">
      <alignment horizontal="left" vertical="top"/>
      <protection locked="0" hidden="1"/>
    </xf>
    <xf numFmtId="0" fontId="156" fillId="65" borderId="78" xfId="0" applyFont="1" applyFill="1" applyBorder="1" applyAlignment="1" applyProtection="1">
      <alignment horizontal="left" vertical="top" wrapText="1" indent="8"/>
      <protection locked="0"/>
    </xf>
    <xf numFmtId="0" fontId="157" fillId="65" borderId="79" xfId="0" applyFont="1" applyFill="1" applyBorder="1" applyAlignment="1" applyProtection="1">
      <alignment horizontal="left" vertical="top" indent="8"/>
      <protection locked="0"/>
    </xf>
    <xf numFmtId="0" fontId="157" fillId="65" borderId="80" xfId="0" applyFont="1" applyFill="1" applyBorder="1" applyAlignment="1" applyProtection="1">
      <alignment horizontal="left" vertical="top" indent="8"/>
      <protection locked="0"/>
    </xf>
    <xf numFmtId="0" fontId="153" fillId="65" borderId="0" xfId="0" applyFont="1" applyFill="1" applyAlignment="1" applyProtection="1">
      <alignment horizontal="left" vertical="top" wrapText="1" indent="8"/>
      <protection locked="0"/>
    </xf>
    <xf numFmtId="0" fontId="28" fillId="65" borderId="0" xfId="0" applyFont="1" applyFill="1" applyAlignment="1" applyProtection="1">
      <alignment horizontal="left" vertical="top" indent="8"/>
      <protection locked="0"/>
    </xf>
    <xf numFmtId="0" fontId="33" fillId="65" borderId="0" xfId="0" applyFont="1" applyFill="1" applyAlignment="1" applyProtection="1">
      <alignment horizontal="center"/>
      <protection locked="0" hidden="1"/>
    </xf>
    <xf numFmtId="0" fontId="33" fillId="65" borderId="0" xfId="0" applyFont="1" applyFill="1" applyAlignment="1" applyProtection="1">
      <alignment horizontal="left"/>
      <protection locked="0" hidden="1"/>
    </xf>
    <xf numFmtId="0" fontId="96" fillId="65" borderId="0" xfId="0" applyFont="1" applyFill="1" applyAlignment="1" applyProtection="1">
      <alignment horizontal="left" vertical="top" wrapText="1" indent="1"/>
      <protection locked="0"/>
    </xf>
    <xf numFmtId="0" fontId="96" fillId="65" borderId="0" xfId="0" applyFont="1" applyFill="1" applyAlignment="1" applyProtection="1">
      <alignment horizontal="left" vertical="top" indent="1"/>
      <protection locked="0"/>
    </xf>
    <xf numFmtId="49" fontId="33" fillId="15" borderId="14" xfId="0" applyNumberFormat="1" applyFont="1" applyFill="1" applyBorder="1" applyAlignment="1" applyProtection="1">
      <alignment horizontal="left" vertical="top" wrapText="1"/>
      <protection locked="0"/>
    </xf>
    <xf numFmtId="49" fontId="33" fillId="15" borderId="16" xfId="0" applyNumberFormat="1" applyFont="1" applyFill="1" applyBorder="1" applyAlignment="1" applyProtection="1">
      <alignment horizontal="left" vertical="top" wrapText="1"/>
      <protection locked="0"/>
    </xf>
    <xf numFmtId="49" fontId="33" fillId="15" borderId="10" xfId="0" applyNumberFormat="1" applyFont="1" applyFill="1" applyBorder="1" applyAlignment="1" applyProtection="1">
      <alignment horizontal="left" vertical="top" wrapText="1"/>
      <protection locked="0"/>
    </xf>
    <xf numFmtId="49" fontId="33" fillId="9" borderId="34" xfId="0" applyNumberFormat="1" applyFont="1" applyFill="1" applyBorder="1" applyAlignment="1" applyProtection="1">
      <alignment horizontal="left" vertical="top" wrapText="1"/>
      <protection locked="0"/>
    </xf>
    <xf numFmtId="49" fontId="33" fillId="9" borderId="17" xfId="0" applyNumberFormat="1" applyFont="1" applyFill="1" applyBorder="1" applyAlignment="1" applyProtection="1">
      <alignment horizontal="left" vertical="top" wrapText="1"/>
      <protection locked="0"/>
    </xf>
    <xf numFmtId="0" fontId="24" fillId="7" borderId="14" xfId="0" applyFont="1" applyFill="1" applyBorder="1" applyAlignment="1" applyProtection="1">
      <alignment horizontal="center" vertical="top"/>
      <protection locked="0"/>
    </xf>
    <xf numFmtId="0" fontId="24" fillId="7" borderId="10" xfId="0" applyFont="1" applyFill="1" applyBorder="1" applyAlignment="1" applyProtection="1">
      <alignment horizontal="center" vertical="top"/>
      <protection locked="0"/>
    </xf>
    <xf numFmtId="0" fontId="151" fillId="7" borderId="0" xfId="0" applyFont="1" applyFill="1" applyAlignment="1" applyProtection="1">
      <alignment horizontal="left" vertical="center" wrapText="1"/>
      <protection locked="0"/>
    </xf>
    <xf numFmtId="0" fontId="101" fillId="0" borderId="2" xfId="0" applyFont="1" applyBorder="1" applyAlignment="1" applyProtection="1">
      <alignment horizontal="right" vertical="center"/>
      <protection locked="0"/>
    </xf>
    <xf numFmtId="0" fontId="51" fillId="16" borderId="20" xfId="0" applyFont="1" applyFill="1" applyBorder="1" applyAlignment="1" applyProtection="1">
      <alignment horizontal="center"/>
      <protection locked="0"/>
    </xf>
    <xf numFmtId="0" fontId="51" fillId="16" borderId="25" xfId="0" applyFont="1" applyFill="1" applyBorder="1" applyAlignment="1" applyProtection="1">
      <alignment horizontal="center"/>
      <protection locked="0"/>
    </xf>
    <xf numFmtId="0" fontId="34" fillId="0" borderId="0" xfId="0" applyFont="1" applyAlignment="1" applyProtection="1">
      <alignment horizontal="left" textRotation="90"/>
      <protection locked="0"/>
    </xf>
    <xf numFmtId="0" fontId="34" fillId="0" borderId="0" xfId="0" applyFont="1" applyAlignment="1" applyProtection="1">
      <alignment horizontal="right" textRotation="90"/>
      <protection locked="0"/>
    </xf>
    <xf numFmtId="0" fontId="33" fillId="11" borderId="0" xfId="0" applyFont="1" applyFill="1" applyAlignment="1" applyProtection="1">
      <alignment horizontal="left"/>
      <protection locked="0"/>
    </xf>
    <xf numFmtId="0" fontId="24" fillId="9" borderId="0" xfId="0" applyFont="1" applyFill="1" applyAlignment="1" applyProtection="1">
      <alignment horizontal="center" vertical="center" textRotation="90"/>
      <protection locked="0"/>
    </xf>
    <xf numFmtId="0" fontId="99" fillId="16" borderId="0" xfId="26" applyFont="1" applyFill="1" applyAlignment="1" applyProtection="1">
      <alignment horizontal="center" vertical="center"/>
      <protection locked="0" hidden="1"/>
    </xf>
    <xf numFmtId="0" fontId="47" fillId="15" borderId="0" xfId="0" applyFont="1" applyFill="1" applyAlignment="1" applyProtection="1">
      <alignment horizontal="center" vertical="center" textRotation="90"/>
      <protection locked="0"/>
    </xf>
    <xf numFmtId="0" fontId="47" fillId="9" borderId="0" xfId="0" applyFont="1" applyFill="1" applyAlignment="1" applyProtection="1">
      <alignment horizontal="center" vertical="center" textRotation="90"/>
      <protection locked="0"/>
    </xf>
    <xf numFmtId="0" fontId="24" fillId="15" borderId="0" xfId="0" applyFont="1" applyFill="1" applyAlignment="1" applyProtection="1">
      <alignment horizontal="center" vertical="center" textRotation="90"/>
      <protection locked="0"/>
    </xf>
    <xf numFmtId="0" fontId="61" fillId="0" borderId="0" xfId="0" applyFont="1" applyAlignment="1" applyProtection="1">
      <alignment horizontal="left" vertical="center"/>
      <protection locked="0"/>
    </xf>
    <xf numFmtId="49" fontId="24" fillId="62" borderId="0" xfId="0" applyNumberFormat="1" applyFont="1" applyFill="1" applyAlignment="1" applyProtection="1">
      <alignment horizontal="left" vertical="center" wrapText="1" shrinkToFit="1"/>
      <protection locked="0" hidden="1"/>
    </xf>
    <xf numFmtId="49" fontId="24" fillId="63" borderId="0" xfId="0" applyNumberFormat="1" applyFont="1" applyFill="1" applyAlignment="1" applyProtection="1">
      <alignment horizontal="left" vertical="center" wrapText="1" shrinkToFit="1"/>
      <protection locked="0" hidden="1"/>
    </xf>
    <xf numFmtId="0" fontId="24" fillId="62" borderId="0" xfId="0" applyFont="1" applyFill="1" applyAlignment="1" applyProtection="1">
      <alignment horizontal="left" vertical="center" wrapText="1" shrinkToFit="1"/>
      <protection locked="0" hidden="1"/>
    </xf>
    <xf numFmtId="0" fontId="24" fillId="63" borderId="0" xfId="0" applyFont="1" applyFill="1" applyAlignment="1" applyProtection="1">
      <alignment horizontal="left" vertical="center" wrapText="1" shrinkToFit="1"/>
      <protection locked="0" hidden="1"/>
    </xf>
    <xf numFmtId="49" fontId="24" fillId="59" borderId="0" xfId="0" applyNumberFormat="1" applyFont="1" applyFill="1" applyAlignment="1" applyProtection="1">
      <alignment horizontal="left" vertical="center" wrapText="1" shrinkToFit="1"/>
      <protection locked="0" hidden="1"/>
    </xf>
    <xf numFmtId="49" fontId="24" fillId="59" borderId="0" xfId="0" applyNumberFormat="1" applyFont="1" applyFill="1" applyAlignment="1" applyProtection="1">
      <alignment horizontal="center" vertical="center" wrapText="1" shrinkToFit="1"/>
      <protection locked="0" hidden="1"/>
    </xf>
    <xf numFmtId="49" fontId="60" fillId="62" borderId="0" xfId="0" applyNumberFormat="1" applyFont="1" applyFill="1" applyAlignment="1" applyProtection="1">
      <alignment horizontal="left" vertical="center" wrapText="1" indent="3" shrinkToFit="1"/>
      <protection locked="0" hidden="1"/>
    </xf>
    <xf numFmtId="49" fontId="60" fillId="63" borderId="0" xfId="0" applyNumberFormat="1" applyFont="1" applyFill="1" applyAlignment="1" applyProtection="1">
      <alignment horizontal="left" vertical="center" wrapText="1" indent="3" shrinkToFit="1"/>
      <protection locked="0" hidden="1"/>
    </xf>
    <xf numFmtId="0" fontId="60" fillId="59" borderId="0" xfId="0" applyFont="1" applyFill="1" applyAlignment="1" applyProtection="1">
      <alignment horizontal="left" vertical="center" indent="3"/>
      <protection locked="0" hidden="1"/>
    </xf>
    <xf numFmtId="0" fontId="24" fillId="59" borderId="0" xfId="0" applyFont="1" applyFill="1" applyAlignment="1" applyProtection="1">
      <alignment horizontal="left" vertical="center" wrapText="1" shrinkToFit="1"/>
      <protection locked="0" hidden="1"/>
    </xf>
    <xf numFmtId="49" fontId="24" fillId="0" borderId="64" xfId="0" applyNumberFormat="1" applyFont="1" applyBorder="1" applyAlignment="1" applyProtection="1">
      <alignment horizontal="left" vertical="center" wrapText="1" shrinkToFit="1"/>
      <protection locked="0" hidden="1"/>
    </xf>
    <xf numFmtId="49" fontId="24" fillId="0" borderId="0" xfId="0" applyNumberFormat="1" applyFont="1" applyAlignment="1" applyProtection="1">
      <alignment horizontal="left" vertical="center" wrapText="1" shrinkToFit="1"/>
      <protection locked="0" hidden="1"/>
    </xf>
    <xf numFmtId="49" fontId="24" fillId="0" borderId="61" xfId="0" applyNumberFormat="1" applyFont="1" applyBorder="1" applyAlignment="1" applyProtection="1">
      <alignment horizontal="left" vertical="center" wrapText="1" shrinkToFit="1"/>
      <protection locked="0" hidden="1"/>
    </xf>
    <xf numFmtId="49" fontId="24" fillId="0" borderId="38" xfId="0" applyNumberFormat="1" applyFont="1" applyBorder="1" applyAlignment="1" applyProtection="1">
      <alignment horizontal="left" vertical="center" wrapText="1" shrinkToFit="1"/>
      <protection locked="0" hidden="1"/>
    </xf>
    <xf numFmtId="49" fontId="24" fillId="0" borderId="65" xfId="0" applyNumberFormat="1" applyFont="1" applyBorder="1" applyAlignment="1" applyProtection="1">
      <alignment horizontal="left" vertical="center" wrapText="1" shrinkToFit="1"/>
      <protection locked="0" hidden="1"/>
    </xf>
    <xf numFmtId="49" fontId="24" fillId="0" borderId="66" xfId="0" applyNumberFormat="1" applyFont="1" applyBorder="1" applyAlignment="1" applyProtection="1">
      <alignment horizontal="left" vertical="center" wrapText="1" shrinkToFit="1"/>
      <protection locked="0" hidden="1"/>
    </xf>
    <xf numFmtId="49" fontId="24" fillId="0" borderId="2" xfId="0" applyNumberFormat="1" applyFont="1" applyBorder="1" applyAlignment="1" applyProtection="1">
      <alignment horizontal="left" vertical="center" wrapText="1" shrinkToFit="1"/>
      <protection locked="0" hidden="1"/>
    </xf>
    <xf numFmtId="49" fontId="24" fillId="0" borderId="67" xfId="0" applyNumberFormat="1" applyFont="1" applyBorder="1" applyAlignment="1" applyProtection="1">
      <alignment horizontal="left" vertical="center" wrapText="1" shrinkToFit="1"/>
      <protection locked="0" hidden="1"/>
    </xf>
    <xf numFmtId="49" fontId="24" fillId="0" borderId="68" xfId="0" applyNumberFormat="1" applyFont="1" applyBorder="1" applyAlignment="1" applyProtection="1">
      <alignment horizontal="left" vertical="center" wrapText="1" shrinkToFit="1"/>
      <protection locked="0" hidden="1"/>
    </xf>
    <xf numFmtId="49" fontId="24" fillId="0" borderId="69" xfId="0" applyNumberFormat="1" applyFont="1" applyBorder="1" applyAlignment="1" applyProtection="1">
      <alignment horizontal="left" vertical="center" wrapText="1" shrinkToFit="1"/>
      <protection locked="0" hidden="1"/>
    </xf>
    <xf numFmtId="0" fontId="24" fillId="0" borderId="38" xfId="0" applyFont="1" applyBorder="1" applyAlignment="1" applyProtection="1">
      <alignment horizontal="left" vertical="center" wrapText="1" shrinkToFit="1"/>
      <protection locked="0" hidden="1"/>
    </xf>
    <xf numFmtId="0" fontId="24" fillId="0" borderId="0" xfId="0" applyFont="1" applyAlignment="1" applyProtection="1">
      <alignment horizontal="left" vertical="center" wrapText="1" shrinkToFit="1"/>
      <protection locked="0" hidden="1"/>
    </xf>
    <xf numFmtId="0" fontId="24" fillId="0" borderId="65" xfId="0" applyFont="1" applyBorder="1" applyAlignment="1" applyProtection="1">
      <alignment horizontal="left" vertical="center" wrapText="1" shrinkToFit="1"/>
      <protection locked="0" hidden="1"/>
    </xf>
    <xf numFmtId="49" fontId="24" fillId="0" borderId="38" xfId="0" applyNumberFormat="1" applyFont="1" applyBorder="1" applyAlignment="1" applyProtection="1">
      <alignment horizontal="center" vertical="center" wrapText="1" shrinkToFit="1"/>
      <protection locked="0" hidden="1"/>
    </xf>
    <xf numFmtId="49" fontId="24" fillId="0" borderId="61" xfId="0" applyNumberFormat="1" applyFont="1" applyBorder="1" applyAlignment="1" applyProtection="1">
      <alignment horizontal="center" vertical="center" wrapText="1" shrinkToFit="1"/>
      <protection locked="0" hidden="1"/>
    </xf>
    <xf numFmtId="49" fontId="131" fillId="33" borderId="58" xfId="0" applyNumberFormat="1" applyFont="1" applyFill="1" applyBorder="1" applyAlignment="1" applyProtection="1">
      <alignment horizontal="left" vertical="center" wrapText="1" shrinkToFit="1"/>
      <protection locked="0" hidden="1"/>
    </xf>
    <xf numFmtId="49" fontId="131" fillId="33" borderId="36" xfId="0" applyNumberFormat="1" applyFont="1" applyFill="1" applyBorder="1" applyAlignment="1" applyProtection="1">
      <alignment horizontal="left" vertical="center" wrapText="1" shrinkToFit="1"/>
      <protection locked="0" hidden="1"/>
    </xf>
    <xf numFmtId="49" fontId="131" fillId="33" borderId="59" xfId="0" applyNumberFormat="1" applyFont="1" applyFill="1" applyBorder="1" applyAlignment="1" applyProtection="1">
      <alignment horizontal="left" vertical="center" wrapText="1" shrinkToFit="1"/>
      <protection locked="0" hidden="1"/>
    </xf>
    <xf numFmtId="0" fontId="131" fillId="33" borderId="58" xfId="0" applyFont="1" applyFill="1" applyBorder="1" applyAlignment="1" applyProtection="1">
      <alignment horizontal="left" vertical="center"/>
      <protection locked="0" hidden="1"/>
    </xf>
    <xf numFmtId="0" fontId="131" fillId="33" borderId="59" xfId="0" applyFont="1" applyFill="1" applyBorder="1" applyAlignment="1" applyProtection="1">
      <alignment horizontal="left" vertical="center"/>
      <protection locked="0" hidden="1"/>
    </xf>
    <xf numFmtId="0" fontId="24" fillId="0" borderId="61" xfId="0" applyFont="1" applyBorder="1" applyAlignment="1" applyProtection="1">
      <alignment horizontal="left" vertical="center" wrapText="1" shrinkToFit="1"/>
      <protection locked="0" hidden="1"/>
    </xf>
    <xf numFmtId="0" fontId="36" fillId="0" borderId="34" xfId="15" applyFont="1" applyFill="1" applyBorder="1" applyAlignment="1" applyProtection="1">
      <alignment horizontal="left" vertical="top" wrapText="1"/>
      <protection locked="0"/>
    </xf>
    <xf numFmtId="0" fontId="36" fillId="0" borderId="17" xfId="15" applyFont="1" applyFill="1" applyBorder="1" applyAlignment="1" applyProtection="1">
      <alignment horizontal="left" vertical="top" wrapText="1"/>
      <protection locked="0"/>
    </xf>
    <xf numFmtId="0" fontId="36" fillId="0" borderId="19" xfId="15" applyFont="1" applyFill="1" applyBorder="1" applyAlignment="1" applyProtection="1">
      <alignment horizontal="left" vertical="top" wrapText="1"/>
      <protection locked="0"/>
    </xf>
    <xf numFmtId="0" fontId="33" fillId="0" borderId="15" xfId="15" applyFont="1" applyFill="1" applyBorder="1" applyAlignment="1" applyProtection="1">
      <alignment horizontal="left" vertical="top" wrapText="1"/>
      <protection locked="0"/>
    </xf>
    <xf numFmtId="0" fontId="33" fillId="0" borderId="24" xfId="15" applyFont="1" applyFill="1" applyBorder="1" applyAlignment="1" applyProtection="1">
      <alignment horizontal="left" vertical="top" wrapText="1"/>
      <protection locked="0"/>
    </xf>
    <xf numFmtId="0" fontId="33" fillId="0" borderId="18" xfId="15" applyFont="1" applyFill="1" applyBorder="1" applyAlignment="1" applyProtection="1">
      <alignment horizontal="left" vertical="top" wrapText="1"/>
      <protection locked="0"/>
    </xf>
    <xf numFmtId="0" fontId="33" fillId="0" borderId="0" xfId="15" applyFont="1" applyFill="1" applyAlignment="1" applyProtection="1">
      <alignment horizontal="left" vertical="top" wrapText="1"/>
      <protection locked="0"/>
    </xf>
    <xf numFmtId="0" fontId="33" fillId="0" borderId="20" xfId="15" applyFont="1" applyFill="1" applyBorder="1" applyAlignment="1" applyProtection="1">
      <alignment horizontal="left" vertical="top" wrapText="1"/>
      <protection locked="0"/>
    </xf>
    <xf numFmtId="0" fontId="33" fillId="0" borderId="25" xfId="15" applyFont="1" applyFill="1" applyBorder="1" applyAlignment="1" applyProtection="1">
      <alignment horizontal="left" vertical="top" wrapText="1"/>
      <protection locked="0"/>
    </xf>
    <xf numFmtId="0" fontId="133" fillId="0" borderId="0" xfId="0" applyFont="1" applyAlignment="1" applyProtection="1">
      <alignment horizontal="center" vertical="center" textRotation="90"/>
      <protection locked="0" hidden="1"/>
    </xf>
    <xf numFmtId="0" fontId="55" fillId="0" borderId="0" xfId="26" applyFont="1" applyAlignment="1" applyProtection="1">
      <alignment horizontal="left" textRotation="90"/>
      <protection locked="0" hidden="1"/>
    </xf>
    <xf numFmtId="0" fontId="33" fillId="7" borderId="0" xfId="0" applyFont="1" applyFill="1" applyAlignment="1" applyProtection="1">
      <alignment horizontal="left"/>
      <protection locked="0"/>
    </xf>
    <xf numFmtId="0" fontId="6" fillId="7" borderId="0" xfId="0" applyFont="1" applyFill="1" applyAlignment="1" applyProtection="1">
      <alignment horizontal="left"/>
      <protection locked="0"/>
    </xf>
    <xf numFmtId="1" fontId="33" fillId="0" borderId="0" xfId="0" applyNumberFormat="1" applyFont="1" applyAlignment="1" applyProtection="1">
      <alignment horizontal="left" vertical="center" wrapText="1"/>
      <protection locked="0"/>
    </xf>
    <xf numFmtId="0" fontId="1" fillId="0" borderId="0" xfId="0" applyFont="1" applyAlignment="1" applyProtection="1">
      <alignment horizontal="left" vertical="top" wrapText="1"/>
      <protection locked="0"/>
    </xf>
  </cellXfs>
  <cellStyles count="37">
    <cellStyle name="20 % - Akzent3" xfId="1" builtinId="38"/>
    <cellStyle name="40 % - Akzent3" xfId="25" builtinId="39"/>
    <cellStyle name="40 % - Akzent4" xfId="15" builtinId="43"/>
    <cellStyle name="Année civile" xfId="28" xr:uid="{7A26C060-DEE0-4A3C-8B21-C627E6192B84}"/>
    <cellStyle name="Date" xfId="30" xr:uid="{9265BDEE-2978-4A51-89EA-EDE55F1EC2A2}"/>
    <cellStyle name="Euro" xfId="12" xr:uid="{00000000-0005-0000-0000-000002000000}"/>
    <cellStyle name="Hyperlink 2" xfId="4" xr:uid="{00000000-0005-0000-0000-000003000000}"/>
    <cellStyle name="Hyperlink 3" xfId="7" xr:uid="{00000000-0005-0000-0000-000004000000}"/>
    <cellStyle name="Hyperlink 4" xfId="10" xr:uid="{00000000-0005-0000-0000-000005000000}"/>
    <cellStyle name="Komma" xfId="18" builtinId="3"/>
    <cellStyle name="Komma 2" xfId="5" xr:uid="{00000000-0005-0000-0000-000007000000}"/>
    <cellStyle name="Komma 2 2" xfId="33" xr:uid="{FD183256-B2A1-48F8-848F-76D988B7A302}"/>
    <cellStyle name="Komma 3" xfId="21" xr:uid="{866D88F8-6B2C-4111-97A5-56BB01233D5A}"/>
    <cellStyle name="Komma 3 2" xfId="36" xr:uid="{BD47BCB0-45A8-409B-9C24-ACF710390139}"/>
    <cellStyle name="Komma 4" xfId="35" xr:uid="{C44BE55F-C350-412B-8051-F6B2703EC16C}"/>
    <cellStyle name="Link" xfId="2" builtinId="8" customBuiltin="1"/>
    <cellStyle name="Link 2" xfId="26" xr:uid="{0C3A450D-0047-4FF0-A7F4-BEF1DF2C9281}"/>
    <cellStyle name="Link 3" xfId="32" xr:uid="{4519F205-B820-414E-8E98-ABFD926FD1C8}"/>
    <cellStyle name="Normal 2" xfId="6" xr:uid="{00000000-0005-0000-0000-000009000000}"/>
    <cellStyle name="Prozent" xfId="17" builtinId="5"/>
    <cellStyle name="Prozent 2" xfId="14" xr:uid="{00000000-0005-0000-0000-00000B000000}"/>
    <cellStyle name="Prozent 3" xfId="31" xr:uid="{2D077346-EB71-4FCB-BBD4-A82325726AAB}"/>
    <cellStyle name="Prozent 4" xfId="23" xr:uid="{987ECDEC-2E5E-41E9-A35A-7E467508ED20}"/>
    <cellStyle name="Standard" xfId="0" builtinId="0"/>
    <cellStyle name="Standard 18" xfId="19" xr:uid="{29C0B74A-7556-4C59-AE7A-2EF3CC8428F8}"/>
    <cellStyle name="Standard 19" xfId="20" xr:uid="{D2980F5F-6B58-4CFD-AE77-D7A41E29A633}"/>
    <cellStyle name="Standard 2" xfId="3" xr:uid="{00000000-0005-0000-0000-00000D000000}"/>
    <cellStyle name="Standard 25" xfId="22" xr:uid="{9A598724-017F-4BF7-9262-6A3747473981}"/>
    <cellStyle name="Standard 3" xfId="8" xr:uid="{00000000-0005-0000-0000-00000E000000}"/>
    <cellStyle name="Standard 3 2" xfId="9" xr:uid="{00000000-0005-0000-0000-00000F000000}"/>
    <cellStyle name="Standard 4" xfId="11" xr:uid="{00000000-0005-0000-0000-000010000000}"/>
    <cellStyle name="Standard 5" xfId="16" xr:uid="{00000000-0005-0000-0000-000011000000}"/>
    <cellStyle name="Standard 5 2" xfId="34" xr:uid="{9E54EB53-2E25-4CD1-A279-08D74785F557}"/>
    <cellStyle name="Standard 6" xfId="27" xr:uid="{04B1FD9C-44E6-45D5-B6DD-0942D5F66960}"/>
    <cellStyle name="Überschrift 5" xfId="29" xr:uid="{46888999-5363-43FD-AACC-D3A230A222B1}"/>
    <cellStyle name="Währung" xfId="24" builtinId="4"/>
    <cellStyle name="Währung 2" xfId="13" xr:uid="{00000000-0005-0000-0000-000012000000}"/>
  </cellStyles>
  <dxfs count="1106">
    <dxf>
      <font>
        <b val="0"/>
        <i val="0"/>
        <strike val="0"/>
        <condense val="0"/>
        <extend val="0"/>
        <outline val="0"/>
        <shadow val="0"/>
        <u val="none"/>
        <vertAlign val="baseline"/>
        <sz val="10"/>
        <color auto="1"/>
        <name val="Calibri Light"/>
        <family val="2"/>
        <scheme val="none"/>
      </font>
      <fill>
        <patternFill patternType="none">
          <fgColor rgb="FF000000"/>
          <bgColor rgb="FFFFFFFF"/>
        </patternFill>
      </fill>
      <alignment horizontal="right" vertical="top" textRotation="0" wrapText="0" indent="0" justifyLastLine="0" shrinkToFit="0" readingOrder="0"/>
      <protection locked="0" hidden="0"/>
    </dxf>
    <dxf>
      <font>
        <b val="0"/>
        <i val="0"/>
        <strike val="0"/>
        <condense val="0"/>
        <extend val="0"/>
        <outline val="0"/>
        <shadow val="0"/>
        <u val="none"/>
        <vertAlign val="baseline"/>
        <sz val="12"/>
        <color theme="0"/>
        <name val="Calibri Light"/>
        <family val="2"/>
        <scheme val="none"/>
      </font>
      <fill>
        <patternFill patternType="solid">
          <fgColor indexed="64"/>
          <bgColor theme="0" tint="-4.9989318521683403E-2"/>
        </patternFill>
      </fill>
      <alignment horizontal="center" vertical="top" textRotation="0" wrapText="0" indent="0" justifyLastLine="0" shrinkToFit="0" readingOrder="0"/>
      <protection locked="0" hidden="0"/>
    </dxf>
    <dxf>
      <font>
        <b val="0"/>
        <i val="0"/>
        <strike val="0"/>
        <condense val="0"/>
        <extend val="0"/>
        <outline val="0"/>
        <shadow val="0"/>
        <u val="none"/>
        <vertAlign val="baseline"/>
        <sz val="10"/>
        <color auto="1"/>
        <name val="Calibri Light"/>
        <family val="2"/>
        <scheme val="none"/>
      </font>
      <numFmt numFmtId="173" formatCode="_ [$CHF-807]\ * #,##0.00_ ;_ [$CHF-807]\ * \-#,##0.00_ ;_ [$CHF-807]\ * &quot;-&quot;??_ ;_ @_ "/>
      <fill>
        <patternFill patternType="none">
          <fgColor rgb="FF000000"/>
          <bgColor rgb="FFFFFFFF"/>
        </patternFill>
      </fill>
      <alignment horizontal="right" vertical="top" textRotation="0" wrapText="0" indent="0" justifyLastLine="0" shrinkToFit="0" readingOrder="0"/>
      <protection locked="0" hidden="0"/>
    </dxf>
    <dxf>
      <font>
        <b val="0"/>
        <i val="0"/>
        <strike val="0"/>
        <condense val="0"/>
        <extend val="0"/>
        <outline val="0"/>
        <shadow val="0"/>
        <u val="none"/>
        <vertAlign val="baseline"/>
        <sz val="11"/>
        <color auto="1"/>
        <name val="Calibri Light"/>
        <family val="2"/>
        <scheme val="none"/>
      </font>
      <numFmt numFmtId="13" formatCode="0%"/>
      <fill>
        <patternFill patternType="solid">
          <fgColor indexed="64"/>
          <bgColor theme="0"/>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protection locked="0" hidden="1"/>
    </dxf>
    <dxf>
      <font>
        <b val="0"/>
        <i val="0"/>
        <strike val="0"/>
        <condense val="0"/>
        <extend val="0"/>
        <outline val="0"/>
        <shadow val="0"/>
        <u val="none"/>
        <vertAlign val="baseline"/>
        <sz val="11"/>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fill>
        <patternFill patternType="none">
          <fgColor rgb="FF000000"/>
          <bgColor rgb="FFFFFFFF"/>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fill>
        <patternFill patternType="none">
          <fgColor indexed="64"/>
          <bgColor indexed="65"/>
        </patternFill>
      </fill>
      <alignment horizontal="right" vertical="center" textRotation="0" wrapText="0" indent="0" justifyLastLine="0" shrinkToFit="1" readingOrder="0"/>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style="hair">
          <color theme="0" tint="-0.499984740745262"/>
        </right>
        <top/>
        <bottom/>
      </border>
      <protection locked="0" hidden="0"/>
    </dxf>
    <dxf>
      <font>
        <strike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fill>
        <patternFill patternType="none">
          <fgColor indexed="64"/>
          <bgColor indexed="65"/>
        </patternFill>
      </fill>
      <alignment horizontal="right" vertical="center" textRotation="0" wrapText="0" indent="0" justifyLastLine="0" shrinkToFit="1" readingOrder="0"/>
      <border diagonalUp="0" diagonalDown="0" outline="0">
        <left/>
        <right style="hair">
          <color theme="0" tint="-0.499984740745262"/>
        </right>
        <top/>
        <bottom/>
      </border>
      <protection locked="0" hidden="0"/>
    </dxf>
    <dxf>
      <font>
        <strike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strike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1"/>
        <color auto="1"/>
        <name val="Calibri Light"/>
        <family val="2"/>
        <scheme val="none"/>
      </font>
      <numFmt numFmtId="13" formatCode="0%"/>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1"/>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9"/>
        <color auto="1"/>
        <name val="Calibri Light"/>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0" indent="0" justifyLastLine="0" shrinkToFit="0" readingOrder="0"/>
      <border outline="0">
        <left style="hair">
          <color theme="0" tint="-0.499984740745262"/>
        </left>
      </border>
      <protection locked="0" hidden="0"/>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top" textRotation="0" wrapText="1" indent="0" justifyLastLine="0" shrinkToFit="0" readingOrder="0"/>
      <border diagonalUp="0" diagonalDown="0" outline="0">
        <left style="hair">
          <color theme="0" tint="-0.499984740745262"/>
        </left>
        <right style="hair">
          <color theme="0" tint="-0.499984740745262"/>
        </right>
        <top/>
        <bottom/>
      </border>
      <protection locked="0" hidden="0"/>
    </dxf>
    <dxf>
      <font>
        <b val="0"/>
        <i val="0"/>
        <strike val="0"/>
        <condense val="0"/>
        <extend val="0"/>
        <outline val="0"/>
        <shadow val="0"/>
        <u val="none"/>
        <vertAlign val="baseline"/>
        <sz val="12"/>
        <color theme="1" tint="0.499984740745262"/>
        <name val="Calibri Light"/>
        <family val="2"/>
        <scheme val="none"/>
      </font>
      <numFmt numFmtId="0" formatCode="General"/>
      <fill>
        <patternFill patternType="solid">
          <fgColor indexed="64"/>
          <bgColor theme="0"/>
        </patternFill>
      </fill>
      <alignment horizontal="left" vertical="center" textRotation="0" wrapText="0"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2"/>
        <color theme="1" tint="0.499984740745262"/>
        <name val="Calibri Light"/>
        <family val="2"/>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fill>
        <patternFill patternType="none">
          <fgColor rgb="FF000000"/>
          <bgColor rgb="FFFFFFFF"/>
        </patternFill>
      </fill>
      <alignment horizontal="right" vertical="top" textRotation="0" wrapText="0" indent="0" justifyLastLine="0" shrinkToFit="0" readingOrder="0"/>
      <protection locked="0" hidden="0"/>
    </dxf>
    <dxf>
      <font>
        <b val="0"/>
        <i val="0"/>
        <strike val="0"/>
        <condense val="0"/>
        <extend val="0"/>
        <outline val="0"/>
        <shadow val="0"/>
        <u val="none"/>
        <vertAlign val="baseline"/>
        <sz val="12"/>
        <color theme="0"/>
        <name val="Calibri Light"/>
        <family val="2"/>
        <scheme val="none"/>
      </font>
      <fill>
        <patternFill patternType="solid">
          <fgColor indexed="64"/>
          <bgColor theme="0" tint="-4.9989318521683403E-2"/>
        </patternFill>
      </fill>
      <alignment horizontal="center" vertical="top" textRotation="0" wrapText="0" indent="0" justifyLastLine="0" shrinkToFit="0" readingOrder="0"/>
      <protection locked="0" hidden="0"/>
    </dxf>
    <dxf>
      <font>
        <b val="0"/>
        <i val="0"/>
        <strike val="0"/>
        <condense val="0"/>
        <extend val="0"/>
        <outline val="0"/>
        <shadow val="0"/>
        <u val="none"/>
        <vertAlign val="baseline"/>
        <sz val="10"/>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
        <color auto="1"/>
        <name val="Calibri Light"/>
        <family val="2"/>
        <scheme val="none"/>
      </font>
      <fill>
        <patternFill patternType="none">
          <fgColor rgb="FF000000"/>
          <bgColor rgb="FFFFFFFF"/>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numFmt numFmtId="0" formatCode="General"/>
      <fill>
        <patternFill patternType="none">
          <fgColor indexed="64"/>
          <bgColor indexed="65"/>
        </patternFill>
      </fill>
      <alignment horizontal="right" vertical="center" textRotation="0" wrapText="0" indent="0" justifyLastLine="0" shrinkToFit="1" readingOrder="0"/>
      <protection locked="0" hidden="0"/>
    </dxf>
    <dxf>
      <font>
        <b val="0"/>
        <i val="0"/>
        <strike val="0"/>
        <condense val="0"/>
        <extend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style="hair">
          <color theme="0" tint="-0.499984740745262"/>
        </right>
        <top/>
        <bottom/>
      </border>
      <protection locked="0" hidden="0"/>
    </dxf>
    <dxf>
      <font>
        <strike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0"/>
        <color auto="1"/>
        <name val="Calibri Light"/>
        <family val="2"/>
        <scheme val="none"/>
      </font>
      <fill>
        <patternFill patternType="none">
          <fgColor indexed="64"/>
          <bgColor indexed="65"/>
        </patternFill>
      </fill>
      <alignment horizontal="right" vertical="center" textRotation="0" wrapText="0" indent="0" justifyLastLine="0" shrinkToFit="1" readingOrder="0"/>
      <border diagonalUp="0" diagonalDown="0" outline="0">
        <left/>
        <right style="hair">
          <color theme="0" tint="-0.499984740745262"/>
        </right>
        <top/>
        <bottom/>
      </border>
      <protection locked="0" hidden="0"/>
    </dxf>
    <dxf>
      <font>
        <strike val="0"/>
        <outline val="0"/>
        <shadow val="0"/>
        <u val="none"/>
        <vertAlign val="baseline"/>
        <sz val="10"/>
        <color auto="1"/>
        <name val="Calibri Light"/>
        <family val="2"/>
        <scheme val="none"/>
      </font>
      <numFmt numFmtId="13" formatCode="0%"/>
      <fill>
        <patternFill patternType="none">
          <fgColor indexed="64"/>
          <bgColor indexed="65"/>
        </patternFill>
      </fill>
      <alignment horizontal="right" vertical="center" textRotation="0" wrapText="0" indent="0" justifyLastLine="0" shrinkToFit="1" readingOrder="0"/>
      <border diagonalUp="0" diagonalDown="0" outline="0">
        <left style="hair">
          <color theme="0" tint="-0.499984740745262"/>
        </left>
        <right/>
        <top/>
        <bottom/>
      </border>
      <protection locked="0" hidden="1"/>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strike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1"/>
        <color auto="1"/>
        <name val="Calibri Light"/>
        <family val="2"/>
        <scheme val="none"/>
      </font>
      <numFmt numFmtId="13" formatCode="0%"/>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1"/>
        <color auto="1"/>
        <name val="Calibri Light"/>
        <family val="2"/>
        <scheme val="none"/>
      </font>
      <numFmt numFmtId="3" formatCode="#,##0"/>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9"/>
        <color auto="1"/>
        <name val="Calibri Light"/>
        <family val="2"/>
        <scheme val="none"/>
      </font>
      <numFmt numFmtId="0" formatCode="General"/>
      <fill>
        <patternFill patternType="none">
          <fgColor indexed="64"/>
          <bgColor indexed="65"/>
        </patternFill>
      </fill>
      <alignment horizontal="left" vertical="center" textRotation="0" wrapText="1" indent="0" justifyLastLine="0" shrinkToFit="0" readingOrder="0"/>
      <protection locked="0" hidden="0"/>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center" textRotation="0" wrapText="0" indent="0" justifyLastLine="0" shrinkToFit="0" readingOrder="0"/>
      <border outline="0">
        <left style="hair">
          <color theme="0" tint="-0.499984740745262"/>
        </left>
      </border>
      <protection locked="0" hidden="0"/>
    </dxf>
    <dxf>
      <font>
        <b val="0"/>
        <i val="0"/>
        <strike val="0"/>
        <condense val="0"/>
        <extend val="0"/>
        <outline val="0"/>
        <shadow val="0"/>
        <u val="none"/>
        <vertAlign val="baseline"/>
        <sz val="10.5"/>
        <color auto="1"/>
        <name val="Calibri Light"/>
        <family val="2"/>
        <scheme val="none"/>
      </font>
      <numFmt numFmtId="3" formatCode="#,##0"/>
      <fill>
        <patternFill patternType="none">
          <fgColor indexed="64"/>
          <bgColor indexed="65"/>
        </patternFill>
      </fill>
      <alignment horizontal="left" vertical="top" textRotation="0" wrapText="1" indent="0" justifyLastLine="0" shrinkToFit="0" readingOrder="0"/>
      <border diagonalUp="0" diagonalDown="0" outline="0">
        <left style="hair">
          <color theme="0" tint="-0.499984740745262"/>
        </left>
        <right style="hair">
          <color theme="0" tint="-0.499984740745262"/>
        </right>
        <top/>
        <bottom/>
      </border>
      <protection locked="0" hidden="0"/>
    </dxf>
    <dxf>
      <font>
        <b val="0"/>
        <i val="0"/>
        <strike val="0"/>
        <condense val="0"/>
        <extend val="0"/>
        <outline val="0"/>
        <shadow val="0"/>
        <u val="none"/>
        <vertAlign val="baseline"/>
        <sz val="12"/>
        <color theme="1" tint="0.499984740745262"/>
        <name val="Calibri Light"/>
        <family val="2"/>
        <scheme val="none"/>
      </font>
      <numFmt numFmtId="0" formatCode="General"/>
      <fill>
        <patternFill patternType="solid">
          <fgColor indexed="64"/>
          <bgColor theme="0"/>
        </patternFill>
      </fill>
      <alignment horizontal="left" vertical="center" textRotation="0" wrapText="0" indent="0" justifyLastLine="0" shrinkToFit="0" readingOrder="0"/>
      <border diagonalUp="0" diagonalDown="0" outline="0">
        <left style="hair">
          <color auto="1"/>
        </left>
        <right style="hair">
          <color auto="1"/>
        </right>
        <top/>
        <bottom/>
      </border>
      <protection locked="0" hidden="0"/>
    </dxf>
    <dxf>
      <font>
        <b val="0"/>
        <i val="0"/>
        <strike val="0"/>
        <condense val="0"/>
        <extend val="0"/>
        <outline val="0"/>
        <shadow val="0"/>
        <u val="none"/>
        <vertAlign val="baseline"/>
        <sz val="12"/>
        <color theme="1" tint="0.499984740745262"/>
        <name val="Calibri Light"/>
        <family val="2"/>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right style="hair">
          <color auto="1"/>
        </right>
        <top/>
        <bottom/>
      </border>
      <protection locked="0" hidden="0"/>
    </dxf>
    <dxf>
      <font>
        <strike val="0"/>
        <outline val="0"/>
        <shadow val="0"/>
        <vertAlign val="baseline"/>
        <name val="Calibri Light"/>
        <family val="2"/>
        <scheme val="none"/>
      </font>
      <alignment horizontal="left" vertical="center" textRotation="0" indent="0" justifyLastLine="0" shrinkToFit="0" readingOrder="0"/>
      <protection locked="0"/>
    </dxf>
    <dxf>
      <font>
        <b/>
        <i val="0"/>
        <strike val="0"/>
        <condense val="0"/>
        <extend val="0"/>
        <outline val="0"/>
        <shadow val="0"/>
        <u val="none"/>
        <vertAlign val="baseline"/>
        <sz val="12"/>
        <color rgb="FF486492"/>
        <name val="Calibri Light"/>
        <family val="2"/>
        <scheme val="none"/>
      </font>
      <fill>
        <patternFill patternType="solid">
          <fgColor indexed="64"/>
          <bgColor rgb="FF486492"/>
        </patternFill>
      </fill>
      <protection locked="0"/>
    </dxf>
    <dxf>
      <font>
        <strike val="0"/>
        <outline val="0"/>
        <shadow val="0"/>
        <vertAlign val="baseline"/>
        <name val="Calibri Light"/>
        <family val="2"/>
        <scheme val="none"/>
      </font>
      <alignment horizontal="left" vertical="center" textRotation="0" indent="0" justifyLastLine="0" shrinkToFit="0" readingOrder="0"/>
      <protection locked="0" hidden="0"/>
    </dxf>
    <dxf>
      <font>
        <b val="0"/>
        <i val="0"/>
        <strike val="0"/>
        <condense val="0"/>
        <extend val="0"/>
        <outline val="0"/>
        <shadow val="0"/>
        <u val="none"/>
        <vertAlign val="baseline"/>
        <sz val="14"/>
        <color theme="1" tint="4.9989318521683403E-2"/>
        <name val="Calibri Light"/>
        <family val="2"/>
        <scheme val="none"/>
      </font>
      <numFmt numFmtId="13" formatCode="0%"/>
      <alignment horizontal="center" vertical="center" textRotation="0" wrapText="1" indent="0" justifyLastLine="0" shrinkToFit="0" readingOrder="0"/>
      <protection locked="0" hidden="1"/>
    </dxf>
    <dxf>
      <font>
        <b val="0"/>
        <i val="0"/>
        <strike val="0"/>
        <condense val="0"/>
        <extend val="0"/>
        <outline val="0"/>
        <shadow val="0"/>
        <u val="none"/>
        <vertAlign val="baseline"/>
        <sz val="14"/>
        <color theme="1" tint="4.9989318521683403E-2"/>
        <name val="Calibri Light"/>
        <family val="2"/>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4"/>
        <color theme="1"/>
        <name val="Calibri Light"/>
        <family val="2"/>
        <scheme val="none"/>
      </font>
      <alignment horizontal="center" vertical="center" textRotation="0" wrapText="0" indent="0" justifyLastLine="0" shrinkToFit="1" readingOrder="0"/>
      <border diagonalUp="0" diagonalDown="0" outline="0">
        <left style="thin">
          <color theme="0" tint="-0.24994659260841701"/>
        </left>
        <right style="thin">
          <color theme="0" tint="-0.24994659260841701"/>
        </right>
        <top style="thin">
          <color theme="0"/>
        </top>
        <bottom style="thin">
          <color theme="0"/>
        </bottom>
      </border>
      <protection locked="0" hidden="0"/>
    </dxf>
    <dxf>
      <font>
        <strike val="0"/>
        <outline val="0"/>
        <shadow val="0"/>
        <u val="none"/>
        <vertAlign val="baseline"/>
        <sz val="10"/>
        <color theme="1" tint="4.9989318521683403E-2"/>
        <name val="Calibri Light"/>
        <family val="2"/>
        <scheme val="none"/>
      </font>
      <numFmt numFmtId="13" formatCode="0%"/>
      <alignment horizontal="right" vertical="top" textRotation="0" wrapText="1" indent="0" justifyLastLine="0" shrinkToFit="0" readingOrder="0"/>
      <protection locked="0" hidden="0"/>
    </dxf>
    <dxf>
      <font>
        <strike val="0"/>
        <outline val="0"/>
        <shadow val="0"/>
        <vertAlign val="baseline"/>
        <name val="Calibri Light"/>
        <family val="2"/>
        <scheme val="none"/>
      </font>
      <fill>
        <patternFill patternType="none">
          <fgColor indexed="64"/>
          <bgColor indexed="65"/>
        </patternFill>
      </fill>
      <alignment horizontal="left" vertical="center" textRotation="0" indent="0" justifyLastLine="0" shrinkToFit="0" readingOrder="0"/>
      <protection locked="0" hidden="0"/>
    </dxf>
    <dxf>
      <font>
        <strike val="0"/>
        <outline val="0"/>
        <shadow val="0"/>
        <vertAlign val="baseline"/>
        <name val="Calibri Light"/>
        <family val="2"/>
        <scheme val="none"/>
      </font>
      <alignment horizontal="left" vertical="center" textRotation="0" indent="0" justifyLastLine="0" shrinkToFit="0" readingOrder="0"/>
      <protection locked="0" hidden="0"/>
    </dxf>
    <dxf>
      <font>
        <strike val="0"/>
        <outline val="0"/>
        <shadow val="0"/>
        <vertAlign val="baseline"/>
        <name val="Calibri Light"/>
        <family val="2"/>
        <scheme val="none"/>
      </font>
      <alignment horizontal="left" vertical="center" textRotation="0" indent="0" justifyLastLine="0" shrinkToFit="0" readingOrder="0"/>
      <protection locked="0" hidden="0"/>
    </dxf>
    <dxf>
      <font>
        <strike val="0"/>
        <outline val="0"/>
        <shadow val="0"/>
        <vertAlign val="baseline"/>
        <name val="Calibri Light"/>
        <family val="2"/>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1" tint="4.9989318521683403E-2"/>
        <name val="Calibri Light"/>
        <family val="2"/>
        <scheme val="none"/>
      </font>
      <alignment horizontal="left" vertical="center" textRotation="0" indent="0" justifyLastLine="0" shrinkToFit="0" readingOrder="0"/>
      <protection locked="0" hidden="0"/>
    </dxf>
    <dxf>
      <font>
        <strike val="0"/>
        <outline val="0"/>
        <shadow val="0"/>
        <vertAlign val="baseline"/>
        <sz val="12"/>
        <name val="Calibri Light"/>
        <family val="2"/>
        <scheme val="none"/>
      </font>
      <alignment horizontal="left" vertical="center" textRotation="0" indent="0" justifyLastLine="0" shrinkToFit="0" readingOrder="0"/>
      <protection locked="0" hidden="0"/>
    </dxf>
    <dxf>
      <font>
        <strike val="0"/>
        <outline val="0"/>
        <shadow val="0"/>
        <u val="none"/>
        <vertAlign val="baseline"/>
        <sz val="14"/>
        <color theme="1" tint="4.9989318521683403E-2"/>
        <name val="Calibri Light"/>
        <family val="2"/>
        <scheme val="none"/>
      </font>
      <alignment horizontal="center" vertical="center" textRotation="0" wrapText="1" indent="0" justifyLastLine="0" shrinkToFit="0" readingOrder="0"/>
      <protection locked="0" hidden="0"/>
    </dxf>
    <dxf>
      <font>
        <strike val="0"/>
        <outline val="0"/>
        <shadow val="0"/>
        <u val="none"/>
        <vertAlign val="baseline"/>
        <sz val="11"/>
        <color theme="1" tint="0.499984740745262"/>
        <name val="Calibri Light"/>
        <family val="2"/>
        <scheme val="none"/>
      </font>
      <alignment horizontal="center" vertical="center" textRotation="0" wrapText="1" indent="0" justifyLastLine="0" shrinkToFit="0" readingOrder="0"/>
      <protection locked="0" hidden="0"/>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ont>
        <color theme="6" tint="0.59996337778862885"/>
      </font>
      <fill>
        <patternFill>
          <bgColor rgb="FFC6EFCE"/>
        </patternFill>
      </fill>
    </dxf>
    <dxf>
      <font>
        <color rgb="FFFFEB9C"/>
      </font>
      <fill>
        <patternFill>
          <bgColor rgb="FFFFEB9C"/>
        </patternFill>
      </fill>
    </dxf>
    <dxf>
      <font>
        <color rgb="FFFFCCCC"/>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ont>
        <color theme="6" tint="0.59996337778862885"/>
      </font>
      <fill>
        <patternFill>
          <bgColor rgb="FFC6EFCE"/>
        </patternFill>
      </fill>
    </dxf>
    <dxf>
      <font>
        <color rgb="FFFFEB9C"/>
      </font>
      <fill>
        <patternFill>
          <bgColor rgb="FFFFEB9C"/>
        </patternFill>
      </fill>
    </dxf>
    <dxf>
      <font>
        <color rgb="FFFFCCCC"/>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theme="5"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5" tint="0.59996337778862885"/>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7" tint="0.79998168889431442"/>
        </patternFill>
      </fill>
    </dxf>
    <dxf>
      <fill>
        <patternFill>
          <bgColor theme="7" tint="0.59996337778862885"/>
        </patternFill>
      </fill>
    </dxf>
    <dxf>
      <fill>
        <patternFill>
          <bgColor theme="5" tint="0.79998168889431442"/>
        </patternFill>
      </fill>
    </dxf>
    <dxf>
      <fill>
        <patternFill>
          <bgColor theme="5" tint="0.59996337778862885"/>
        </patternFill>
      </fill>
    </dxf>
    <dxf>
      <fill>
        <patternFill>
          <bgColor theme="9" tint="0.79998168889431442"/>
        </patternFill>
      </fill>
    </dxf>
    <dxf>
      <fill>
        <patternFill>
          <bgColor theme="9" tint="0.59996337778862885"/>
        </patternFill>
      </fill>
    </dxf>
    <dxf>
      <fill>
        <patternFill>
          <bgColor theme="4" tint="0.79998168889431442"/>
        </patternFill>
      </fill>
    </dxf>
    <dxf>
      <fill>
        <patternFill>
          <bgColor theme="4"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ont>
        <color theme="6" tint="0.59996337778862885"/>
      </font>
      <fill>
        <patternFill>
          <bgColor rgb="FFC6EFCE"/>
        </patternFill>
      </fill>
    </dxf>
    <dxf>
      <font>
        <color rgb="FFFFEB9C"/>
      </font>
      <fill>
        <patternFill>
          <bgColor rgb="FFFFEB9C"/>
        </patternFill>
      </fill>
    </dxf>
    <dxf>
      <font>
        <color rgb="FFFFCCCC"/>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5" tint="0.39994506668294322"/>
        </patternFill>
      </fill>
    </dxf>
    <dxf>
      <fill>
        <patternFill>
          <bgColor theme="0" tint="-4.9989318521683403E-2"/>
        </patternFill>
      </fill>
    </dxf>
    <dxf>
      <fill>
        <patternFill>
          <bgColor theme="0" tint="-0.14996795556505021"/>
        </patternFill>
      </fill>
    </dxf>
    <dxf>
      <fill>
        <patternFill>
          <bgColor theme="5" tint="0.39994506668294322"/>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9" tint="0.79998168889431442"/>
        </patternFill>
      </fill>
    </dxf>
    <dxf>
      <fill>
        <patternFill>
          <bgColor theme="9" tint="0.59996337778862885"/>
        </patternFill>
      </fill>
    </dxf>
    <dxf>
      <fill>
        <patternFill>
          <bgColor theme="9" tint="0.79998168889431442"/>
        </patternFill>
      </fill>
    </dxf>
    <dxf>
      <fill>
        <patternFill>
          <bgColor theme="9"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5" tint="0.59996337778862885"/>
        </patternFill>
      </fill>
    </dxf>
    <dxf>
      <fill>
        <patternFill>
          <bgColor theme="5" tint="0.79998168889431442"/>
        </patternFill>
      </fill>
    </dxf>
    <dxf>
      <fill>
        <patternFill>
          <bgColor theme="7" tint="0.79998168889431442"/>
        </patternFill>
      </fill>
    </dxf>
    <dxf>
      <fill>
        <patternFill>
          <bgColor theme="7"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9" tint="0.79998168889431442"/>
        </patternFill>
      </fill>
    </dxf>
    <dxf>
      <fill>
        <patternFill>
          <bgColor theme="9" tint="0.59996337778862885"/>
        </patternFill>
      </fill>
    </dxf>
    <dxf>
      <fill>
        <patternFill>
          <bgColor theme="9" tint="0.79998168889431442"/>
        </patternFill>
      </fill>
    </dxf>
    <dxf>
      <fill>
        <patternFill>
          <bgColor theme="9"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9" tint="0.79998168889431442"/>
        </patternFill>
      </fill>
    </dxf>
    <dxf>
      <fill>
        <patternFill>
          <bgColor theme="9" tint="0.59996337778862885"/>
        </patternFill>
      </fill>
    </dxf>
    <dxf>
      <fill>
        <patternFill>
          <bgColor theme="5" tint="0.3999450666829432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5" tint="0.39994506668294322"/>
        </patternFill>
      </fill>
    </dxf>
    <dxf>
      <fill>
        <patternFill>
          <bgColor theme="5" tint="0.39994506668294322"/>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5"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9" tint="0.79998168889431442"/>
        </patternFill>
      </fill>
    </dxf>
    <dxf>
      <fill>
        <patternFill>
          <bgColor theme="6" tint="0.79998168889431442"/>
        </patternFill>
      </fill>
    </dxf>
    <dxf>
      <fill>
        <patternFill>
          <bgColor theme="5" tint="0.79998168889431442"/>
        </patternFill>
      </fill>
    </dxf>
    <dxf>
      <fill>
        <patternFill>
          <bgColor rgb="FFCED8E8"/>
        </patternFill>
      </fill>
    </dxf>
    <dxf>
      <fill>
        <patternFill>
          <bgColor rgb="FFA5B7D3"/>
        </patternFill>
      </fill>
    </dxf>
    <dxf>
      <fill>
        <patternFill>
          <bgColor rgb="FFCED8E8"/>
        </patternFill>
      </fill>
    </dxf>
    <dxf>
      <fill>
        <patternFill>
          <bgColor rgb="FFA5B7D3"/>
        </patternFill>
      </fill>
    </dxf>
    <dxf>
      <fill>
        <patternFill>
          <bgColor rgb="FFCED8E8"/>
        </patternFill>
      </fill>
    </dxf>
    <dxf>
      <fill>
        <patternFill>
          <bgColor rgb="FFA5B7D3"/>
        </patternFill>
      </fill>
    </dxf>
    <dxf>
      <fill>
        <patternFill>
          <bgColor rgb="FFCED8E8"/>
        </patternFill>
      </fill>
    </dxf>
    <dxf>
      <fill>
        <patternFill>
          <bgColor rgb="FFA5B7D3"/>
        </patternFill>
      </fill>
    </dxf>
    <dxf>
      <fill>
        <patternFill>
          <bgColor rgb="FFCED8E8"/>
        </patternFill>
      </fill>
    </dxf>
    <dxf>
      <fill>
        <patternFill>
          <bgColor rgb="FFA5B7D3"/>
        </patternFill>
      </fill>
    </dxf>
    <dxf>
      <fill>
        <patternFill>
          <bgColor theme="0" tint="-0.14996795556505021"/>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rgb="FFCED8E8"/>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rgb="FFA5B7D3"/>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rgb="FFA5B7D3"/>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9" tint="0.59996337778862885"/>
        </patternFill>
      </fill>
    </dxf>
    <dxf>
      <fill>
        <patternFill>
          <bgColor theme="5" tint="0.79998168889431442"/>
        </patternFill>
      </fill>
    </dxf>
    <dxf>
      <fill>
        <patternFill>
          <bgColor rgb="FF506FA2"/>
        </patternFill>
      </fill>
    </dxf>
    <dxf>
      <fill>
        <patternFill>
          <bgColor rgb="FF8199C1"/>
        </patternFill>
      </fill>
    </dxf>
    <dxf>
      <fill>
        <patternFill>
          <bgColor rgb="FFC4CFE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2" tint="-0.499984740745262"/>
        </patternFill>
      </fill>
    </dxf>
    <dxf>
      <fill>
        <patternFill>
          <bgColor theme="2" tint="-0.24994659260841701"/>
        </patternFill>
      </fill>
    </dxf>
    <dxf>
      <fill>
        <patternFill>
          <bgColor theme="2" tint="-9.9948118533890809E-2"/>
        </patternFill>
      </fill>
    </dxf>
    <dxf>
      <fill>
        <patternFill>
          <bgColor theme="5" tint="0.79998168889431442"/>
        </patternFill>
      </fill>
    </dxf>
    <dxf>
      <fill>
        <patternFill>
          <bgColor rgb="FFFFCC99"/>
        </patternFill>
      </fill>
    </dxf>
    <dxf>
      <fill>
        <patternFill>
          <bgColor theme="5" tint="0.79998168889431442"/>
        </patternFill>
      </fill>
    </dxf>
    <dxf>
      <fill>
        <patternFill>
          <bgColor theme="5" tint="0.79998168889431442"/>
        </patternFill>
      </fill>
    </dxf>
    <dxf>
      <fill>
        <patternFill>
          <bgColor rgb="FFFFCC99"/>
        </patternFill>
      </fill>
    </dxf>
    <dxf>
      <fill>
        <patternFill>
          <bgColor theme="5" tint="0.79998168889431442"/>
        </patternFill>
      </fill>
    </dxf>
    <dxf>
      <fill>
        <patternFill>
          <bgColor theme="3" tint="0.39994506668294322"/>
        </patternFill>
      </fill>
    </dxf>
    <dxf>
      <fill>
        <patternFill>
          <bgColor theme="3" tint="0.59996337778862885"/>
        </patternFill>
      </fill>
    </dxf>
    <dxf>
      <fill>
        <patternFill>
          <bgColor theme="3" tint="0.79998168889431442"/>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2" tint="-0.499984740745262"/>
        </patternFill>
      </fill>
    </dxf>
    <dxf>
      <fill>
        <patternFill>
          <bgColor theme="2" tint="-0.24994659260841701"/>
        </patternFill>
      </fill>
    </dxf>
    <dxf>
      <fill>
        <patternFill>
          <bgColor theme="2" tint="-9.9948118533890809E-2"/>
        </patternFill>
      </fill>
    </dxf>
    <dxf>
      <fill>
        <patternFill>
          <bgColor theme="5" tint="0.79998168889431442"/>
        </patternFill>
      </fill>
    </dxf>
    <dxf>
      <fill>
        <patternFill>
          <bgColor rgb="FFFFCC99"/>
        </patternFill>
      </fill>
    </dxf>
    <dxf>
      <fill>
        <patternFill>
          <bgColor theme="5" tint="0.79998168889431442"/>
        </patternFill>
      </fill>
    </dxf>
    <dxf>
      <fill>
        <patternFill>
          <bgColor theme="5" tint="0.79998168889431442"/>
        </patternFill>
      </fill>
    </dxf>
    <dxf>
      <fill>
        <patternFill>
          <bgColor rgb="FFFFCC99"/>
        </patternFill>
      </fill>
    </dxf>
    <dxf>
      <fill>
        <patternFill>
          <bgColor theme="5" tint="0.79998168889431442"/>
        </patternFill>
      </fill>
    </dxf>
    <dxf>
      <fill>
        <patternFill>
          <bgColor theme="3" tint="0.39994506668294322"/>
        </patternFill>
      </fill>
    </dxf>
    <dxf>
      <fill>
        <patternFill>
          <bgColor theme="3" tint="0.59996337778862885"/>
        </patternFill>
      </fill>
    </dxf>
    <dxf>
      <fill>
        <patternFill>
          <bgColor theme="3"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0.14996795556505021"/>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0.14996795556505021"/>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0.14996795556505021"/>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0.14996795556505021"/>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4.9989318521683403E-2"/>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0" tint="-0.14996795556505021"/>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9" tint="0.59996337778862885"/>
        </patternFill>
      </fill>
    </dxf>
    <dxf>
      <fill>
        <patternFill>
          <bgColor theme="5" tint="0.79998168889431442"/>
        </patternFill>
      </fill>
    </dxf>
    <dxf>
      <fill>
        <patternFill>
          <bgColor theme="0" tint="-0.24994659260841701"/>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4" tint="0.79998168889431442"/>
        </patternFill>
      </fill>
    </dxf>
    <dxf>
      <fill>
        <patternFill>
          <bgColor theme="5" tint="0.79998168889431442"/>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5" tint="0.59996337778862885"/>
        </patternFill>
      </fill>
    </dxf>
    <dxf>
      <fill>
        <patternFill>
          <bgColor theme="4" tint="0.59996337778862885"/>
        </patternFill>
      </fill>
    </dxf>
    <dxf>
      <fill>
        <patternFill>
          <bgColor theme="4" tint="0.79998168889431442"/>
        </patternFill>
      </fill>
    </dxf>
    <dxf>
      <fill>
        <patternFill>
          <bgColor theme="5" tint="0.59996337778862885"/>
        </patternFill>
      </fill>
    </dxf>
    <dxf>
      <fill>
        <patternFill>
          <bgColor theme="9" tint="0.59996337778862885"/>
        </patternFill>
      </fill>
    </dxf>
    <dxf>
      <fill>
        <patternFill>
          <bgColor theme="6" tint="0.79998168889431442"/>
        </patternFill>
      </fill>
    </dxf>
    <dxf>
      <fill>
        <patternFill>
          <bgColor theme="9" tint="0.59996337778862885"/>
        </patternFill>
      </fill>
    </dxf>
    <dxf>
      <fill>
        <patternFill>
          <bgColor theme="5" tint="0.79998168889431442"/>
        </patternFill>
      </fill>
    </dxf>
    <dxf>
      <fill>
        <patternFill>
          <bgColor theme="5" tint="0.39994506668294322"/>
        </patternFill>
      </fill>
    </dxf>
    <dxf>
      <fill>
        <patternFill>
          <bgColor theme="5" tint="0.59996337778862885"/>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5" tint="0.79998168889431442"/>
        </patternFill>
      </fill>
    </dxf>
    <dxf>
      <fill>
        <patternFill>
          <bgColor theme="5" tint="0.59996337778862885"/>
        </patternFill>
      </fill>
    </dxf>
    <dxf>
      <fill>
        <patternFill>
          <bgColor theme="0" tint="-0.14996795556505021"/>
        </patternFill>
      </fill>
    </dxf>
    <dxf>
      <fill>
        <patternFill>
          <bgColor theme="0" tint="-4.9989318521683403E-2"/>
        </patternFill>
      </fill>
    </dxf>
    <dxf>
      <fill>
        <patternFill>
          <bgColor theme="4" tint="0.79998168889431442"/>
        </patternFill>
      </fill>
    </dxf>
    <dxf>
      <fill>
        <patternFill>
          <bgColor theme="4" tint="0.59996337778862885"/>
        </patternFill>
      </fill>
    </dxf>
    <dxf>
      <fill>
        <patternFill>
          <bgColor theme="4" tint="0.39994506668294322"/>
        </patternFill>
      </fill>
    </dxf>
    <dxf>
      <fill>
        <patternFill>
          <bgColor theme="3" tint="0.59996337778862885"/>
        </patternFill>
      </fill>
    </dxf>
    <dxf>
      <fill>
        <patternFill>
          <bgColor theme="3" tint="0.79998168889431442"/>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0" tint="-0.14996795556505021"/>
        </patternFill>
      </fill>
    </dxf>
    <dxf>
      <fill>
        <patternFill>
          <bgColor theme="0" tint="-4.9989318521683403E-2"/>
        </patternFill>
      </fill>
    </dxf>
    <dxf>
      <fill>
        <patternFill>
          <bgColor theme="9" tint="0.59996337778862885"/>
        </patternFill>
      </fill>
    </dxf>
    <dxf>
      <fill>
        <patternFill>
          <bgColor theme="5" tint="0.79998168889431442"/>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5"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8EEF5"/>
        </patternFill>
      </fill>
    </dxf>
    <dxf>
      <fill>
        <patternFill>
          <bgColor theme="3" tint="0.79998168889431442"/>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8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8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8EEF5"/>
        </patternFill>
      </fill>
    </dxf>
    <dxf>
      <fill>
        <patternFill>
          <bgColor theme="3" tint="0.79998168889431442"/>
        </patternFill>
      </fill>
    </dxf>
    <dxf>
      <fill>
        <patternFill>
          <bgColor theme="5"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rgb="FFF4F7FA"/>
        </patternFill>
      </fill>
    </dxf>
    <dxf>
      <fill>
        <patternFill>
          <bgColor rgb="FFDAE7F6"/>
        </patternFill>
      </fill>
    </dxf>
    <dxf>
      <fill>
        <patternFill>
          <bgColor rgb="FFF4F7FA"/>
        </patternFill>
      </fill>
    </dxf>
    <dxf>
      <fill>
        <patternFill>
          <bgColor rgb="FFDAE7F6"/>
        </patternFill>
      </fill>
    </dxf>
    <dxf>
      <fill>
        <patternFill>
          <bgColor rgb="FFF4F7FA"/>
        </patternFill>
      </fill>
    </dxf>
    <dxf>
      <fill>
        <patternFill>
          <bgColor rgb="FFDAE7F6"/>
        </patternFill>
      </fill>
    </dxf>
    <dxf>
      <fill>
        <patternFill>
          <bgColor rgb="FFF4F7FA"/>
        </patternFill>
      </fill>
    </dxf>
    <dxf>
      <fill>
        <patternFill>
          <bgColor rgb="FFDAE7F6"/>
        </patternFill>
      </fill>
    </dxf>
    <dxf>
      <fill>
        <patternFill>
          <bgColor rgb="FFF4F7FA"/>
        </patternFill>
      </fill>
    </dxf>
    <dxf>
      <fill>
        <patternFill>
          <bgColor rgb="FFDAE7F6"/>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7EEF5"/>
        </patternFill>
      </fill>
    </dxf>
    <dxf>
      <fill>
        <patternFill>
          <bgColor theme="3" tint="0.79998168889431442"/>
        </patternFill>
      </fill>
    </dxf>
    <dxf>
      <fill>
        <patternFill>
          <bgColor rgb="FFE8EEF5"/>
        </patternFill>
      </fill>
    </dxf>
    <dxf>
      <fill>
        <patternFill>
          <bgColor theme="3" tint="0.79998168889431442"/>
        </patternFill>
      </fill>
    </dxf>
    <dxf>
      <fill>
        <patternFill>
          <bgColor theme="6" tint="0.39994506668294322"/>
        </patternFill>
      </fill>
    </dxf>
    <dxf>
      <fill>
        <patternFill>
          <bgColor theme="9" tint="0.59996337778862885"/>
        </patternFill>
      </fill>
    </dxf>
    <dxf>
      <fill>
        <patternFill>
          <bgColor theme="5" tint="0.39994506668294322"/>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59996337778862885"/>
        </patternFill>
      </fill>
    </dxf>
    <dxf>
      <fill>
        <patternFill>
          <bgColor theme="4" tint="0.79998168889431442"/>
        </patternFill>
      </fill>
    </dxf>
    <dxf>
      <fill>
        <patternFill>
          <bgColor theme="4" tint="0.79998168889431442"/>
        </patternFill>
      </fill>
    </dxf>
    <dxf>
      <fill>
        <patternFill>
          <bgColor theme="4" tint="0.59996337778862885"/>
        </patternFill>
      </fill>
    </dxf>
    <dxf>
      <fill>
        <patternFill>
          <bgColor theme="4" tint="0.59996337778862885"/>
        </patternFill>
      </fill>
    </dxf>
    <dxf>
      <fill>
        <patternFill>
          <bgColor theme="6" tint="0.39994506668294322"/>
        </patternFill>
      </fill>
    </dxf>
    <dxf>
      <fill>
        <patternFill>
          <bgColor theme="9" tint="0.59996337778862885"/>
        </patternFill>
      </fill>
    </dxf>
    <dxf>
      <fill>
        <patternFill>
          <bgColor theme="5" tint="0.59996337778862885"/>
        </patternFill>
      </fill>
    </dxf>
    <dxf>
      <fill>
        <patternFill>
          <bgColor theme="5" tint="0.79998168889431442"/>
        </patternFill>
      </fill>
    </dxf>
    <dxf>
      <fill>
        <patternFill>
          <bgColor rgb="FFFFCC99"/>
        </patternFill>
      </fill>
    </dxf>
    <dxf>
      <fill>
        <patternFill>
          <bgColor theme="5" tint="0.79998168889431442"/>
        </patternFill>
      </fill>
    </dxf>
    <dxf>
      <fill>
        <patternFill>
          <bgColor theme="4" tint="0.39994506668294322"/>
        </patternFill>
      </fill>
    </dxf>
    <dxf>
      <fill>
        <patternFill>
          <bgColor theme="4" tint="0.59996337778862885"/>
        </patternFill>
      </fill>
    </dxf>
    <dxf>
      <fill>
        <patternFill>
          <bgColor theme="4" tint="0.79998168889431442"/>
        </patternFill>
      </fill>
    </dxf>
    <dxf>
      <fill>
        <patternFill>
          <bgColor theme="0" tint="-4.9989318521683403E-2"/>
        </patternFill>
      </fill>
    </dxf>
    <dxf>
      <fill>
        <patternFill>
          <bgColor theme="0" tint="-0.14996795556505021"/>
        </patternFill>
      </fill>
    </dxf>
    <dxf>
      <fill>
        <patternFill>
          <bgColor theme="6" tint="0.79998168889431442"/>
        </patternFill>
      </fill>
    </dxf>
    <dxf>
      <fill>
        <patternFill>
          <bgColor theme="9" tint="0.79998168889431442"/>
        </patternFill>
      </fill>
    </dxf>
    <dxf>
      <fill>
        <patternFill>
          <bgColor theme="5" tint="0.59996337778862885"/>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5" tint="0.79998168889431442"/>
        </patternFill>
      </fill>
    </dxf>
    <dxf>
      <fill>
        <patternFill patternType="none">
          <bgColor auto="1"/>
        </patternFill>
      </fill>
    </dxf>
    <dxf>
      <fill>
        <patternFill>
          <bgColor theme="4" tint="0.79998168889431442"/>
        </patternFill>
      </fill>
    </dxf>
    <dxf>
      <border diagonalUp="0" diagonalDown="0">
        <left style="hair">
          <color auto="1"/>
        </left>
        <right style="hair">
          <color auto="1"/>
        </right>
        <top/>
        <bottom/>
        <vertical style="hair">
          <color auto="1"/>
        </vertical>
        <horizontal/>
      </border>
    </dxf>
    <dxf>
      <border diagonalUp="0" diagonalDown="0">
        <left/>
        <right/>
        <top/>
        <bottom style="hair">
          <color auto="1"/>
        </bottom>
        <vertical/>
        <horizontal/>
      </border>
    </dxf>
    <dxf>
      <fill>
        <patternFill patternType="none">
          <bgColor auto="1"/>
        </patternFill>
      </fill>
      <border diagonalUp="0" diagonalDown="0">
        <left style="hair">
          <color auto="1"/>
        </left>
        <right style="hair">
          <color auto="1"/>
        </right>
        <top/>
        <bottom/>
        <vertical style="hair">
          <color auto="1"/>
        </vertical>
        <horizontal/>
      </border>
    </dxf>
    <dxf>
      <fill>
        <patternFill>
          <bgColor theme="0" tint="-4.9989318521683403E-2"/>
        </patternFill>
      </fill>
    </dxf>
    <dxf>
      <fill>
        <patternFill patternType="none">
          <bgColor auto="1"/>
        </patternFill>
      </fill>
      <border>
        <bottom style="thin">
          <color auto="1"/>
        </bottom>
      </border>
    </dxf>
    <dxf>
      <border diagonalUp="0" diagonalDown="0">
        <left style="hair">
          <color auto="1"/>
        </left>
        <right style="hair">
          <color auto="1"/>
        </right>
        <top/>
        <bottom/>
        <vertical style="hair">
          <color auto="1"/>
        </vertical>
        <horizontal/>
      </border>
    </dxf>
    <dxf>
      <fill>
        <patternFill>
          <bgColor theme="3" tint="0.79998168889431442"/>
        </patternFill>
      </fill>
    </dxf>
    <dxf>
      <font>
        <b/>
        <i val="0"/>
        <color theme="0"/>
      </font>
      <fill>
        <patternFill>
          <bgColor theme="3"/>
        </patternFill>
      </fill>
      <border>
        <top style="thick">
          <color theme="0"/>
        </top>
        <vertical style="thin">
          <color theme="0"/>
        </vertical>
      </border>
    </dxf>
    <dxf>
      <border>
        <vertical style="thin">
          <color theme="0" tint="-0.24994659260841701"/>
        </vertical>
      </border>
    </dxf>
    <dxf>
      <fill>
        <patternFill>
          <bgColor theme="3" tint="0.79998168889431442"/>
        </patternFill>
      </fill>
    </dxf>
    <dxf>
      <font>
        <b/>
        <i val="0"/>
        <color theme="0"/>
      </font>
      <fill>
        <patternFill>
          <bgColor theme="3"/>
        </patternFill>
      </fill>
      <border>
        <top style="thick">
          <color theme="0"/>
        </top>
        <vertical style="thin">
          <color theme="0"/>
        </vertical>
      </border>
    </dxf>
    <dxf>
      <border>
        <vertical style="thin">
          <color theme="0" tint="-0.24994659260841701"/>
        </vertical>
      </border>
    </dxf>
  </dxfs>
  <tableStyles count="5" defaultTableStyle="Projet stratégiques" defaultPivotStyle="PivotStyleLight16">
    <tableStyle name="Liste de tâches" pivot="0" count="3" xr9:uid="{440ACDCD-9BBF-40D5-87E1-22E6D974E388}">
      <tableStyleElement type="wholeTable" dxfId="1105"/>
      <tableStyleElement type="headerRow" dxfId="1104"/>
      <tableStyleElement type="secondRowStripe" dxfId="1103"/>
    </tableStyle>
    <tableStyle name="Liste de tâches 2" pivot="0" count="3" xr9:uid="{6870B91F-510D-4694-AEE7-3E08A9EDEEBB}">
      <tableStyleElement type="wholeTable" dxfId="1102"/>
      <tableStyleElement type="headerRow" dxfId="1101"/>
      <tableStyleElement type="secondRowStripe" dxfId="1100"/>
    </tableStyle>
    <tableStyle name="Projet stratégiques" pivot="0" count="0" xr9:uid="{3EF6B7E3-4961-4588-B12E-BCBF39C607AB}"/>
    <tableStyle name="Serge" pivot="0" count="5" xr9:uid="{00000000-0011-0000-FFFF-FFFF00000000}">
      <tableStyleElement type="wholeTable" dxfId="1099"/>
      <tableStyleElement type="headerRow" dxfId="1098"/>
      <tableStyleElement type="firstRowStripe" dxfId="1097"/>
      <tableStyleElement type="secondRowStripe" dxfId="1096"/>
      <tableStyleElement type="lastTotalCell" dxfId="1095"/>
    </tableStyle>
    <tableStyle name="Serge2" pivot="0" count="3" xr9:uid="{00000000-0011-0000-FFFF-FFFF01000000}">
      <tableStyleElement type="wholeTable" dxfId="1094"/>
      <tableStyleElement type="firstRowStripe" dxfId="1093"/>
      <tableStyleElement type="secondRowStripe" dxfId="1092"/>
    </tableStyle>
  </tableStyles>
  <colors>
    <mruColors>
      <color rgb="FFE4E7EC"/>
      <color rgb="FFDADEE6"/>
      <color rgb="FFEEEEEE"/>
      <color rgb="FFEEF3F8"/>
      <color rgb="FFEDF6F7"/>
      <color rgb="FFF2F3F4"/>
      <color rgb="FFE1EAF3"/>
      <color rgb="FF486492"/>
      <color rgb="FFFFE9A3"/>
      <color rgb="FF89AAD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externalLink" Target="externalLinks/externalLink5.xml"/><Relationship Id="rId55" Type="http://schemas.openxmlformats.org/officeDocument/2006/relationships/sheetMetadata" Target="metadata.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56"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externalLink" Target="externalLinks/externalLink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4.xml"/><Relationship Id="rId57" Type="http://schemas.microsoft.com/office/2006/relationships/vbaProject" Target="vbaProject.bin"/><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5.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6.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7.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8.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9.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10.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11.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2.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3.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4.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5.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6.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37.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38.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39.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40.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41.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42.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43.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44.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45.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46.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47.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48.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49.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50.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51.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52.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53.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54.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55.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56.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57.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58.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59.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60.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61.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62.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63.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64.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65.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66.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67.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68.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69.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70.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71.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72.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73.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74.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75.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76.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77.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_rels/chart78.xml.rels><?xml version="1.0" encoding="UTF-8" standalone="yes"?>
<Relationships xmlns="http://schemas.openxmlformats.org/package/2006/relationships"><Relationship Id="rId2" Type="http://schemas.microsoft.com/office/2011/relationships/chartColorStyle" Target="colors55.xml"/><Relationship Id="rId1" Type="http://schemas.microsoft.com/office/2011/relationships/chartStyle" Target="style55.xml"/></Relationships>
</file>

<file path=xl/charts/_rels/chart79.xml.rels><?xml version="1.0" encoding="UTF-8" standalone="yes"?>
<Relationships xmlns="http://schemas.openxmlformats.org/package/2006/relationships"><Relationship Id="rId2" Type="http://schemas.microsoft.com/office/2011/relationships/chartColorStyle" Target="colors56.xml"/><Relationship Id="rId1" Type="http://schemas.microsoft.com/office/2011/relationships/chartStyle" Target="style56.xml"/></Relationships>
</file>

<file path=xl/charts/_rels/chart80.xml.rels><?xml version="1.0" encoding="UTF-8" standalone="yes"?>
<Relationships xmlns="http://schemas.openxmlformats.org/package/2006/relationships"><Relationship Id="rId2" Type="http://schemas.microsoft.com/office/2011/relationships/chartColorStyle" Target="colors57.xml"/><Relationship Id="rId1" Type="http://schemas.microsoft.com/office/2011/relationships/chartStyle" Target="style57.xml"/></Relationships>
</file>

<file path=xl/charts/_rels/chart81.xml.rels><?xml version="1.0" encoding="UTF-8" standalone="yes"?>
<Relationships xmlns="http://schemas.openxmlformats.org/package/2006/relationships"><Relationship Id="rId2" Type="http://schemas.microsoft.com/office/2011/relationships/chartColorStyle" Target="colors58.xml"/><Relationship Id="rId1" Type="http://schemas.microsoft.com/office/2011/relationships/chartStyle" Target="style58.xml"/></Relationships>
</file>

<file path=xl/charts/_rels/chart82.xml.rels><?xml version="1.0" encoding="UTF-8" standalone="yes"?>
<Relationships xmlns="http://schemas.openxmlformats.org/package/2006/relationships"><Relationship Id="rId2" Type="http://schemas.microsoft.com/office/2011/relationships/chartColorStyle" Target="colors59.xml"/><Relationship Id="rId1" Type="http://schemas.microsoft.com/office/2011/relationships/chartStyle" Target="style59.xml"/></Relationships>
</file>

<file path=xl/charts/_rels/chart83.xml.rels><?xml version="1.0" encoding="UTF-8" standalone="yes"?>
<Relationships xmlns="http://schemas.openxmlformats.org/package/2006/relationships"><Relationship Id="rId2" Type="http://schemas.microsoft.com/office/2011/relationships/chartColorStyle" Target="colors60.xml"/><Relationship Id="rId1" Type="http://schemas.microsoft.com/office/2011/relationships/chartStyle" Target="style60.xml"/></Relationships>
</file>

<file path=xl/charts/_rels/chart84.xml.rels><?xml version="1.0" encoding="UTF-8" standalone="yes"?>
<Relationships xmlns="http://schemas.openxmlformats.org/package/2006/relationships"><Relationship Id="rId2" Type="http://schemas.microsoft.com/office/2011/relationships/chartColorStyle" Target="colors61.xml"/><Relationship Id="rId1" Type="http://schemas.microsoft.com/office/2011/relationships/chartStyle" Target="style61.xml"/></Relationships>
</file>

<file path=xl/charts/_rels/chart85.xml.rels><?xml version="1.0" encoding="UTF-8" standalone="yes"?>
<Relationships xmlns="http://schemas.openxmlformats.org/package/2006/relationships"><Relationship Id="rId2" Type="http://schemas.microsoft.com/office/2011/relationships/chartColorStyle" Target="colors62.xml"/><Relationship Id="rId1" Type="http://schemas.microsoft.com/office/2011/relationships/chartStyle" Target="style62.xml"/></Relationships>
</file>

<file path=xl/charts/_rels/chart86.xml.rels><?xml version="1.0" encoding="UTF-8" standalone="yes"?>
<Relationships xmlns="http://schemas.openxmlformats.org/package/2006/relationships"><Relationship Id="rId2" Type="http://schemas.microsoft.com/office/2011/relationships/chartColorStyle" Target="colors63.xml"/><Relationship Id="rId1" Type="http://schemas.microsoft.com/office/2011/relationships/chartStyle" Target="style63.xml"/></Relationships>
</file>

<file path=xl/charts/_rels/chart92.xml.rels><?xml version="1.0" encoding="UTF-8" standalone="yes"?>
<Relationships xmlns="http://schemas.openxmlformats.org/package/2006/relationships"><Relationship Id="rId2" Type="http://schemas.microsoft.com/office/2011/relationships/chartColorStyle" Target="colors64.xml"/><Relationship Id="rId1" Type="http://schemas.microsoft.com/office/2011/relationships/chartStyle" Target="style64.xml"/></Relationships>
</file>

<file path=xl/charts/_rels/chart93.xml.rels><?xml version="1.0" encoding="UTF-8" standalone="yes"?>
<Relationships xmlns="http://schemas.openxmlformats.org/package/2006/relationships"><Relationship Id="rId2" Type="http://schemas.microsoft.com/office/2011/relationships/chartColorStyle" Target="colors65.xml"/><Relationship Id="rId1" Type="http://schemas.microsoft.com/office/2011/relationships/chartStyle" Target="style65.xml"/></Relationships>
</file>

<file path=xl/charts/_rels/chart94.xml.rels><?xml version="1.0" encoding="UTF-8" standalone="yes"?>
<Relationships xmlns="http://schemas.openxmlformats.org/package/2006/relationships"><Relationship Id="rId2" Type="http://schemas.microsoft.com/office/2011/relationships/chartColorStyle" Target="colors66.xml"/><Relationship Id="rId1" Type="http://schemas.microsoft.com/office/2011/relationships/chartStyle" Target="style66.xml"/></Relationships>
</file>

<file path=xl/charts/_rels/chart95.xml.rels><?xml version="1.0" encoding="UTF-8" standalone="yes"?>
<Relationships xmlns="http://schemas.openxmlformats.org/package/2006/relationships"><Relationship Id="rId2" Type="http://schemas.microsoft.com/office/2011/relationships/chartColorStyle" Target="colors67.xml"/><Relationship Id="rId1" Type="http://schemas.microsoft.com/office/2011/relationships/chartStyle" Target="style67.xml"/></Relationships>
</file>

<file path=xl/charts/_rels/chart96.xml.rels><?xml version="1.0" encoding="UTF-8" standalone="yes"?>
<Relationships xmlns="http://schemas.openxmlformats.org/package/2006/relationships"><Relationship Id="rId2" Type="http://schemas.microsoft.com/office/2011/relationships/chartColorStyle" Target="colors68.xml"/><Relationship Id="rId1" Type="http://schemas.microsoft.com/office/2011/relationships/chartStyle" Target="style68.xml"/></Relationships>
</file>

<file path=xl/charts/_rels/chart113.xml.rels><?xml version="1.0" encoding="UTF-8" standalone="yes"?>
<Relationships xmlns="http://schemas.openxmlformats.org/package/2006/relationships"><Relationship Id="rId2" Type="http://schemas.microsoft.com/office/2011/relationships/chartColorStyle" Target="colors69.xml"/><Relationship Id="rId1" Type="http://schemas.microsoft.com/office/2011/relationships/chartStyle" Target="style69.xml"/></Relationships>
</file>

<file path=xl/charts/_rels/chart114.xml.rels><?xml version="1.0" encoding="UTF-8" standalone="yes"?>
<Relationships xmlns="http://schemas.openxmlformats.org/package/2006/relationships"><Relationship Id="rId2" Type="http://schemas.microsoft.com/office/2011/relationships/chartColorStyle" Target="colors70.xml"/><Relationship Id="rId1" Type="http://schemas.microsoft.com/office/2011/relationships/chartStyle" Target="style7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bg2">
                  <a:lumMod val="90000"/>
                  <a:alpha val="50000"/>
                </a:schemeClr>
              </a:solidFill>
              <a:ln>
                <a:solidFill>
                  <a:schemeClr val="bg2">
                    <a:lumMod val="25000"/>
                    <a:alpha val="50000"/>
                  </a:schemeClr>
                </a:solidFill>
              </a:ln>
            </c:spPr>
            <c:extLst>
              <c:ext xmlns:c16="http://schemas.microsoft.com/office/drawing/2014/chart" uri="{C3380CC4-5D6E-409C-BE32-E72D297353CC}">
                <c16:uniqueId val="{00000001-AA98-41F8-9EDB-86C01873509D}"/>
              </c:ext>
            </c:extLst>
          </c:dPt>
          <c:dPt>
            <c:idx val="1"/>
            <c:invertIfNegative val="0"/>
            <c:bubble3D val="0"/>
            <c:spPr>
              <a:solidFill>
                <a:schemeClr val="bg2">
                  <a:lumMod val="75000"/>
                  <a:alpha val="50000"/>
                </a:schemeClr>
              </a:solidFill>
              <a:ln>
                <a:solidFill>
                  <a:schemeClr val="bg2">
                    <a:lumMod val="25000"/>
                  </a:schemeClr>
                </a:solidFill>
              </a:ln>
            </c:spPr>
            <c:extLst>
              <c:ext xmlns:c16="http://schemas.microsoft.com/office/drawing/2014/chart" uri="{C3380CC4-5D6E-409C-BE32-E72D297353CC}">
                <c16:uniqueId val="{00000003-AA98-41F8-9EDB-86C01873509D}"/>
              </c:ext>
            </c:extLst>
          </c:dPt>
          <c:dPt>
            <c:idx val="2"/>
            <c:invertIfNegative val="0"/>
            <c:bubble3D val="0"/>
            <c:spPr>
              <a:solidFill>
                <a:schemeClr val="bg1">
                  <a:lumMod val="95000"/>
                  <a:alpha val="50000"/>
                </a:schemeClr>
              </a:solidFill>
              <a:ln>
                <a:solidFill>
                  <a:schemeClr val="bg1">
                    <a:lumMod val="65000"/>
                  </a:schemeClr>
                </a:solidFill>
              </a:ln>
            </c:spPr>
            <c:extLst>
              <c:ext xmlns:c16="http://schemas.microsoft.com/office/drawing/2014/chart" uri="{C3380CC4-5D6E-409C-BE32-E72D297353CC}">
                <c16:uniqueId val="{00000005-AA98-41F8-9EDB-86C01873509D}"/>
              </c:ext>
            </c:extLst>
          </c:dPt>
          <c:dPt>
            <c:idx val="3"/>
            <c:invertIfNegative val="0"/>
            <c:bubble3D val="0"/>
            <c:spPr>
              <a:solidFill>
                <a:schemeClr val="bg1">
                  <a:lumMod val="85000"/>
                  <a:alpha val="50000"/>
                </a:schemeClr>
              </a:solidFill>
              <a:ln>
                <a:solidFill>
                  <a:schemeClr val="bg1">
                    <a:lumMod val="65000"/>
                  </a:schemeClr>
                </a:solidFill>
              </a:ln>
            </c:spPr>
            <c:extLst>
              <c:ext xmlns:c16="http://schemas.microsoft.com/office/drawing/2014/chart" uri="{C3380CC4-5D6E-409C-BE32-E72D297353CC}">
                <c16:uniqueId val="{00000007-AA98-41F8-9EDB-86C01873509D}"/>
              </c:ext>
            </c:extLst>
          </c:dPt>
          <c:dPt>
            <c:idx val="4"/>
            <c:invertIfNegative val="0"/>
            <c:bubble3D val="0"/>
            <c:spPr>
              <a:solidFill>
                <a:schemeClr val="tx2">
                  <a:lumMod val="20000"/>
                  <a:lumOff val="80000"/>
                  <a:alpha val="50000"/>
                </a:schemeClr>
              </a:solidFill>
              <a:ln>
                <a:solidFill>
                  <a:schemeClr val="tx2">
                    <a:lumMod val="60000"/>
                    <a:lumOff val="40000"/>
                  </a:schemeClr>
                </a:solidFill>
              </a:ln>
            </c:spPr>
            <c:extLst>
              <c:ext xmlns:c16="http://schemas.microsoft.com/office/drawing/2014/chart" uri="{C3380CC4-5D6E-409C-BE32-E72D297353CC}">
                <c16:uniqueId val="{00000009-AA98-41F8-9EDB-86C01873509D}"/>
              </c:ext>
            </c:extLst>
          </c:dPt>
          <c:dPt>
            <c:idx val="5"/>
            <c:invertIfNegative val="0"/>
            <c:bubble3D val="0"/>
            <c:spPr>
              <a:solidFill>
                <a:schemeClr val="tx2">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AA98-41F8-9EDB-86C01873509D}"/>
              </c:ext>
            </c:extLst>
          </c:dPt>
          <c:dPt>
            <c:idx val="6"/>
            <c:invertIfNegative val="0"/>
            <c:bubble3D val="0"/>
            <c:spPr>
              <a:solidFill>
                <a:schemeClr val="accent2">
                  <a:lumMod val="20000"/>
                  <a:lumOff val="80000"/>
                  <a:alpha val="50000"/>
                </a:schemeClr>
              </a:solidFill>
              <a:ln>
                <a:solidFill>
                  <a:schemeClr val="accent2">
                    <a:lumMod val="75000"/>
                    <a:alpha val="50000"/>
                  </a:schemeClr>
                </a:solidFill>
              </a:ln>
            </c:spPr>
            <c:extLst>
              <c:ext xmlns:c16="http://schemas.microsoft.com/office/drawing/2014/chart" uri="{C3380CC4-5D6E-409C-BE32-E72D297353CC}">
                <c16:uniqueId val="{0000000D-AA98-41F8-9EDB-86C01873509D}"/>
              </c:ext>
            </c:extLst>
          </c:dPt>
          <c:dPt>
            <c:idx val="7"/>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F-AA98-41F8-9EDB-86C01873509D}"/>
              </c:ext>
            </c:extLst>
          </c:dPt>
          <c:dPt>
            <c:idx val="8"/>
            <c:invertIfNegative val="0"/>
            <c:bubble3D val="0"/>
            <c:spPr>
              <a:solidFill>
                <a:schemeClr val="accent3">
                  <a:lumMod val="20000"/>
                  <a:lumOff val="80000"/>
                  <a:alpha val="50000"/>
                </a:schemeClr>
              </a:solidFill>
              <a:ln>
                <a:solidFill>
                  <a:schemeClr val="accent3">
                    <a:lumMod val="50000"/>
                  </a:schemeClr>
                </a:solidFill>
              </a:ln>
            </c:spPr>
            <c:extLst>
              <c:ext xmlns:c16="http://schemas.microsoft.com/office/drawing/2014/chart" uri="{C3380CC4-5D6E-409C-BE32-E72D297353CC}">
                <c16:uniqueId val="{00000011-AA98-41F8-9EDB-86C01873509D}"/>
              </c:ext>
            </c:extLst>
          </c:dPt>
          <c:dPt>
            <c:idx val="9"/>
            <c:invertIfNegative val="0"/>
            <c:bubble3D val="0"/>
            <c:spPr>
              <a:solidFill>
                <a:schemeClr val="accent3">
                  <a:lumMod val="40000"/>
                  <a:lumOff val="60000"/>
                  <a:alpha val="50000"/>
                </a:schemeClr>
              </a:solidFill>
              <a:ln>
                <a:solidFill>
                  <a:schemeClr val="accent3">
                    <a:lumMod val="50000"/>
                    <a:alpha val="50000"/>
                  </a:schemeClr>
                </a:solidFill>
              </a:ln>
            </c:spPr>
            <c:extLst>
              <c:ext xmlns:c16="http://schemas.microsoft.com/office/drawing/2014/chart" uri="{C3380CC4-5D6E-409C-BE32-E72D297353CC}">
                <c16:uniqueId val="{00000013-AA98-41F8-9EDB-86C01873509D}"/>
              </c:ext>
            </c:extLst>
          </c:dPt>
          <c:dPt>
            <c:idx val="10"/>
            <c:invertIfNegative val="0"/>
            <c:bubble3D val="0"/>
            <c:spPr>
              <a:solidFill>
                <a:schemeClr val="accent4">
                  <a:lumMod val="20000"/>
                  <a:lumOff val="80000"/>
                  <a:alpha val="50000"/>
                </a:schemeClr>
              </a:solidFill>
              <a:ln>
                <a:solidFill>
                  <a:schemeClr val="accent4">
                    <a:lumMod val="75000"/>
                  </a:schemeClr>
                </a:solidFill>
              </a:ln>
            </c:spPr>
            <c:extLst>
              <c:ext xmlns:c16="http://schemas.microsoft.com/office/drawing/2014/chart" uri="{C3380CC4-5D6E-409C-BE32-E72D297353CC}">
                <c16:uniqueId val="{00000015-AA98-41F8-9EDB-86C01873509D}"/>
              </c:ext>
            </c:extLst>
          </c:dPt>
          <c:dPt>
            <c:idx val="11"/>
            <c:invertIfNegative val="0"/>
            <c:bubble3D val="0"/>
            <c:spPr>
              <a:solidFill>
                <a:schemeClr val="accent4">
                  <a:lumMod val="40000"/>
                  <a:lumOff val="60000"/>
                  <a:alpha val="50000"/>
                </a:schemeClr>
              </a:solidFill>
              <a:ln>
                <a:solidFill>
                  <a:schemeClr val="accent4">
                    <a:lumMod val="75000"/>
                  </a:schemeClr>
                </a:solidFill>
              </a:ln>
            </c:spPr>
            <c:extLst>
              <c:ext xmlns:c16="http://schemas.microsoft.com/office/drawing/2014/chart" uri="{C3380CC4-5D6E-409C-BE32-E72D297353CC}">
                <c16:uniqueId val="{00000017-AA98-41F8-9EDB-86C01873509D}"/>
              </c:ext>
            </c:extLst>
          </c:dPt>
          <c:dPt>
            <c:idx val="12"/>
            <c:invertIfNegative val="0"/>
            <c:bubble3D val="0"/>
            <c:spPr>
              <a:solidFill>
                <a:schemeClr val="accent5">
                  <a:lumMod val="20000"/>
                  <a:lumOff val="80000"/>
                  <a:alpha val="50000"/>
                </a:schemeClr>
              </a:solidFill>
              <a:ln>
                <a:solidFill>
                  <a:schemeClr val="accent5">
                    <a:lumMod val="75000"/>
                  </a:schemeClr>
                </a:solidFill>
              </a:ln>
            </c:spPr>
            <c:extLst>
              <c:ext xmlns:c16="http://schemas.microsoft.com/office/drawing/2014/chart" uri="{C3380CC4-5D6E-409C-BE32-E72D297353CC}">
                <c16:uniqueId val="{00000019-AA98-41F8-9EDB-86C01873509D}"/>
              </c:ext>
            </c:extLst>
          </c:dPt>
          <c:dPt>
            <c:idx val="13"/>
            <c:invertIfNegative val="0"/>
            <c:bubble3D val="0"/>
            <c:spPr>
              <a:solidFill>
                <a:schemeClr val="accent5">
                  <a:lumMod val="60000"/>
                  <a:lumOff val="40000"/>
                  <a:alpha val="50000"/>
                </a:schemeClr>
              </a:solidFill>
              <a:ln>
                <a:solidFill>
                  <a:schemeClr val="accent5">
                    <a:lumMod val="75000"/>
                  </a:schemeClr>
                </a:solidFill>
              </a:ln>
            </c:spPr>
            <c:extLst>
              <c:ext xmlns:c16="http://schemas.microsoft.com/office/drawing/2014/chart" uri="{C3380CC4-5D6E-409C-BE32-E72D297353CC}">
                <c16:uniqueId val="{0000001B-AA98-41F8-9EDB-86C01873509D}"/>
              </c:ext>
            </c:extLst>
          </c:dPt>
          <c:dPt>
            <c:idx val="14"/>
            <c:invertIfNegative val="0"/>
            <c:bubble3D val="0"/>
            <c:spPr>
              <a:solidFill>
                <a:schemeClr val="accent6">
                  <a:lumMod val="40000"/>
                  <a:lumOff val="60000"/>
                  <a:alpha val="50000"/>
                </a:schemeClr>
              </a:solidFill>
              <a:ln>
                <a:solidFill>
                  <a:schemeClr val="accent6">
                    <a:lumMod val="75000"/>
                  </a:schemeClr>
                </a:solidFill>
              </a:ln>
            </c:spPr>
            <c:extLst>
              <c:ext xmlns:c16="http://schemas.microsoft.com/office/drawing/2014/chart" uri="{C3380CC4-5D6E-409C-BE32-E72D297353CC}">
                <c16:uniqueId val="{0000001D-AA98-41F8-9EDB-86C01873509D}"/>
              </c:ext>
            </c:extLst>
          </c:dPt>
          <c:dLbls>
            <c:dLbl>
              <c:idx val="0"/>
              <c:layout>
                <c:manualLayout>
                  <c:x val="-8.3307290698941008E-2"/>
                  <c:y val="-8.8741018247284337E-3"/>
                </c:manualLayout>
              </c:layout>
              <c:tx>
                <c:strRef>
                  <c:f>[6]Risikomgmt!$B$5</c:f>
                  <c:strCache>
                    <c:ptCount val="1"/>
                    <c:pt idx="0">
                      <c:v>R1</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{841EFC0D-BFC5-465B-B335-192C467732EF}</c15:txfldGUID>
                      <c15:f>[6]Risikomgmt!$B$5</c15:f>
                      <c15:dlblFieldTableCache>
                        <c:ptCount val="1"/>
                        <c:pt idx="0">
                          <c:v>R1</c:v>
                        </c:pt>
                      </c15:dlblFieldTableCache>
                    </c15:dlblFTEntry>
                  </c15:dlblFieldTable>
                  <c15:showDataLabelsRange val="0"/>
                </c:ext>
                <c:ext xmlns:c16="http://schemas.microsoft.com/office/drawing/2014/chart" uri="{C3380CC4-5D6E-409C-BE32-E72D297353CC}">
                  <c16:uniqueId val="{00000001-AA98-41F8-9EDB-86C01873509D}"/>
                </c:ext>
              </c:extLst>
            </c:dLbl>
            <c:dLbl>
              <c:idx val="1"/>
              <c:layout>
                <c:manualLayout>
                  <c:x val="-9.2606302946128885E-2"/>
                  <c:y val="-1.4146244359904451E-2"/>
                </c:manualLayout>
              </c:layout>
              <c:tx>
                <c:strRef>
                  <c:f>[6]Risikomgmt!$B$6</c:f>
                  <c:strCache>
                    <c:ptCount val="1"/>
                    <c:pt idx="0">
                      <c:v>R2</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{F31C0CE3-454C-4958-94D8-C446029B32FB}</c15:txfldGUID>
                      <c15:f>[6]Risikomgmt!$B$6</c15:f>
                      <c15:dlblFieldTableCache>
                        <c:ptCount val="1"/>
                        <c:pt idx="0">
                          <c:v>R2</c:v>
                        </c:pt>
                      </c15:dlblFieldTableCache>
                    </c15:dlblFTEntry>
                  </c15:dlblFieldTable>
                  <c15:showDataLabelsRange val="0"/>
                </c:ext>
                <c:ext xmlns:c16="http://schemas.microsoft.com/office/drawing/2014/chart" uri="{C3380CC4-5D6E-409C-BE32-E72D297353CC}">
                  <c16:uniqueId val="{00000003-AA98-41F8-9EDB-86C01873509D}"/>
                </c:ext>
              </c:extLst>
            </c:dLbl>
            <c:dLbl>
              <c:idx val="2"/>
              <c:layout>
                <c:manualLayout>
                  <c:x val="-8.7364085398829242E-2"/>
                  <c:y val="1.331115273709268E-2"/>
                </c:manualLayout>
              </c:layout>
              <c:tx>
                <c:strRef>
                  <c:f>[6]Risikomgmt!$B$7</c:f>
                  <c:strCache>
                    <c:ptCount val="1"/>
                    <c:pt idx="0">
                      <c:v>R3</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{F3EC0A1F-F977-4263-8D44-7A59F60028E5}</c15:txfldGUID>
                      <c15:f>[6]Risikomgmt!$B$7</c15:f>
                      <c15:dlblFieldTableCache>
                        <c:ptCount val="1"/>
                        <c:pt idx="0">
                          <c:v>R3</c:v>
                        </c:pt>
                      </c15:dlblFieldTableCache>
                    </c15:dlblFTEntry>
                  </c15:dlblFieldTable>
                  <c15:showDataLabelsRange val="0"/>
                </c:ext>
                <c:ext xmlns:c16="http://schemas.microsoft.com/office/drawing/2014/chart" uri="{C3380CC4-5D6E-409C-BE32-E72D297353CC}">
                  <c16:uniqueId val="{00000005-AA98-41F8-9EDB-86C01873509D}"/>
                </c:ext>
              </c:extLst>
            </c:dLbl>
            <c:dLbl>
              <c:idx val="3"/>
              <c:tx>
                <c:strRef>
                  <c:f>[6]Risikomgmt!$B$8</c:f>
                  <c:strCache>
                    <c:ptCount val="1"/>
                    <c:pt idx="0">
                      <c:v>R4</c:v>
                    </c:pt>
                  </c:strCache>
                </c:strRef>
              </c:tx>
              <c:dLblPos val="ctr"/>
              <c:showLegendKey val="0"/>
              <c:showVal val="1"/>
              <c:showCatName val="0"/>
              <c:showSerName val="0"/>
              <c:showPercent val="0"/>
              <c:showBubbleSize val="1"/>
              <c:extLst>
                <c:ext xmlns:c15="http://schemas.microsoft.com/office/drawing/2012/chart" uri="{CE6537A1-D6FC-4f65-9D91-7224C49458BB}">
                  <c15:dlblFieldTable>
                    <c15:dlblFTEntry>
                      <c15:txfldGUID>{0CC2F449-8A64-481E-9127-212A3907A781}</c15:txfldGUID>
                      <c15:f>[6]Risikomgmt!$B$8</c15:f>
                      <c15:dlblFieldTableCache>
                        <c:ptCount val="1"/>
                        <c:pt idx="0">
                          <c:v>R4</c:v>
                        </c:pt>
                      </c15:dlblFieldTableCache>
                    </c15:dlblFTEntry>
                  </c15:dlblFieldTable>
                  <c15:showDataLabelsRange val="0"/>
                </c:ext>
                <c:ext xmlns:c16="http://schemas.microsoft.com/office/drawing/2014/chart" uri="{C3380CC4-5D6E-409C-BE32-E72D297353CC}">
                  <c16:uniqueId val="{00000007-AA98-41F8-9EDB-86C01873509D}"/>
                </c:ext>
              </c:extLst>
            </c:dLbl>
            <c:dLbl>
              <c:idx val="4"/>
              <c:layout>
                <c:manualLayout>
                  <c:x val="-6.2355064088305663E-2"/>
                  <c:y val="1.1092627280910566E-2"/>
                </c:manualLayout>
              </c:layout>
              <c:tx>
                <c:strRef>
                  <c:f>[6]Risikomgmt!$B$9</c:f>
                  <c:strCache>
                    <c:ptCount val="1"/>
                    <c:pt idx="0">
                      <c:v>R5</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{AED269CD-EF4E-4DF4-BB97-300B56E10A4A}</c15:txfldGUID>
                      <c15:f>[6]Risikomgmt!$B$9</c15:f>
                      <c15:dlblFieldTableCache>
                        <c:ptCount val="1"/>
                        <c:pt idx="0">
                          <c:v>R5</c:v>
                        </c:pt>
                      </c15:dlblFieldTableCache>
                    </c15:dlblFTEntry>
                  </c15:dlblFieldTable>
                  <c15:showDataLabelsRange val="0"/>
                </c:ext>
                <c:ext xmlns:c16="http://schemas.microsoft.com/office/drawing/2014/chart" uri="{C3380CC4-5D6E-409C-BE32-E72D297353CC}">
                  <c16:uniqueId val="{00000009-AA98-41F8-9EDB-86C01873509D}"/>
                </c:ext>
              </c:extLst>
            </c:dLbl>
            <c:dLbl>
              <c:idx val="5"/>
              <c:layout>
                <c:manualLayout>
                  <c:x val="-8.1955025798978162E-2"/>
                  <c:y val="8.8741018247284528E-3"/>
                </c:manualLayout>
              </c:layout>
              <c:tx>
                <c:strRef>
                  <c:f>[6]Risikomgmt!$B$10</c:f>
                  <c:strCache>
                    <c:ptCount val="1"/>
                    <c:pt idx="0">
                      <c:v>R6</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{A8A58064-A680-4D34-BD3C-1BD5338A662D}</c15:txfldGUID>
                      <c15:f>[6]Risikomgmt!$B$10</c15:f>
                      <c15:dlblFieldTableCache>
                        <c:ptCount val="1"/>
                        <c:pt idx="0">
                          <c:v>R6</c:v>
                        </c:pt>
                      </c15:dlblFieldTableCache>
                    </c15:dlblFTEntry>
                  </c15:dlblFieldTable>
                  <c15:showDataLabelsRange val="0"/>
                </c:ext>
                <c:ext xmlns:c16="http://schemas.microsoft.com/office/drawing/2014/chart" uri="{C3380CC4-5D6E-409C-BE32-E72D297353CC}">
                  <c16:uniqueId val="{0000000B-AA98-41F8-9EDB-86C01873509D}"/>
                </c:ext>
              </c:extLst>
            </c:dLbl>
            <c:dLbl>
              <c:idx val="6"/>
              <c:layout>
                <c:manualLayout>
                  <c:x val="-6.663088311096739E-2"/>
                  <c:y val="0"/>
                </c:manualLayout>
              </c:layout>
              <c:tx>
                <c:strRef>
                  <c:f>[6]Risikomgmt!$B$11</c:f>
                  <c:strCache>
                    <c:ptCount val="1"/>
                    <c:pt idx="0">
                      <c:v>R7</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{93ED7F95-C3F5-4106-BCF0-3DE86BC24147}</c15:txfldGUID>
                      <c15:f>[6]Risikomgmt!$B$11</c15:f>
                      <c15:dlblFieldTableCache>
                        <c:ptCount val="1"/>
                        <c:pt idx="0">
                          <c:v>R7</c:v>
                        </c:pt>
                      </c15:dlblFieldTableCache>
                    </c15:dlblFTEntry>
                  </c15:dlblFieldTable>
                  <c15:showDataLabelsRange val="0"/>
                </c:ext>
                <c:ext xmlns:c16="http://schemas.microsoft.com/office/drawing/2014/chart" uri="{C3380CC4-5D6E-409C-BE32-E72D297353CC}">
                  <c16:uniqueId val="{0000000D-AA98-41F8-9EDB-86C01873509D}"/>
                </c:ext>
              </c:extLst>
            </c:dLbl>
            <c:dLbl>
              <c:idx val="7"/>
              <c:layout>
                <c:manualLayout>
                  <c:x val="-7.4744472510743856E-2"/>
                  <c:y val="8.8741018247284528E-3"/>
                </c:manualLayout>
              </c:layout>
              <c:tx>
                <c:strRef>
                  <c:f>[6]Risikomgmt!$B$12</c:f>
                  <c:strCache>
                    <c:ptCount val="1"/>
                    <c:pt idx="0">
                      <c:v>R8</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{47C11FED-7FFD-473C-BFBA-ED7122C3741E}</c15:txfldGUID>
                      <c15:f>[6]Risikomgmt!$B$12</c15:f>
                      <c15:dlblFieldTableCache>
                        <c:ptCount val="1"/>
                        <c:pt idx="0">
                          <c:v>R8</c:v>
                        </c:pt>
                      </c15:dlblFieldTableCache>
                    </c15:dlblFTEntry>
                  </c15:dlblFieldTable>
                  <c15:showDataLabelsRange val="0"/>
                </c:ext>
                <c:ext xmlns:c16="http://schemas.microsoft.com/office/drawing/2014/chart" uri="{C3380CC4-5D6E-409C-BE32-E72D297353CC}">
                  <c16:uniqueId val="{0000000F-AA98-41F8-9EDB-86C01873509D}"/>
                </c:ext>
              </c:extLst>
            </c:dLbl>
            <c:dLbl>
              <c:idx val="8"/>
              <c:layout>
                <c:manualLayout>
                  <c:x val="-7.744900231066934E-2"/>
                  <c:y val="-1.331115273709268E-2"/>
                </c:manualLayout>
              </c:layout>
              <c:tx>
                <c:strRef>
                  <c:f>[6]Risikomgmt!$B$13</c:f>
                  <c:strCache>
                    <c:ptCount val="1"/>
                    <c:pt idx="0">
                      <c:v>R9</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{C9716A27-5D22-4691-B607-74CFDB4B3655}</c15:txfldGUID>
                      <c15:f>[6]Risikomgmt!$B$13</c15:f>
                      <c15:dlblFieldTableCache>
                        <c:ptCount val="1"/>
                        <c:pt idx="0">
                          <c:v>R9</c:v>
                        </c:pt>
                      </c15:dlblFieldTableCache>
                    </c15:dlblFTEntry>
                  </c15:dlblFieldTable>
                  <c15:showDataLabelsRange val="0"/>
                </c:ext>
                <c:ext xmlns:c16="http://schemas.microsoft.com/office/drawing/2014/chart" uri="{C3380CC4-5D6E-409C-BE32-E72D297353CC}">
                  <c16:uniqueId val="{00000011-AA98-41F8-9EDB-86C01873509D}"/>
                </c:ext>
              </c:extLst>
            </c:dLbl>
            <c:dLbl>
              <c:idx val="9"/>
              <c:layout>
                <c:manualLayout>
                  <c:x val="-6.1726314148598582E-2"/>
                  <c:y val="-1.1092627280910566E-2"/>
                </c:manualLayout>
              </c:layout>
              <c:tx>
                <c:strRef>
                  <c:f>[6]Risikomgmt!$B$14</c:f>
                  <c:strCache>
                    <c:ptCount val="1"/>
                    <c:pt idx="0">
                      <c:v>R10</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{8E4B2414-F036-47E1-8091-1881EDA8C348}</c15:txfldGUID>
                      <c15:f>[6]Risikomgmt!$B$14</c15:f>
                      <c15:dlblFieldTableCache>
                        <c:ptCount val="1"/>
                        <c:pt idx="0">
                          <c:v>R10</c:v>
                        </c:pt>
                      </c15:dlblFieldTableCache>
                    </c15:dlblFTEntry>
                  </c15:dlblFieldTable>
                  <c15:showDataLabelsRange val="0"/>
                </c:ext>
                <c:ext xmlns:c16="http://schemas.microsoft.com/office/drawing/2014/chart" uri="{C3380CC4-5D6E-409C-BE32-E72D297353CC}">
                  <c16:uniqueId val="{00000013-AA98-41F8-9EDB-86C01873509D}"/>
                </c:ext>
              </c:extLst>
            </c:dLbl>
            <c:dLbl>
              <c:idx val="10"/>
              <c:tx>
                <c:strRef>
                  <c:f>[6]Risikomgmt!$B$15</c:f>
                  <c:strCache>
                    <c:ptCount val="1"/>
                    <c:pt idx="0">
                      <c:v>R11</c:v>
                    </c:pt>
                  </c:strCache>
                </c:strRef>
              </c:tx>
              <c:dLblPos val="ctr"/>
              <c:showLegendKey val="0"/>
              <c:showVal val="1"/>
              <c:showCatName val="0"/>
              <c:showSerName val="0"/>
              <c:showPercent val="0"/>
              <c:showBubbleSize val="1"/>
              <c:extLst>
                <c:ext xmlns:c15="http://schemas.microsoft.com/office/drawing/2012/chart" uri="{CE6537A1-D6FC-4f65-9D91-7224C49458BB}">
                  <c15:dlblFieldTable>
                    <c15:dlblFTEntry>
                      <c15:txfldGUID>{99819E50-AB0B-493C-8543-09BD33B13DCE}</c15:txfldGUID>
                      <c15:f>[6]Risikomgmt!$B$15</c15:f>
                      <c15:dlblFieldTableCache>
                        <c:ptCount val="1"/>
                        <c:pt idx="0">
                          <c:v>R11</c:v>
                        </c:pt>
                      </c15:dlblFieldTableCache>
                    </c15:dlblFTEntry>
                  </c15:dlblFieldTable>
                  <c15:showDataLabelsRange val="0"/>
                </c:ext>
                <c:ext xmlns:c16="http://schemas.microsoft.com/office/drawing/2014/chart" uri="{C3380CC4-5D6E-409C-BE32-E72D297353CC}">
                  <c16:uniqueId val="{00000015-AA98-41F8-9EDB-86C01873509D}"/>
                </c:ext>
              </c:extLst>
            </c:dLbl>
            <c:dLbl>
              <c:idx val="11"/>
              <c:layout>
                <c:manualLayout>
                  <c:x val="-5.6317254548747607E-2"/>
                  <c:y val="-6.65557636854634E-3"/>
                </c:manualLayout>
              </c:layout>
              <c:tx>
                <c:strRef>
                  <c:f>[6]Risikomgmt!$B$16</c:f>
                  <c:strCache>
                    <c:ptCount val="1"/>
                    <c:pt idx="0">
                      <c:v>R12</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{91272838-C12A-4FF5-A1B7-E325A01EB806}</c15:txfldGUID>
                      <c15:f>[6]Risikomgmt!$B$16</c15:f>
                      <c15:dlblFieldTableCache>
                        <c:ptCount val="1"/>
                        <c:pt idx="0">
                          <c:v>R12</c:v>
                        </c:pt>
                      </c15:dlblFieldTableCache>
                    </c15:dlblFTEntry>
                  </c15:dlblFieldTable>
                  <c15:showDataLabelsRange val="0"/>
                </c:ext>
                <c:ext xmlns:c16="http://schemas.microsoft.com/office/drawing/2014/chart" uri="{C3380CC4-5D6E-409C-BE32-E72D297353CC}">
                  <c16:uniqueId val="{00000017-AA98-41F8-9EDB-86C01873509D}"/>
                </c:ext>
              </c:extLst>
            </c:dLbl>
            <c:dLbl>
              <c:idx val="12"/>
              <c:layout>
                <c:manualLayout>
                  <c:x val="-6.1726314148598582E-2"/>
                  <c:y val="-1.331115273709268E-2"/>
                </c:manualLayout>
              </c:layout>
              <c:tx>
                <c:strRef>
                  <c:f>[6]Risikomgmt!$B$17</c:f>
                  <c:strCache>
                    <c:ptCount val="1"/>
                    <c:pt idx="0">
                      <c:v>R13</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{0DB906A3-6054-4173-9950-FA7592FEBDE9}</c15:txfldGUID>
                      <c15:f>[6]Risikomgmt!$B$17</c15:f>
                      <c15:dlblFieldTableCache>
                        <c:ptCount val="1"/>
                        <c:pt idx="0">
                          <c:v>R13</c:v>
                        </c:pt>
                      </c15:dlblFieldTableCache>
                    </c15:dlblFTEntry>
                  </c15:dlblFieldTable>
                  <c15:showDataLabelsRange val="0"/>
                </c:ext>
                <c:ext xmlns:c16="http://schemas.microsoft.com/office/drawing/2014/chart" uri="{C3380CC4-5D6E-409C-BE32-E72D297353CC}">
                  <c16:uniqueId val="{00000019-AA98-41F8-9EDB-86C01873509D}"/>
                </c:ext>
              </c:extLst>
            </c:dLbl>
            <c:dLbl>
              <c:idx val="13"/>
              <c:layout>
                <c:manualLayout>
                  <c:x val="-6.8487745125963478E-2"/>
                  <c:y val="1.1092627280910566E-2"/>
                </c:manualLayout>
              </c:layout>
              <c:tx>
                <c:strRef>
                  <c:f>[6]Risikomgmt!$B$18</c:f>
                  <c:strCache>
                    <c:ptCount val="1"/>
                    <c:pt idx="0">
                      <c:v>R14</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{DE138639-E05E-43BC-B820-97AC9ADD763A}</c15:txfldGUID>
                      <c15:f>[6]Risikomgmt!$B$18</c15:f>
                      <c15:dlblFieldTableCache>
                        <c:ptCount val="1"/>
                        <c:pt idx="0">
                          <c:v>R14</c:v>
                        </c:pt>
                      </c15:dlblFieldTableCache>
                    </c15:dlblFTEntry>
                  </c15:dlblFieldTable>
                  <c15:showDataLabelsRange val="0"/>
                </c:ext>
                <c:ext xmlns:c16="http://schemas.microsoft.com/office/drawing/2014/chart" uri="{C3380CC4-5D6E-409C-BE32-E72D297353CC}">
                  <c16:uniqueId val="{0000001B-AA98-41F8-9EDB-86C01873509D}"/>
                </c:ext>
              </c:extLst>
            </c:dLbl>
            <c:dLbl>
              <c:idx val="14"/>
              <c:layout>
                <c:manualLayout>
                  <c:x val="-6.5783108848486815E-2"/>
                  <c:y val="-6.65557636854634E-3"/>
                </c:manualLayout>
              </c:layout>
              <c:tx>
                <c:strRef>
                  <c:f>[6]Risikomgmt!$B$19</c:f>
                  <c:strCache>
                    <c:ptCount val="1"/>
                    <c:pt idx="0">
                      <c:v>R15</c:v>
                    </c:pt>
                  </c:strCache>
                </c:strRef>
              </c:tx>
              <c:dLblPos val="r"/>
              <c:showLegendKey val="0"/>
              <c:showVal val="1"/>
              <c:showCatName val="0"/>
              <c:showSerName val="0"/>
              <c:showPercent val="0"/>
              <c:showBubbleSize val="1"/>
              <c:extLst>
                <c:ext xmlns:c15="http://schemas.microsoft.com/office/drawing/2012/chart" uri="{CE6537A1-D6FC-4f65-9D91-7224C49458BB}">
                  <c15:dlblFieldTable>
                    <c15:dlblFTEntry>
                      <c15:txfldGUID>{B15C7215-29BF-4CED-892D-3B0C7A969A43}</c15:txfldGUID>
                      <c15:f>[6]Risikomgmt!$B$19</c15:f>
                      <c15:dlblFieldTableCache>
                        <c:ptCount val="1"/>
                        <c:pt idx="0">
                          <c:v>R15</c:v>
                        </c:pt>
                      </c15:dlblFieldTableCache>
                    </c15:dlblFTEntry>
                  </c15:dlblFieldTable>
                  <c15:showDataLabelsRange val="0"/>
                </c:ext>
                <c:ext xmlns:c16="http://schemas.microsoft.com/office/drawing/2014/chart" uri="{C3380CC4-5D6E-409C-BE32-E72D297353CC}">
                  <c16:uniqueId val="{0000001D-AA98-41F8-9EDB-86C01873509D}"/>
                </c:ext>
              </c:extLst>
            </c:dLbl>
            <c:spPr>
              <a:ln>
                <a:noFill/>
              </a:ln>
            </c:spPr>
            <c:txPr>
              <a:bodyPr/>
              <a:lstStyle/>
              <a:p>
                <a:pPr>
                  <a:defRPr sz="1600">
                    <a:solidFill>
                      <a:sysClr val="windowText" lastClr="000000"/>
                    </a:solidFill>
                  </a:defRPr>
                </a:pPr>
                <a:endParaRPr lang="de-DE"/>
              </a:p>
            </c:txPr>
            <c:dLblPos val="ctr"/>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xVal>
            <c:numRef>
              <c:f>Risikoanalyse!$V$5:$V$19</c:f>
              <c:numCache>
                <c:formatCode>0</c:formatCode>
                <c:ptCount val="15"/>
                <c:pt idx="0">
                  <c:v>4</c:v>
                </c:pt>
                <c:pt idx="1">
                  <c:v>2</c:v>
                </c:pt>
                <c:pt idx="2">
                  <c:v>10</c:v>
                </c:pt>
                <c:pt idx="3">
                  <c:v>10</c:v>
                </c:pt>
                <c:pt idx="4">
                  <c:v>10</c:v>
                </c:pt>
                <c:pt idx="5">
                  <c:v>10</c:v>
                </c:pt>
                <c:pt idx="6">
                  <c:v>10</c:v>
                </c:pt>
                <c:pt idx="7">
                  <c:v>10</c:v>
                </c:pt>
                <c:pt idx="8">
                  <c:v>10</c:v>
                </c:pt>
                <c:pt idx="9">
                  <c:v>10</c:v>
                </c:pt>
                <c:pt idx="10">
                  <c:v>10</c:v>
                </c:pt>
                <c:pt idx="11">
                  <c:v>10</c:v>
                </c:pt>
                <c:pt idx="12">
                  <c:v>10</c:v>
                </c:pt>
                <c:pt idx="13">
                  <c:v>10</c:v>
                </c:pt>
                <c:pt idx="14">
                  <c:v>10</c:v>
                </c:pt>
              </c:numCache>
            </c:numRef>
          </c:xVal>
          <c:yVal>
            <c:numRef>
              <c:f>Risikoanalyse!$W$5:$W$19</c:f>
              <c:numCache>
                <c:formatCode>0</c:formatCode>
                <c:ptCount val="15"/>
                <c:pt idx="0">
                  <c:v>4</c:v>
                </c:pt>
                <c:pt idx="1">
                  <c:v>1</c:v>
                </c:pt>
                <c:pt idx="2">
                  <c:v>10</c:v>
                </c:pt>
                <c:pt idx="3">
                  <c:v>10</c:v>
                </c:pt>
                <c:pt idx="4">
                  <c:v>10</c:v>
                </c:pt>
                <c:pt idx="5">
                  <c:v>10</c:v>
                </c:pt>
                <c:pt idx="6">
                  <c:v>10</c:v>
                </c:pt>
                <c:pt idx="7">
                  <c:v>10</c:v>
                </c:pt>
                <c:pt idx="8">
                  <c:v>10</c:v>
                </c:pt>
                <c:pt idx="9">
                  <c:v>10</c:v>
                </c:pt>
                <c:pt idx="10">
                  <c:v>10</c:v>
                </c:pt>
                <c:pt idx="11">
                  <c:v>10</c:v>
                </c:pt>
                <c:pt idx="12">
                  <c:v>10</c:v>
                </c:pt>
                <c:pt idx="13">
                  <c:v>10</c:v>
                </c:pt>
                <c:pt idx="14">
                  <c:v>10</c:v>
                </c:pt>
              </c:numCache>
            </c:numRef>
          </c:yVal>
          <c:bubbleSize>
            <c:numRef>
              <c:f>Risikoanalyse!$X$5:$X$19</c:f>
              <c:numCache>
                <c:formatCode>0</c:formatCode>
                <c:ptCount val="15"/>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numCache>
            </c:numRef>
          </c:bubbleSize>
          <c:bubble3D val="0"/>
          <c:extLst>
            <c:ext xmlns:c16="http://schemas.microsoft.com/office/drawing/2014/chart" uri="{C3380CC4-5D6E-409C-BE32-E72D297353CC}">
              <c16:uniqueId val="{0000001E-AA98-41F8-9EDB-86C01873509D}"/>
            </c:ext>
          </c:extLst>
        </c:ser>
        <c:dLbls>
          <c:showLegendKey val="0"/>
          <c:showVal val="0"/>
          <c:showCatName val="0"/>
          <c:showSerName val="0"/>
          <c:showPercent val="0"/>
          <c:showBubbleSize val="0"/>
        </c:dLbls>
        <c:bubbleScale val="100"/>
        <c:showNegBubbles val="0"/>
        <c:axId val="351964960"/>
        <c:axId val="351960064"/>
      </c:bubbleChart>
      <c:valAx>
        <c:axId val="351964960"/>
        <c:scaling>
          <c:orientation val="minMax"/>
          <c:max val="4.8"/>
          <c:min val="0"/>
        </c:scaling>
        <c:delete val="0"/>
        <c:axPos val="b"/>
        <c:numFmt formatCode="0" sourceLinked="1"/>
        <c:majorTickMark val="out"/>
        <c:minorTickMark val="none"/>
        <c:tickLblPos val="nextTo"/>
        <c:crossAx val="351960064"/>
        <c:crosses val="autoZero"/>
        <c:crossBetween val="midCat"/>
        <c:majorUnit val="1"/>
        <c:minorUnit val="0.1"/>
      </c:valAx>
      <c:valAx>
        <c:axId val="351960064"/>
        <c:scaling>
          <c:orientation val="minMax"/>
          <c:max val="5"/>
          <c:min val="0"/>
        </c:scaling>
        <c:delete val="0"/>
        <c:axPos val="l"/>
        <c:numFmt formatCode="0" sourceLinked="1"/>
        <c:majorTickMark val="out"/>
        <c:minorTickMark val="none"/>
        <c:tickLblPos val="nextTo"/>
        <c:crossAx val="351964960"/>
        <c:crosses val="autoZero"/>
        <c:crossBetween val="midCat"/>
        <c:majorUnit val="1"/>
        <c:minorUnit val="0.1"/>
      </c:valAx>
      <c:spPr>
        <a:noFill/>
        <a:ln w="25400">
          <a:noFill/>
        </a:ln>
      </c:spPr>
    </c:plotArea>
    <c:plotVisOnly val="0"/>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spPr>
            <a:ln w="12700"/>
          </c:spPr>
          <c:dPt>
            <c:idx val="0"/>
            <c:bubble3D val="0"/>
            <c:spPr>
              <a:solidFill>
                <a:schemeClr val="accent3">
                  <a:lumMod val="60000"/>
                  <a:lumOff val="40000"/>
                </a:schemeClr>
              </a:solidFill>
              <a:ln w="12700">
                <a:solidFill>
                  <a:schemeClr val="lt1"/>
                </a:solidFill>
              </a:ln>
              <a:effectLst/>
            </c:spPr>
            <c:extLst>
              <c:ext xmlns:c16="http://schemas.microsoft.com/office/drawing/2014/chart" uri="{C3380CC4-5D6E-409C-BE32-E72D297353CC}">
                <c16:uniqueId val="{00000001-28D6-4D70-9260-B6E2E76BEB12}"/>
              </c:ext>
            </c:extLst>
          </c:dPt>
          <c:dPt>
            <c:idx val="1"/>
            <c:bubble3D val="0"/>
            <c:spPr>
              <a:solidFill>
                <a:schemeClr val="accent6">
                  <a:lumMod val="60000"/>
                  <a:lumOff val="40000"/>
                </a:schemeClr>
              </a:solidFill>
              <a:ln w="12700">
                <a:solidFill>
                  <a:schemeClr val="lt1"/>
                </a:solidFill>
              </a:ln>
              <a:effectLst/>
            </c:spPr>
            <c:extLst>
              <c:ext xmlns:c16="http://schemas.microsoft.com/office/drawing/2014/chart" uri="{C3380CC4-5D6E-409C-BE32-E72D297353CC}">
                <c16:uniqueId val="{00000003-28D6-4D70-9260-B6E2E76BEB12}"/>
              </c:ext>
            </c:extLst>
          </c:dPt>
          <c:dPt>
            <c:idx val="2"/>
            <c:bubble3D val="0"/>
            <c:spPr>
              <a:solidFill>
                <a:schemeClr val="accent2">
                  <a:lumMod val="60000"/>
                  <a:lumOff val="40000"/>
                </a:schemeClr>
              </a:solidFill>
              <a:ln w="12700">
                <a:solidFill>
                  <a:schemeClr val="lt1"/>
                </a:solidFill>
              </a:ln>
              <a:effectLst/>
            </c:spPr>
            <c:extLst>
              <c:ext xmlns:c16="http://schemas.microsoft.com/office/drawing/2014/chart" uri="{C3380CC4-5D6E-409C-BE32-E72D297353CC}">
                <c16:uniqueId val="{00000005-28D6-4D70-9260-B6E2E76BEB12}"/>
              </c:ext>
            </c:extLst>
          </c:dPt>
          <c:val>
            <c:numRef>
              <c:f>#REF!</c:f>
              <c:numCache>
                <c:formatCode>General</c:formatCode>
                <c:ptCount val="1"/>
                <c:pt idx="0">
                  <c:v>1</c:v>
                </c:pt>
              </c:numCache>
            </c:numRef>
          </c:val>
          <c:extLst>
            <c:ext xmlns:c16="http://schemas.microsoft.com/office/drawing/2014/chart" uri="{C3380CC4-5D6E-409C-BE32-E72D297353CC}">
              <c16:uniqueId val="{00000006-28D6-4D70-9260-B6E2E76BEB12}"/>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w="3175">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tx>
                <c:rich>
                  <a:bodyPr/>
                  <a:lstStyle/>
                  <a:p>
                    <a:fld id="{D5EE28B4-A8AA-4E3A-9495-28C48ED96BA4}" type="CELLRANGE">
                      <a:rPr lang="en-US"/>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tx>
                <c:rich>
                  <a:bodyPr/>
                  <a:lstStyle/>
                  <a:p>
                    <a:fld id="{B38B68D5-5322-4AF1-9495-CEA86B57668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EF2-4712-AB51-5D2749E0E7E5}"/>
                </c:ext>
              </c:extLst>
            </c:dLbl>
            <c:dLbl>
              <c:idx val="2"/>
              <c:tx>
                <c:rich>
                  <a:bodyPr/>
                  <a:lstStyle/>
                  <a:p>
                    <a:fld id="{E26541DC-5064-4D68-9727-EA62663A677F}"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EF2-4712-AB51-5D2749E0E7E5}"/>
                </c:ext>
              </c:extLst>
            </c:dLbl>
            <c:dLbl>
              <c:idx val="3"/>
              <c:tx>
                <c:rich>
                  <a:bodyPr/>
                  <a:lstStyle/>
                  <a:p>
                    <a:fld id="{BEB96BAF-AABE-4832-9FDF-EBB16E08911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1EF2-4712-AB51-5D2749E0E7E5}"/>
                </c:ext>
              </c:extLst>
            </c:dLbl>
            <c:dLbl>
              <c:idx val="4"/>
              <c:tx>
                <c:rich>
                  <a:bodyPr/>
                  <a:lstStyle/>
                  <a:p>
                    <a:fld id="{870A5610-DB35-4352-9A2B-C6577AD7D75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1EF2-4712-AB51-5D2749E0E7E5}"/>
                </c:ext>
              </c:extLst>
            </c:dLbl>
            <c:dLbl>
              <c:idx val="5"/>
              <c:tx>
                <c:rich>
                  <a:bodyPr/>
                  <a:lstStyle/>
                  <a:p>
                    <a:fld id="{7344E216-C3A4-421C-92F6-9C171E44F8EF}"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1EF2-4712-AB51-5D2749E0E7E5}"/>
                </c:ext>
              </c:extLst>
            </c:dLbl>
            <c:dLbl>
              <c:idx val="6"/>
              <c:tx>
                <c:rich>
                  <a:bodyPr/>
                  <a:lstStyle/>
                  <a:p>
                    <a:fld id="{E4EF74C6-7438-4D5B-8846-54F8D08BB8F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1EF2-4712-AB51-5D2749E0E7E5}"/>
                </c:ext>
              </c:extLst>
            </c:dLbl>
            <c:dLbl>
              <c:idx val="7"/>
              <c:tx>
                <c:rich>
                  <a:bodyPr/>
                  <a:lstStyle/>
                  <a:p>
                    <a:fld id="{BC32A540-9031-427F-91F9-36F0E1F4DD2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dLbl>
              <c:idx val="8"/>
              <c:tx>
                <c:rich>
                  <a:bodyPr/>
                  <a:lstStyle/>
                  <a:p>
                    <a:fld id="{279E1EBD-BC30-4632-A594-2543A3EC2B5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1EF2-4712-AB51-5D2749E0E7E5}"/>
                </c:ext>
              </c:extLst>
            </c:dLbl>
            <c:dLbl>
              <c:idx val="9"/>
              <c:tx>
                <c:rich>
                  <a:bodyPr/>
                  <a:lstStyle/>
                  <a:p>
                    <a:fld id="{3C13C49C-AEB3-40E5-9080-6E69ADDE560D}"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1EF2-4712-AB51-5D2749E0E7E5}"/>
                </c:ext>
              </c:extLst>
            </c:dLbl>
            <c:dLbl>
              <c:idx val="10"/>
              <c:tx>
                <c:rich>
                  <a:bodyPr/>
                  <a:lstStyle/>
                  <a:p>
                    <a:fld id="{0FA6A7D6-EB4F-4E0D-8C92-9B8E7793D30F}"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1EF2-4712-AB51-5D2749E0E7E5}"/>
                </c:ext>
              </c:extLst>
            </c:dLbl>
            <c:dLbl>
              <c:idx val="11"/>
              <c:tx>
                <c:rich>
                  <a:bodyPr/>
                  <a:lstStyle/>
                  <a:p>
                    <a:fld id="{B2DABBE8-B47E-490A-9735-C8215633AF3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1EF2-4712-AB51-5D2749E0E7E5}"/>
                </c:ext>
              </c:extLst>
            </c:dLbl>
            <c:dLbl>
              <c:idx val="12"/>
              <c:tx>
                <c:rich>
                  <a:bodyPr/>
                  <a:lstStyle/>
                  <a:p>
                    <a:fld id="{40FE2974-331D-4E8B-9524-41EBEBDA05A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1EF2-4712-AB51-5D2749E0E7E5}"/>
                </c:ext>
              </c:extLst>
            </c:dLbl>
            <c:dLbl>
              <c:idx val="13"/>
              <c:tx>
                <c:rich>
                  <a:bodyPr/>
                  <a:lstStyle/>
                  <a:p>
                    <a:fld id="{B91E67A2-11DB-4DE0-98F4-43170456CCF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B-1EF2-4712-AB51-5D2749E0E7E5}"/>
                </c:ext>
              </c:extLst>
            </c:dLbl>
            <c:dLbl>
              <c:idx val="14"/>
              <c:tx>
                <c:rich>
                  <a:bodyPr/>
                  <a:lstStyle/>
                  <a:p>
                    <a:fld id="{BBE2C995-E43B-47BF-9D82-233B9C41ABC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D-1EF2-4712-AB51-5D2749E0E7E5}"/>
                </c:ext>
              </c:extLst>
            </c:dLbl>
            <c:dLbl>
              <c:idx val="15"/>
              <c:tx>
                <c:rich>
                  <a:bodyPr/>
                  <a:lstStyle/>
                  <a:p>
                    <a:fld id="{6DEED359-2409-4285-9EF4-53B6B04BB75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3B49-46C1-83A0-E994443684AB}"/>
                </c:ext>
              </c:extLst>
            </c:dLbl>
            <c:dLbl>
              <c:idx val="16"/>
              <c:tx>
                <c:rich>
                  <a:bodyPr/>
                  <a:lstStyle/>
                  <a:p>
                    <a:fld id="{C511348B-2795-413B-B1B3-A86835B7EBA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0-3B49-46C1-83A0-E994443684AB}"/>
                </c:ext>
              </c:extLst>
            </c:dLbl>
            <c:dLbl>
              <c:idx val="17"/>
              <c:layout>
                <c:manualLayout>
                  <c:x val="-3.9799964750393484E-2"/>
                  <c:y val="-3.1257302298595436E-17"/>
                </c:manualLayout>
              </c:layout>
              <c:tx>
                <c:rich>
                  <a:bodyPr/>
                  <a:lstStyle/>
                  <a:p>
                    <a:fld id="{A416C7BA-FFCB-4A16-85BC-D6C4B073F463}" type="CELLRANGE">
                      <a:rPr lang="en-US"/>
                      <a:pPr/>
                      <a:t>[ZELLBEREICH]</a:t>
                    </a:fld>
                    <a:endParaRPr lang="de-CH"/>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1-0E56-4E47-B935-442862D0DAC9}"/>
                </c:ext>
              </c:extLst>
            </c:dLbl>
            <c:dLbl>
              <c:idx val="18"/>
              <c:tx>
                <c:rich>
                  <a:bodyPr/>
                  <a:lstStyle/>
                  <a:p>
                    <a:fld id="{9EF66227-EA0A-45CF-8D1E-248D262F02B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3B49-46C1-83A0-E994443684AB}"/>
                </c:ext>
              </c:extLst>
            </c:dLbl>
            <c:dLbl>
              <c:idx val="19"/>
              <c:tx>
                <c:rich>
                  <a:bodyPr/>
                  <a:lstStyle/>
                  <a:p>
                    <a:fld id="{17286B3A-9899-4ED3-A14D-9E59E0F5AE5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3B49-46C1-83A0-E994443684AB}"/>
                </c:ext>
              </c:extLst>
            </c:dLbl>
            <c:dLbl>
              <c:idx val="20"/>
              <c:tx>
                <c:rich>
                  <a:bodyPr/>
                  <a:lstStyle/>
                  <a:p>
                    <a:fld id="{374B41DC-5681-429A-A19B-155D785EBC9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3B49-46C1-83A0-E994443684AB}"/>
                </c:ext>
              </c:extLst>
            </c:dLbl>
            <c:dLbl>
              <c:idx val="21"/>
              <c:tx>
                <c:rich>
                  <a:bodyPr/>
                  <a:lstStyle/>
                  <a:p>
                    <a:fld id="{2B223167-7AE8-46F0-85D5-B29A99625A6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3B49-46C1-83A0-E994443684AB}"/>
                </c:ext>
              </c:extLst>
            </c:dLbl>
            <c:dLbl>
              <c:idx val="22"/>
              <c:tx>
                <c:rich>
                  <a:bodyPr/>
                  <a:lstStyle/>
                  <a:p>
                    <a:fld id="{09DD109E-2C4C-4A20-B885-C1F8A004566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3B49-46C1-83A0-E994443684AB}"/>
                </c:ext>
              </c:extLst>
            </c:dLbl>
            <c:dLbl>
              <c:idx val="23"/>
              <c:tx>
                <c:rich>
                  <a:bodyPr/>
                  <a:lstStyle/>
                  <a:p>
                    <a:fld id="{DA4345E6-036C-48BF-8B69-89F59056CC8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3B49-46C1-83A0-E994443684AB}"/>
                </c:ext>
              </c:extLst>
            </c:dLbl>
            <c:dLbl>
              <c:idx val="24"/>
              <c:tx>
                <c:rich>
                  <a:bodyPr/>
                  <a:lstStyle/>
                  <a:p>
                    <a:fld id="{010AD029-3173-4BE8-AFB3-42DE2D4DA32D}"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3B49-46C1-83A0-E994443684AB}"/>
                </c:ext>
              </c:extLst>
            </c:dLbl>
            <c:dLbl>
              <c:idx val="25"/>
              <c:tx>
                <c:rich>
                  <a:bodyPr/>
                  <a:lstStyle/>
                  <a:p>
                    <a:fld id="{7053A607-9F93-49CC-8C46-5BA7BA23124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3B49-46C1-83A0-E994443684AB}"/>
                </c:ext>
              </c:extLst>
            </c:dLbl>
            <c:dLbl>
              <c:idx val="26"/>
              <c:tx>
                <c:rich>
                  <a:bodyPr/>
                  <a:lstStyle/>
                  <a:p>
                    <a:fld id="{5E9A2877-6C6D-40BB-9FD8-E585538F87C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3B49-46C1-83A0-E994443684AB}"/>
                </c:ext>
              </c:extLst>
            </c:dLbl>
            <c:dLbl>
              <c:idx val="27"/>
              <c:tx>
                <c:rich>
                  <a:bodyPr/>
                  <a:lstStyle/>
                  <a:p>
                    <a:fld id="{76D98D49-07C2-431A-AD27-FA5967497AB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A-3B49-46C1-83A0-E994443684AB}"/>
                </c:ext>
              </c:extLst>
            </c:dLbl>
            <c:dLbl>
              <c:idx val="28"/>
              <c:tx>
                <c:rich>
                  <a:bodyPr/>
                  <a:lstStyle/>
                  <a:p>
                    <a:fld id="{AE50A435-B5FA-42F8-8BA2-928DEBA68F8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B-3B49-46C1-83A0-E994443684AB}"/>
                </c:ext>
              </c:extLst>
            </c:dLbl>
            <c:dLbl>
              <c:idx val="29"/>
              <c:tx>
                <c:rich>
                  <a:bodyPr/>
                  <a:lstStyle/>
                  <a:p>
                    <a:fld id="{566F443E-44BF-421F-BC5B-3A39C63398B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C-3B49-46C1-83A0-E994443684AB}"/>
                </c:ext>
              </c:extLst>
            </c:dLbl>
            <c:dLbl>
              <c:idx val="30"/>
              <c:layout>
                <c:manualLayout>
                  <c:x val="-4.2352777602127335E-2"/>
                  <c:y val="0"/>
                </c:manualLayout>
              </c:layout>
              <c:tx>
                <c:rich>
                  <a:bodyPr/>
                  <a:lstStyle/>
                  <a:p>
                    <a:fld id="{4059FA1E-9C4B-497B-B941-2CF2E44B358E}" type="CELLRANGE">
                      <a:rPr lang="en-US"/>
                      <a:pPr/>
                      <a:t>[ZELLBEREICH]</a:t>
                    </a:fld>
                    <a:endParaRPr lang="de-CH"/>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0E56-4E47-B935-442862D0DAC9}"/>
                </c:ext>
              </c:extLst>
            </c:dLbl>
            <c:dLbl>
              <c:idx val="31"/>
              <c:tx>
                <c:rich>
                  <a:bodyPr/>
                  <a:lstStyle/>
                  <a:p>
                    <a:fld id="{44BF23CE-BCEB-41D8-9FB9-E2BA1F8BEF6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D-3B49-46C1-83A0-E994443684AB}"/>
                </c:ext>
              </c:extLst>
            </c:dLbl>
            <c:dLbl>
              <c:idx val="32"/>
              <c:tx>
                <c:rich>
                  <a:bodyPr/>
                  <a:lstStyle/>
                  <a:p>
                    <a:fld id="{AA2B3BE4-1A07-4CFD-B315-B511F7841DB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E-3B49-46C1-83A0-E994443684AB}"/>
                </c:ext>
              </c:extLst>
            </c:dLbl>
            <c:dLbl>
              <c:idx val="33"/>
              <c:tx>
                <c:rich>
                  <a:bodyPr/>
                  <a:lstStyle/>
                  <a:p>
                    <a:fld id="{CA29ACC3-06B7-4467-8B09-5D1C2743CD6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F-3B49-46C1-83A0-E994443684AB}"/>
                </c:ext>
              </c:extLst>
            </c:dLbl>
            <c:dLbl>
              <c:idx val="34"/>
              <c:tx>
                <c:rich>
                  <a:bodyPr/>
                  <a:lstStyle/>
                  <a:p>
                    <a:fld id="{3BE1DD49-C9CD-4E25-A721-9F195637159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0-3B49-46C1-83A0-E994443684AB}"/>
                </c:ext>
              </c:extLst>
            </c:dLbl>
            <c:dLbl>
              <c:idx val="35"/>
              <c:tx>
                <c:rich>
                  <a:bodyPr/>
                  <a:lstStyle/>
                  <a:p>
                    <a:fld id="{C6A34D78-A561-430E-8096-CB15D3EA4FFA}" type="CELLRANGE">
                      <a:rPr lang="en-US"/>
                      <a:pPr/>
                      <a:t>[ZELLBEREICH]</a:t>
                    </a:fld>
                    <a:endParaRPr lang="de-CH"/>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3-0E56-4E47-B935-442862D0DAC9}"/>
                </c:ext>
              </c:extLst>
            </c:dLbl>
            <c:dLbl>
              <c:idx val="36"/>
              <c:tx>
                <c:rich>
                  <a:bodyPr/>
                  <a:lstStyle/>
                  <a:p>
                    <a:fld id="{1E5B439F-FE37-4CBA-A69B-5C7579D64FF2}" type="CELLRANGE">
                      <a:rPr lang="en-US"/>
                      <a:pPr/>
                      <a:t>[ZELLBEREICH]</a:t>
                    </a:fld>
                    <a:endParaRPr lang="de-CH"/>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4-0E56-4E47-B935-442862D0DAC9}"/>
                </c:ext>
              </c:extLst>
            </c:dLbl>
            <c:dLbl>
              <c:idx val="37"/>
              <c:tx>
                <c:rich>
                  <a:bodyPr/>
                  <a:lstStyle/>
                  <a:p>
                    <a:fld id="{4AC0E9D8-4F8D-46A0-99D7-B4E808ACBC4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1-3B49-46C1-83A0-E994443684AB}"/>
                </c:ext>
              </c:extLst>
            </c:dLbl>
            <c:dLbl>
              <c:idx val="38"/>
              <c:tx>
                <c:rich>
                  <a:bodyPr/>
                  <a:lstStyle/>
                  <a:p>
                    <a:fld id="{970D022B-1C00-475A-AD83-127D6DA6E92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2-3B49-46C1-83A0-E994443684AB}"/>
                </c:ext>
              </c:extLst>
            </c:dLbl>
            <c:dLbl>
              <c:idx val="39"/>
              <c:tx>
                <c:rich>
                  <a:bodyPr/>
                  <a:lstStyle/>
                  <a:p>
                    <a:fld id="{19BDAB23-5888-45AC-BE33-D3A3205FCC5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3-3B49-46C1-83A0-E994443684AB}"/>
                </c:ext>
              </c:extLst>
            </c:dLbl>
            <c:dLbl>
              <c:idx val="40"/>
              <c:tx>
                <c:rich>
                  <a:bodyPr/>
                  <a:lstStyle/>
                  <a:p>
                    <a:fld id="{1C122C1B-044E-4639-8761-C86C6845BCEF}"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4-3B49-46C1-83A0-E994443684AB}"/>
                </c:ext>
              </c:extLst>
            </c:dLbl>
            <c:dLbl>
              <c:idx val="41"/>
              <c:tx>
                <c:rich>
                  <a:bodyPr/>
                  <a:lstStyle/>
                  <a:p>
                    <a:fld id="{71AEEBD7-25AE-45E3-9063-683885646BB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5-3B49-46C1-83A0-E994443684AB}"/>
                </c:ext>
              </c:extLst>
            </c:dLbl>
            <c:dLbl>
              <c:idx val="42"/>
              <c:tx>
                <c:rich>
                  <a:bodyPr/>
                  <a:lstStyle/>
                  <a:p>
                    <a:fld id="{CD26F3E5-776C-4BA5-B094-30C3CBDD260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6-3B49-46C1-83A0-E994443684AB}"/>
                </c:ext>
              </c:extLst>
            </c:dLbl>
            <c:dLbl>
              <c:idx val="43"/>
              <c:tx>
                <c:rich>
                  <a:bodyPr/>
                  <a:lstStyle/>
                  <a:p>
                    <a:fld id="{56EFB654-8224-4F7B-A2EF-70749E33C26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7-3B49-46C1-83A0-E994443684AB}"/>
                </c:ext>
              </c:extLst>
            </c:dLbl>
            <c:dLbl>
              <c:idx val="44"/>
              <c:tx>
                <c:rich>
                  <a:bodyPr/>
                  <a:lstStyle/>
                  <a:p>
                    <a:fld id="{81951989-8EF4-4730-9657-9A839A741ED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8-3B49-46C1-83A0-E994443684AB}"/>
                </c:ext>
              </c:extLst>
            </c:dLbl>
            <c:dLbl>
              <c:idx val="45"/>
              <c:tx>
                <c:rich>
                  <a:bodyPr/>
                  <a:lstStyle/>
                  <a:p>
                    <a:fld id="{EC633DC9-2279-441F-A265-CCC03D5C3BA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9-3B49-46C1-83A0-E994443684AB}"/>
                </c:ext>
              </c:extLst>
            </c:dLbl>
            <c:dLbl>
              <c:idx val="46"/>
              <c:tx>
                <c:rich>
                  <a:bodyPr/>
                  <a:lstStyle/>
                  <a:p>
                    <a:fld id="{9D298F5C-B41F-475F-8C38-61C4D3821A7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A-3B49-46C1-83A0-E994443684AB}"/>
                </c:ext>
              </c:extLst>
            </c:dLbl>
            <c:dLbl>
              <c:idx val="47"/>
              <c:tx>
                <c:rich>
                  <a:bodyPr/>
                  <a:lstStyle/>
                  <a:p>
                    <a:fld id="{6D90D57A-C7C6-4870-BE08-2C6CA57B014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B-3B49-46C1-83A0-E994443684AB}"/>
                </c:ext>
              </c:extLst>
            </c:dLbl>
            <c:dLbl>
              <c:idx val="48"/>
              <c:tx>
                <c:rich>
                  <a:bodyPr/>
                  <a:lstStyle/>
                  <a:p>
                    <a:fld id="{76240DD8-D4D0-4226-A962-4D3A24CFA9E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C-3B49-46C1-83A0-E994443684AB}"/>
                </c:ext>
              </c:extLst>
            </c:dLbl>
            <c:dLbl>
              <c:idx val="49"/>
              <c:tx>
                <c:rich>
                  <a:bodyPr/>
                  <a:lstStyle/>
                  <a:p>
                    <a:fld id="{50877BC8-8341-429A-91BB-83381EC9184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D-3B49-46C1-83A0-E994443684AB}"/>
                </c:ext>
              </c:extLst>
            </c:dLbl>
            <c:dLbl>
              <c:idx val="50"/>
              <c:tx>
                <c:rich>
                  <a:bodyPr/>
                  <a:lstStyle/>
                  <a:p>
                    <a:fld id="{8DDA0588-0077-42F1-A748-64B7345AC15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E-3B49-46C1-83A0-E994443684AB}"/>
                </c:ext>
              </c:extLst>
            </c:dLbl>
            <c:dLbl>
              <c:idx val="51"/>
              <c:tx>
                <c:rich>
                  <a:bodyPr/>
                  <a:lstStyle/>
                  <a:p>
                    <a:fld id="{BF676D66-7A9E-462E-956A-C4A5EC6644B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F-3B49-46C1-83A0-E994443684AB}"/>
                </c:ext>
              </c:extLst>
            </c:dLbl>
            <c:dLbl>
              <c:idx val="52"/>
              <c:tx>
                <c:rich>
                  <a:bodyPr/>
                  <a:lstStyle/>
                  <a:p>
                    <a:fld id="{58BC598B-53E3-415F-B3CC-BB1D283847F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0-3B49-46C1-83A0-E994443684AB}"/>
                </c:ext>
              </c:extLst>
            </c:dLbl>
            <c:dLbl>
              <c:idx val="53"/>
              <c:tx>
                <c:rich>
                  <a:bodyPr/>
                  <a:lstStyle/>
                  <a:p>
                    <a:fld id="{5CE35E1E-636B-4DCE-9642-A5007D6D7E4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1-3B49-46C1-83A0-E994443684AB}"/>
                </c:ext>
              </c:extLst>
            </c:dLbl>
            <c:dLbl>
              <c:idx val="54"/>
              <c:tx>
                <c:rich>
                  <a:bodyPr/>
                  <a:lstStyle/>
                  <a:p>
                    <a:fld id="{29EBC423-CB7C-43D5-9D41-473F7B3EE59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2-3B49-46C1-83A0-E994443684AB}"/>
                </c:ext>
              </c:extLst>
            </c:dLbl>
            <c:dLbl>
              <c:idx val="55"/>
              <c:tx>
                <c:rich>
                  <a:bodyPr/>
                  <a:lstStyle/>
                  <a:p>
                    <a:fld id="{3CE97D9C-4CB9-423B-B7F2-A2FAA7C18EE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3-3B49-46C1-83A0-E994443684AB}"/>
                </c:ext>
              </c:extLst>
            </c:dLbl>
            <c:dLbl>
              <c:idx val="56"/>
              <c:tx>
                <c:rich>
                  <a:bodyPr/>
                  <a:lstStyle/>
                  <a:p>
                    <a:fld id="{1FC50C55-3961-4DC5-B671-91DD2DC999F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4-3B49-46C1-83A0-E994443684AB}"/>
                </c:ext>
              </c:extLst>
            </c:dLbl>
            <c:dLbl>
              <c:idx val="57"/>
              <c:tx>
                <c:rich>
                  <a:bodyPr/>
                  <a:lstStyle/>
                  <a:p>
                    <a:fld id="{4DF6BFBF-BBD3-45A4-8486-7C09E7C07B5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5-3B49-46C1-83A0-E994443684AB}"/>
                </c:ext>
              </c:extLst>
            </c:dLbl>
            <c:dLbl>
              <c:idx val="58"/>
              <c:tx>
                <c:rich>
                  <a:bodyPr/>
                  <a:lstStyle/>
                  <a:p>
                    <a:fld id="{F6EBBA2F-8E70-49E7-BDE9-036036B0A52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6-3B49-46C1-83A0-E994443684AB}"/>
                </c:ext>
              </c:extLst>
            </c:dLbl>
            <c:dLbl>
              <c:idx val="59"/>
              <c:tx>
                <c:rich>
                  <a:bodyPr/>
                  <a:lstStyle/>
                  <a:p>
                    <a:fld id="{6ED5144F-0CDB-4841-9645-F027AA4B13F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7-3B49-46C1-83A0-E994443684AB}"/>
                </c:ext>
              </c:extLst>
            </c:dLbl>
            <c:dLbl>
              <c:idx val="60"/>
              <c:tx>
                <c:rich>
                  <a:bodyPr/>
                  <a:lstStyle/>
                  <a:p>
                    <a:fld id="{BADCD149-00B6-468C-875A-AD9B6317889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8-3B49-46C1-83A0-E994443684AB}"/>
                </c:ext>
              </c:extLst>
            </c:dLbl>
            <c:dLbl>
              <c:idx val="61"/>
              <c:tx>
                <c:rich>
                  <a:bodyPr/>
                  <a:lstStyle/>
                  <a:p>
                    <a:fld id="{0FDA6856-E56E-473B-9EC5-C080EEA318BD}"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9-3B49-46C1-83A0-E994443684AB}"/>
                </c:ext>
              </c:extLst>
            </c:dLbl>
            <c:dLbl>
              <c:idx val="62"/>
              <c:tx>
                <c:rich>
                  <a:bodyPr/>
                  <a:lstStyle/>
                  <a:p>
                    <a:fld id="{2126D9BE-3CEA-44D6-8DF0-690EE1D6110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A-3B49-46C1-83A0-E994443684AB}"/>
                </c:ext>
              </c:extLst>
            </c:dLbl>
            <c:dLbl>
              <c:idx val="63"/>
              <c:tx>
                <c:rich>
                  <a:bodyPr/>
                  <a:lstStyle/>
                  <a:p>
                    <a:fld id="{3CAFA3C7-AD84-45BB-B346-9365B303A1A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B-3B49-46C1-83A0-E994443684AB}"/>
                </c:ext>
              </c:extLst>
            </c:dLbl>
            <c:dLbl>
              <c:idx val="64"/>
              <c:tx>
                <c:rich>
                  <a:bodyPr/>
                  <a:lstStyle/>
                  <a:p>
                    <a:fld id="{D6B52D2F-4BB8-48DB-A900-903AF8D7C6D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C-3B49-46C1-83A0-E994443684AB}"/>
                </c:ext>
              </c:extLst>
            </c:dLbl>
            <c:dLbl>
              <c:idx val="65"/>
              <c:tx>
                <c:rich>
                  <a:bodyPr/>
                  <a:lstStyle/>
                  <a:p>
                    <a:fld id="{E36D0382-CBB3-49B2-A2DB-855FE08D511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D-3B49-46C1-83A0-E994443684AB}"/>
                </c:ext>
              </c:extLst>
            </c:dLbl>
            <c:dLbl>
              <c:idx val="66"/>
              <c:tx>
                <c:rich>
                  <a:bodyPr/>
                  <a:lstStyle/>
                  <a:p>
                    <a:fld id="{5CB3CEB6-22DE-4D62-BE3B-9232EC01D17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E-3B49-46C1-83A0-E994443684AB}"/>
                </c:ext>
              </c:extLst>
            </c:dLbl>
            <c:dLbl>
              <c:idx val="67"/>
              <c:tx>
                <c:rich>
                  <a:bodyPr/>
                  <a:lstStyle/>
                  <a:p>
                    <a:fld id="{A40FC97E-8D59-48CE-A205-125B4B04361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F-3B49-46C1-83A0-E994443684AB}"/>
                </c:ext>
              </c:extLst>
            </c:dLbl>
            <c:dLbl>
              <c:idx val="68"/>
              <c:tx>
                <c:rich>
                  <a:bodyPr/>
                  <a:lstStyle/>
                  <a:p>
                    <a:fld id="{F8E17274-8913-487C-84D6-4B21FD7E617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0-3B49-46C1-83A0-E994443684AB}"/>
                </c:ext>
              </c:extLst>
            </c:dLbl>
            <c:dLbl>
              <c:idx val="69"/>
              <c:tx>
                <c:rich>
                  <a:bodyPr/>
                  <a:lstStyle/>
                  <a:p>
                    <a:fld id="{DD6DA67B-95FC-42E8-9810-AD125062394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1-3B49-46C1-83A0-E994443684AB}"/>
                </c:ext>
              </c:extLst>
            </c:dLbl>
            <c:dLbl>
              <c:idx val="70"/>
              <c:tx>
                <c:rich>
                  <a:bodyPr/>
                  <a:lstStyle/>
                  <a:p>
                    <a:fld id="{046FDEF6-1ADB-4DA5-A515-C207AAC5BAC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2-3B49-46C1-83A0-E994443684AB}"/>
                </c:ext>
              </c:extLst>
            </c:dLbl>
            <c:dLbl>
              <c:idx val="71"/>
              <c:tx>
                <c:rich>
                  <a:bodyPr/>
                  <a:lstStyle/>
                  <a:p>
                    <a:fld id="{29EC9CAB-5FD3-4C4A-BEEF-32A811026A5C}"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3-3B49-46C1-83A0-E994443684AB}"/>
                </c:ext>
              </c:extLst>
            </c:dLbl>
            <c:dLbl>
              <c:idx val="72"/>
              <c:tx>
                <c:rich>
                  <a:bodyPr/>
                  <a:lstStyle/>
                  <a:p>
                    <a:fld id="{154621E4-5CAA-45AF-9851-B16098FE525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4-3B49-46C1-83A0-E994443684AB}"/>
                </c:ext>
              </c:extLst>
            </c:dLbl>
            <c:dLbl>
              <c:idx val="73"/>
              <c:tx>
                <c:rich>
                  <a:bodyPr/>
                  <a:lstStyle/>
                  <a:p>
                    <a:fld id="{DF163D05-5BE8-469F-805A-101DCDBF726C}"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5-3B49-46C1-83A0-E994443684AB}"/>
                </c:ext>
              </c:extLst>
            </c:dLbl>
            <c:dLbl>
              <c:idx val="74"/>
              <c:tx>
                <c:rich>
                  <a:bodyPr/>
                  <a:lstStyle/>
                  <a:p>
                    <a:fld id="{6F2F920E-50E1-4121-9F5D-03685A5A98B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6-3B49-46C1-83A0-E994443684AB}"/>
                </c:ext>
              </c:extLst>
            </c:dLbl>
            <c:dLbl>
              <c:idx val="75"/>
              <c:tx>
                <c:rich>
                  <a:bodyPr/>
                  <a:lstStyle/>
                  <a:p>
                    <a:fld id="{6C76B09C-F6BF-4DB2-BC28-6B6053C414A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7-3B49-46C1-83A0-E994443684AB}"/>
                </c:ext>
              </c:extLst>
            </c:dLbl>
            <c:dLbl>
              <c:idx val="76"/>
              <c:tx>
                <c:rich>
                  <a:bodyPr/>
                  <a:lstStyle/>
                  <a:p>
                    <a:fld id="{58A50B2F-61AD-416C-9AA2-DB68BCD6750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8-3B49-46C1-83A0-E994443684AB}"/>
                </c:ext>
              </c:extLst>
            </c:dLbl>
            <c:dLbl>
              <c:idx val="77"/>
              <c:tx>
                <c:rich>
                  <a:bodyPr/>
                  <a:lstStyle/>
                  <a:p>
                    <a:fld id="{6B96DE3C-19BF-466E-9C97-5C8499C99B6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9-3B49-46C1-83A0-E994443684AB}"/>
                </c:ext>
              </c:extLst>
            </c:dLbl>
            <c:dLbl>
              <c:idx val="78"/>
              <c:tx>
                <c:rich>
                  <a:bodyPr/>
                  <a:lstStyle/>
                  <a:p>
                    <a:fld id="{336132AA-8640-45E4-82B4-ED822127699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A-3B49-46C1-83A0-E994443684AB}"/>
                </c:ext>
              </c:extLst>
            </c:dLbl>
            <c:dLbl>
              <c:idx val="79"/>
              <c:tx>
                <c:rich>
                  <a:bodyPr/>
                  <a:lstStyle/>
                  <a:p>
                    <a:fld id="{C1AD5059-E572-473A-ADEC-CB159C12C16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B-3B49-46C1-83A0-E994443684AB}"/>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Apercu_risques!$T$6:$T$85</c:f>
              <c:numCache>
                <c:formatCode>0.0</c:formatCode>
                <c:ptCount val="80"/>
                <c:pt idx="0">
                  <c:v>4.0234523611505022</c:v>
                </c:pt>
                <c:pt idx="1">
                  <c:v>0.97089159780474799</c:v>
                </c:pt>
                <c:pt idx="2">
                  <c:v>-1.3268116111835861</c:v>
                </c:pt>
                <c:pt idx="3">
                  <c:v>-1.2259370011189379</c:v>
                </c:pt>
                <c:pt idx="4">
                  <c:v>-0.77773600868870951</c:v>
                </c:pt>
                <c:pt idx="5">
                  <c:v>-0.89900771020509895</c:v>
                </c:pt>
                <c:pt idx="6">
                  <c:v>-1.1548188480609594</c:v>
                </c:pt>
                <c:pt idx="7">
                  <c:v>-1.1420920919699238</c:v>
                </c:pt>
                <c:pt idx="8">
                  <c:v>-1.0120489891582745</c:v>
                </c:pt>
                <c:pt idx="9">
                  <c:v>-0.9811890065493325</c:v>
                </c:pt>
                <c:pt idx="10">
                  <c:v>-0.80064777693132549</c:v>
                </c:pt>
                <c:pt idx="11">
                  <c:v>-1.0821188509117139</c:v>
                </c:pt>
                <c:pt idx="12">
                  <c:v>-0.9849091334731418</c:v>
                </c:pt>
                <c:pt idx="13">
                  <c:v>-1.0808208725737922</c:v>
                </c:pt>
                <c:pt idx="14">
                  <c:v>-1.064891729519196</c:v>
                </c:pt>
                <c:pt idx="15">
                  <c:v>-1.017126829747562</c:v>
                </c:pt>
                <c:pt idx="16">
                  <c:v>-0.85280806367641349</c:v>
                </c:pt>
                <c:pt idx="17">
                  <c:v>-0.92070869242617193</c:v>
                </c:pt>
                <c:pt idx="18">
                  <c:v>-0.67657826567619606</c:v>
                </c:pt>
                <c:pt idx="19">
                  <c:v>-1.0089342652762743</c:v>
                </c:pt>
                <c:pt idx="20">
                  <c:v>-1.2422222551991291</c:v>
                </c:pt>
                <c:pt idx="21">
                  <c:v>-1.160750045653635</c:v>
                </c:pt>
                <c:pt idx="22">
                  <c:v>-1.1212384805648465</c:v>
                </c:pt>
                <c:pt idx="23">
                  <c:v>-0.9657098994012685</c:v>
                </c:pt>
                <c:pt idx="24">
                  <c:v>-1.2222921078023172</c:v>
                </c:pt>
                <c:pt idx="25">
                  <c:v>-0.90376220229807347</c:v>
                </c:pt>
                <c:pt idx="26">
                  <c:v>-0.89544232045056948</c:v>
                </c:pt>
                <c:pt idx="27">
                  <c:v>-0.78947149906670988</c:v>
                </c:pt>
                <c:pt idx="28">
                  <c:v>-0.87120751877441571</c:v>
                </c:pt>
                <c:pt idx="29">
                  <c:v>-0.96311664987944634</c:v>
                </c:pt>
                <c:pt idx="30">
                  <c:v>-0.89039178597619406</c:v>
                </c:pt>
                <c:pt idx="31">
                  <c:v>-0.88014959649963509</c:v>
                </c:pt>
                <c:pt idx="32">
                  <c:v>-1.2041736602555593</c:v>
                </c:pt>
                <c:pt idx="33">
                  <c:v>-1.1551056711650114</c:v>
                </c:pt>
                <c:pt idx="34">
                  <c:v>-1.1541181453158404</c:v>
                </c:pt>
                <c:pt idx="35">
                  <c:v>-0.91074182254312896</c:v>
                </c:pt>
                <c:pt idx="36">
                  <c:v>-1.2261810150536798</c:v>
                </c:pt>
                <c:pt idx="37">
                  <c:v>-1.0207961720155387</c:v>
                </c:pt>
                <c:pt idx="38">
                  <c:v>-1.28521493225775</c:v>
                </c:pt>
                <c:pt idx="39">
                  <c:v>-0.98304400152001126</c:v>
                </c:pt>
                <c:pt idx="40">
                  <c:v>-0.97235285128805149</c:v>
                </c:pt>
                <c:pt idx="41">
                  <c:v>-0.89394332420716238</c:v>
                </c:pt>
                <c:pt idx="42">
                  <c:v>-1.0544759860682869</c:v>
                </c:pt>
                <c:pt idx="43">
                  <c:v>-0.754573686746838</c:v>
                </c:pt>
                <c:pt idx="44">
                  <c:v>-0.69340033085606112</c:v>
                </c:pt>
                <c:pt idx="45">
                  <c:v>-1.2020601160533044</c:v>
                </c:pt>
                <c:pt idx="46">
                  <c:v>-0.86401861372464872</c:v>
                </c:pt>
                <c:pt idx="47">
                  <c:v>-1.0041326647193829</c:v>
                </c:pt>
                <c:pt idx="48">
                  <c:v>-1.0006375685686302</c:v>
                </c:pt>
                <c:pt idx="49">
                  <c:v>-0.8247684591930563</c:v>
                </c:pt>
                <c:pt idx="50">
                  <c:v>-0.99772035437595252</c:v>
                </c:pt>
                <c:pt idx="51">
                  <c:v>-0.89016911953638533</c:v>
                </c:pt>
                <c:pt idx="52">
                  <c:v>-0.89935703335296946</c:v>
                </c:pt>
                <c:pt idx="53">
                  <c:v>-0.74982682842181003</c:v>
                </c:pt>
                <c:pt idx="54">
                  <c:v>-1.0113330615788132</c:v>
                </c:pt>
                <c:pt idx="55">
                  <c:v>-0.88946980635384232</c:v>
                </c:pt>
                <c:pt idx="56">
                  <c:v>-1.0228952931579576</c:v>
                </c:pt>
                <c:pt idx="57">
                  <c:v>-1.1110729258773553</c:v>
                </c:pt>
                <c:pt idx="58">
                  <c:v>-0.76737637248667045</c:v>
                </c:pt>
                <c:pt idx="59">
                  <c:v>-1.0201928110173135</c:v>
                </c:pt>
                <c:pt idx="60">
                  <c:v>-0.76554066958292555</c:v>
                </c:pt>
                <c:pt idx="61">
                  <c:v>-0.92342737205816627</c:v>
                </c:pt>
                <c:pt idx="62">
                  <c:v>-0.97025697704886804</c:v>
                </c:pt>
                <c:pt idx="63">
                  <c:v>-0.95110048330919272</c:v>
                </c:pt>
                <c:pt idx="64">
                  <c:v>-0.87155355229464182</c:v>
                </c:pt>
                <c:pt idx="65">
                  <c:v>-0.78408139518313513</c:v>
                </c:pt>
                <c:pt idx="66">
                  <c:v>-0.88295763694346663</c:v>
                </c:pt>
                <c:pt idx="67">
                  <c:v>-0.62884575279596766</c:v>
                </c:pt>
                <c:pt idx="68">
                  <c:v>-0.8457544950605892</c:v>
                </c:pt>
                <c:pt idx="69">
                  <c:v>-1.3161737150273609</c:v>
                </c:pt>
                <c:pt idx="70">
                  <c:v>-0.61732018976199754</c:v>
                </c:pt>
                <c:pt idx="71">
                  <c:v>-1.1796390516843411</c:v>
                </c:pt>
                <c:pt idx="72">
                  <c:v>-0.67997944461923465</c:v>
                </c:pt>
                <c:pt idx="73">
                  <c:v>-1.0417764769668183</c:v>
                </c:pt>
                <c:pt idx="74">
                  <c:v>-1.0431865390582362</c:v>
                </c:pt>
                <c:pt idx="75">
                  <c:v>-0.96037156162599835</c:v>
                </c:pt>
                <c:pt idx="76">
                  <c:v>-0.86035610708897048</c:v>
                </c:pt>
                <c:pt idx="77">
                  <c:v>-0.96844805034789849</c:v>
                </c:pt>
                <c:pt idx="78">
                  <c:v>-1.0309116477893143</c:v>
                </c:pt>
                <c:pt idx="79">
                  <c:v>-0.83406650604529819</c:v>
                </c:pt>
              </c:numCache>
            </c:numRef>
          </c:xVal>
          <c:yVal>
            <c:numRef>
              <c:f>Apercu_risques!$S$6:$S$85</c:f>
              <c:numCache>
                <c:formatCode>0.0</c:formatCode>
                <c:ptCount val="80"/>
                <c:pt idx="0">
                  <c:v>1.8571346351395768</c:v>
                </c:pt>
                <c:pt idx="1">
                  <c:v>1.8629916457198021</c:v>
                </c:pt>
                <c:pt idx="2">
                  <c:v>-0.81362555276663695</c:v>
                </c:pt>
                <c:pt idx="3">
                  <c:v>-1.1220235739174504</c:v>
                </c:pt>
                <c:pt idx="4">
                  <c:v>-1.0880184431507773</c:v>
                </c:pt>
                <c:pt idx="5">
                  <c:v>-0.80510563384992972</c:v>
                </c:pt>
                <c:pt idx="6">
                  <c:v>-0.64815800731102069</c:v>
                </c:pt>
                <c:pt idx="7">
                  <c:v>-0.80969114338411363</c:v>
                </c:pt>
                <c:pt idx="8">
                  <c:v>-0.96635945061327455</c:v>
                </c:pt>
                <c:pt idx="9">
                  <c:v>-1.1620367443823607</c:v>
                </c:pt>
                <c:pt idx="10">
                  <c:v>-1.1101826438639892</c:v>
                </c:pt>
                <c:pt idx="11">
                  <c:v>-1.2230606062621103</c:v>
                </c:pt>
                <c:pt idx="12">
                  <c:v>-0.75469270337066829</c:v>
                </c:pt>
                <c:pt idx="13">
                  <c:v>-0.89504679914753094</c:v>
                </c:pt>
                <c:pt idx="14">
                  <c:v>-0.9336841560782726</c:v>
                </c:pt>
                <c:pt idx="15">
                  <c:v>-1.0614679407002816</c:v>
                </c:pt>
                <c:pt idx="16">
                  <c:v>-1.1056994989234226</c:v>
                </c:pt>
                <c:pt idx="17">
                  <c:v>-1.0454581466348392</c:v>
                </c:pt>
                <c:pt idx="18">
                  <c:v>-0.94394118324781484</c:v>
                </c:pt>
                <c:pt idx="19">
                  <c:v>-1.0324249718623135</c:v>
                </c:pt>
                <c:pt idx="20">
                  <c:v>-1.313755818995098</c:v>
                </c:pt>
                <c:pt idx="21">
                  <c:v>-1.1193192136905727</c:v>
                </c:pt>
                <c:pt idx="22">
                  <c:v>-0.99179894240347177</c:v>
                </c:pt>
                <c:pt idx="23">
                  <c:v>-0.82760603251678166</c:v>
                </c:pt>
                <c:pt idx="24">
                  <c:v>-0.97576796532539656</c:v>
                </c:pt>
                <c:pt idx="25">
                  <c:v>-0.95214098846104944</c:v>
                </c:pt>
                <c:pt idx="26">
                  <c:v>-0.97435862208557267</c:v>
                </c:pt>
                <c:pt idx="27">
                  <c:v>-1.0890996762655751</c:v>
                </c:pt>
                <c:pt idx="28">
                  <c:v>-1.2426726808895037</c:v>
                </c:pt>
                <c:pt idx="29">
                  <c:v>-0.94876849802569996</c:v>
                </c:pt>
                <c:pt idx="30">
                  <c:v>-1.062553166937342</c:v>
                </c:pt>
                <c:pt idx="31">
                  <c:v>-1.010490689394796</c:v>
                </c:pt>
                <c:pt idx="32">
                  <c:v>-0.87557479003522587</c:v>
                </c:pt>
                <c:pt idx="33">
                  <c:v>-0.97838321750927371</c:v>
                </c:pt>
                <c:pt idx="34">
                  <c:v>-1.0927074570732171</c:v>
                </c:pt>
                <c:pt idx="35">
                  <c:v>-1.0781471519738424</c:v>
                </c:pt>
                <c:pt idx="36">
                  <c:v>-0.81227416640141492</c:v>
                </c:pt>
                <c:pt idx="37">
                  <c:v>-1.307780480974901</c:v>
                </c:pt>
                <c:pt idx="38">
                  <c:v>-1.113996928746861</c:v>
                </c:pt>
                <c:pt idx="39">
                  <c:v>-0.89857926022281287</c:v>
                </c:pt>
                <c:pt idx="40">
                  <c:v>-1.0343210822642108</c:v>
                </c:pt>
                <c:pt idx="41">
                  <c:v>-1.0192214372637121</c:v>
                </c:pt>
                <c:pt idx="42">
                  <c:v>-1.0077521394389573</c:v>
                </c:pt>
                <c:pt idx="43">
                  <c:v>-0.93988143392188062</c:v>
                </c:pt>
                <c:pt idx="44">
                  <c:v>-1.0910751287318596</c:v>
                </c:pt>
                <c:pt idx="45">
                  <c:v>-1.1427935085065799</c:v>
                </c:pt>
                <c:pt idx="46">
                  <c:v>-1.3597083478081031</c:v>
                </c:pt>
                <c:pt idx="47">
                  <c:v>-0.79778548402170146</c:v>
                </c:pt>
                <c:pt idx="48">
                  <c:v>-0.85083153330647066</c:v>
                </c:pt>
                <c:pt idx="49">
                  <c:v>-0.8260046129874492</c:v>
                </c:pt>
                <c:pt idx="50">
                  <c:v>-0.88362001734663997</c:v>
                </c:pt>
                <c:pt idx="51">
                  <c:v>-1.1204828537297746</c:v>
                </c:pt>
                <c:pt idx="52">
                  <c:v>-1.1048124632756144</c:v>
                </c:pt>
                <c:pt idx="53">
                  <c:v>-1.0857277093945465</c:v>
                </c:pt>
                <c:pt idx="54">
                  <c:v>-0.81088441924724741</c:v>
                </c:pt>
                <c:pt idx="55">
                  <c:v>-1.1319527653458483</c:v>
                </c:pt>
                <c:pt idx="56">
                  <c:v>-0.96520100037240508</c:v>
                </c:pt>
                <c:pt idx="57">
                  <c:v>-1.1041972226141057</c:v>
                </c:pt>
                <c:pt idx="58">
                  <c:v>-0.80862844568695347</c:v>
                </c:pt>
                <c:pt idx="59">
                  <c:v>-1.3341744147838142</c:v>
                </c:pt>
                <c:pt idx="60">
                  <c:v>-1.1128761010816719</c:v>
                </c:pt>
                <c:pt idx="61">
                  <c:v>-1.1320127201577481</c:v>
                </c:pt>
                <c:pt idx="62">
                  <c:v>-0.97722225983149102</c:v>
                </c:pt>
                <c:pt idx="63">
                  <c:v>-0.86813840823872446</c:v>
                </c:pt>
                <c:pt idx="64">
                  <c:v>-1.2466183300316878</c:v>
                </c:pt>
                <c:pt idx="65">
                  <c:v>-1.0672211598906944</c:v>
                </c:pt>
                <c:pt idx="66">
                  <c:v>-1.0223766591579102</c:v>
                </c:pt>
                <c:pt idx="67">
                  <c:v>-1.1570762861862303</c:v>
                </c:pt>
                <c:pt idx="68">
                  <c:v>-1.233803792300654</c:v>
                </c:pt>
                <c:pt idx="69">
                  <c:v>-0.84153383638419443</c:v>
                </c:pt>
                <c:pt idx="70">
                  <c:v>-1.2729908712726303</c:v>
                </c:pt>
                <c:pt idx="71">
                  <c:v>-1.1236052493598363</c:v>
                </c:pt>
                <c:pt idx="72">
                  <c:v>-0.87644910456897829</c:v>
                </c:pt>
                <c:pt idx="73">
                  <c:v>-1.0487037674255379</c:v>
                </c:pt>
                <c:pt idx="74">
                  <c:v>-1.0185090304568631</c:v>
                </c:pt>
                <c:pt idx="75">
                  <c:v>-1.1221861708511727</c:v>
                </c:pt>
                <c:pt idx="76">
                  <c:v>-0.85871875478894633</c:v>
                </c:pt>
                <c:pt idx="77">
                  <c:v>-0.95759654125426485</c:v>
                </c:pt>
                <c:pt idx="78">
                  <c:v>-1.0057691118046983</c:v>
                </c:pt>
                <c:pt idx="79">
                  <c:v>-0.82552001971361255</c:v>
                </c:pt>
              </c:numCache>
            </c:numRef>
          </c:yVal>
          <c:bubbleSize>
            <c:numRef>
              <c:f>Apercu_risques!$N$6:$N$85</c:f>
              <c:numCache>
                <c:formatCode>0.0</c:formatCode>
                <c:ptCount val="80"/>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numCache>
            </c:numRef>
          </c:bubbleSize>
          <c:bubble3D val="0"/>
          <c:extLst>
            <c:ext xmlns:c15="http://schemas.microsoft.com/office/drawing/2012/chart" uri="{02D57815-91ED-43cb-92C2-25804820EDAC}">
              <c15:datalabelsRange>
                <c15:f>Apercu_risques!$R$6:$R$85</c15:f>
                <c15:dlblRangeCache>
                  <c:ptCount val="80"/>
                  <c:pt idx="0">
                    <c:v>r1</c:v>
                  </c:pt>
                  <c:pt idx="1">
                    <c:v>r2</c:v>
                  </c:pt>
                  <c:pt idx="2">
                    <c:v>r3</c:v>
                  </c:pt>
                  <c:pt idx="3">
                    <c:v>r4</c:v>
                  </c:pt>
                  <c:pt idx="4">
                    <c:v>r5</c:v>
                  </c:pt>
                  <c:pt idx="5">
                    <c:v>r6</c:v>
                  </c:pt>
                  <c:pt idx="6">
                    <c:v>r7</c:v>
                  </c:pt>
                  <c:pt idx="7">
                    <c:v>r8</c:v>
                  </c:pt>
                  <c:pt idx="8">
                    <c:v>r9</c:v>
                  </c:pt>
                  <c:pt idx="9">
                    <c:v>r10</c:v>
                  </c:pt>
                  <c:pt idx="10">
                    <c:v>r11</c:v>
                  </c:pt>
                  <c:pt idx="11">
                    <c:v>r12</c:v>
                  </c:pt>
                  <c:pt idx="12">
                    <c:v>r13</c:v>
                  </c:pt>
                  <c:pt idx="13">
                    <c:v>r14</c:v>
                  </c:pt>
                  <c:pt idx="14">
                    <c:v>r15</c:v>
                  </c:pt>
                  <c:pt idx="15">
                    <c:v>r16</c:v>
                  </c:pt>
                  <c:pt idx="16">
                    <c:v>r17</c:v>
                  </c:pt>
                  <c:pt idx="17">
                    <c:v>r18</c:v>
                  </c:pt>
                  <c:pt idx="18">
                    <c:v>r19</c:v>
                  </c:pt>
                  <c:pt idx="19">
                    <c:v>r20</c:v>
                  </c:pt>
                  <c:pt idx="20">
                    <c:v>r21</c:v>
                  </c:pt>
                  <c:pt idx="21">
                    <c:v>r22</c:v>
                  </c:pt>
                  <c:pt idx="22">
                    <c:v>r23</c:v>
                  </c:pt>
                  <c:pt idx="23">
                    <c:v>r24</c:v>
                  </c:pt>
                  <c:pt idx="24">
                    <c:v>r25</c:v>
                  </c:pt>
                  <c:pt idx="25">
                    <c:v>r26</c:v>
                  </c:pt>
                  <c:pt idx="26">
                    <c:v>r27</c:v>
                  </c:pt>
                  <c:pt idx="27">
                    <c:v>r28</c:v>
                  </c:pt>
                  <c:pt idx="28">
                    <c:v>r29</c:v>
                  </c:pt>
                  <c:pt idx="29">
                    <c:v>r30</c:v>
                  </c:pt>
                  <c:pt idx="30">
                    <c:v>r31</c:v>
                  </c:pt>
                  <c:pt idx="31">
                    <c:v>r32</c:v>
                  </c:pt>
                  <c:pt idx="32">
                    <c:v>r33</c:v>
                  </c:pt>
                  <c:pt idx="33">
                    <c:v>r34</c:v>
                  </c:pt>
                  <c:pt idx="34">
                    <c:v>r35</c:v>
                  </c:pt>
                  <c:pt idx="35">
                    <c:v>r36</c:v>
                  </c:pt>
                  <c:pt idx="36">
                    <c:v>r37</c:v>
                  </c:pt>
                  <c:pt idx="37">
                    <c:v>r38</c:v>
                  </c:pt>
                  <c:pt idx="38">
                    <c:v>r39</c:v>
                  </c:pt>
                  <c:pt idx="39">
                    <c:v>r40</c:v>
                  </c:pt>
                  <c:pt idx="40">
                    <c:v>r41</c:v>
                  </c:pt>
                  <c:pt idx="41">
                    <c:v>r42</c:v>
                  </c:pt>
                  <c:pt idx="42">
                    <c:v>r43</c:v>
                  </c:pt>
                  <c:pt idx="43">
                    <c:v>r44</c:v>
                  </c:pt>
                  <c:pt idx="44">
                    <c:v>r45</c:v>
                  </c:pt>
                  <c:pt idx="45">
                    <c:v>r46</c:v>
                  </c:pt>
                  <c:pt idx="46">
                    <c:v>r47</c:v>
                  </c:pt>
                  <c:pt idx="47">
                    <c:v>r48</c:v>
                  </c:pt>
                  <c:pt idx="48">
                    <c:v>r49</c:v>
                  </c:pt>
                  <c:pt idx="49">
                    <c:v>r50</c:v>
                  </c:pt>
                  <c:pt idx="50">
                    <c:v>r51</c:v>
                  </c:pt>
                  <c:pt idx="51">
                    <c:v>r52</c:v>
                  </c:pt>
                  <c:pt idx="52">
                    <c:v>r53</c:v>
                  </c:pt>
                  <c:pt idx="53">
                    <c:v>r54</c:v>
                  </c:pt>
                  <c:pt idx="54">
                    <c:v>r55</c:v>
                  </c:pt>
                  <c:pt idx="55">
                    <c:v>r56</c:v>
                  </c:pt>
                  <c:pt idx="56">
                    <c:v>r57</c:v>
                  </c:pt>
                  <c:pt idx="57">
                    <c:v>r58</c:v>
                  </c:pt>
                  <c:pt idx="58">
                    <c:v>r59</c:v>
                  </c:pt>
                  <c:pt idx="59">
                    <c:v>r60</c:v>
                  </c:pt>
                  <c:pt idx="60">
                    <c:v>r61</c:v>
                  </c:pt>
                  <c:pt idx="61">
                    <c:v>r62</c:v>
                  </c:pt>
                  <c:pt idx="62">
                    <c:v>r63</c:v>
                  </c:pt>
                  <c:pt idx="63">
                    <c:v>r64</c:v>
                  </c:pt>
                  <c:pt idx="64">
                    <c:v>r65</c:v>
                  </c:pt>
                  <c:pt idx="65">
                    <c:v>r66</c:v>
                  </c:pt>
                  <c:pt idx="66">
                    <c:v>r67</c:v>
                  </c:pt>
                  <c:pt idx="67">
                    <c:v>r68</c:v>
                  </c:pt>
                  <c:pt idx="68">
                    <c:v>r69</c:v>
                  </c:pt>
                  <c:pt idx="69">
                    <c:v>r70</c:v>
                  </c:pt>
                  <c:pt idx="70">
                    <c:v>r71</c:v>
                  </c:pt>
                  <c:pt idx="71">
                    <c:v>r72</c:v>
                  </c:pt>
                  <c:pt idx="72">
                    <c:v>r73</c:v>
                  </c:pt>
                  <c:pt idx="73">
                    <c:v>r74</c:v>
                  </c:pt>
                  <c:pt idx="74">
                    <c:v>r75</c:v>
                  </c:pt>
                  <c:pt idx="75">
                    <c:v>r76</c:v>
                  </c:pt>
                  <c:pt idx="76">
                    <c:v>r77</c:v>
                  </c:pt>
                  <c:pt idx="77">
                    <c:v>r78</c:v>
                  </c:pt>
                  <c:pt idx="78">
                    <c:v>r79</c:v>
                  </c:pt>
                  <c:pt idx="79">
                    <c:v>r80</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12"/>
        <c:showNegBubbles val="0"/>
        <c:axId val="-415004144"/>
        <c:axId val="-415020464"/>
      </c:bubbleChart>
      <c:valAx>
        <c:axId val="-415004144"/>
        <c:scaling>
          <c:orientation val="minMax"/>
          <c:max val="5"/>
          <c:min val="0"/>
        </c:scaling>
        <c:delete val="1"/>
        <c:axPos val="b"/>
        <c:numFmt formatCode="0.0" sourceLinked="1"/>
        <c:majorTickMark val="out"/>
        <c:minorTickMark val="none"/>
        <c:tickLblPos val="nextTo"/>
        <c:crossAx val="-415020464"/>
        <c:crosses val="autoZero"/>
        <c:crossBetween val="midCat"/>
        <c:majorUnit val="1"/>
        <c:minorUnit val="0.1"/>
      </c:valAx>
      <c:valAx>
        <c:axId val="-415020464"/>
        <c:scaling>
          <c:orientation val="minMax"/>
          <c:max val="5"/>
          <c:min val="0"/>
        </c:scaling>
        <c:delete val="1"/>
        <c:axPos val="l"/>
        <c:numFmt formatCode="0.0" sourceLinked="1"/>
        <c:majorTickMark val="out"/>
        <c:minorTickMark val="none"/>
        <c:tickLblPos val="nextTo"/>
        <c:crossAx val="-41500414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accent1">
                <a:lumMod val="60000"/>
                <a:lumOff val="40000"/>
                <a:alpha val="58000"/>
              </a:schemeClr>
            </a:solidFill>
            <a:ln w="3175">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tx>
                <c:rich>
                  <a:bodyPr/>
                  <a:lstStyle/>
                  <a:p>
                    <a:fld id="{4DE5A714-B53D-4510-8A62-F90A92DCD078}" type="CELLRANGE">
                      <a:rPr lang="en-US"/>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tx>
                <c:rich>
                  <a:bodyPr/>
                  <a:lstStyle/>
                  <a:p>
                    <a:fld id="{4AC2A0C3-5AFF-424C-9508-EB09EABDDB8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1EF2-4712-AB51-5D2749E0E7E5}"/>
                </c:ext>
              </c:extLst>
            </c:dLbl>
            <c:dLbl>
              <c:idx val="2"/>
              <c:tx>
                <c:rich>
                  <a:bodyPr/>
                  <a:lstStyle/>
                  <a:p>
                    <a:fld id="{730AC5F3-AB55-4DF0-86FC-5CCDB007D5F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5-1EF2-4712-AB51-5D2749E0E7E5}"/>
                </c:ext>
              </c:extLst>
            </c:dLbl>
            <c:dLbl>
              <c:idx val="3"/>
              <c:tx>
                <c:rich>
                  <a:bodyPr/>
                  <a:lstStyle/>
                  <a:p>
                    <a:fld id="{42557B3E-98B9-433E-B129-8AF264074A1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7-1EF2-4712-AB51-5D2749E0E7E5}"/>
                </c:ext>
              </c:extLst>
            </c:dLbl>
            <c:dLbl>
              <c:idx val="4"/>
              <c:tx>
                <c:rich>
                  <a:bodyPr/>
                  <a:lstStyle/>
                  <a:p>
                    <a:fld id="{401856A0-8827-403B-A78D-D76D50B998F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9-1EF2-4712-AB51-5D2749E0E7E5}"/>
                </c:ext>
              </c:extLst>
            </c:dLbl>
            <c:dLbl>
              <c:idx val="5"/>
              <c:tx>
                <c:rich>
                  <a:bodyPr/>
                  <a:lstStyle/>
                  <a:p>
                    <a:fld id="{93F556F9-2DCA-46CD-BC3E-5A0EA318BC5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B-1EF2-4712-AB51-5D2749E0E7E5}"/>
                </c:ext>
              </c:extLst>
            </c:dLbl>
            <c:dLbl>
              <c:idx val="6"/>
              <c:tx>
                <c:rich>
                  <a:bodyPr/>
                  <a:lstStyle/>
                  <a:p>
                    <a:fld id="{12DB4997-0DB4-4398-8964-B5F305AEBD9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D-1EF2-4712-AB51-5D2749E0E7E5}"/>
                </c:ext>
              </c:extLst>
            </c:dLbl>
            <c:dLbl>
              <c:idx val="7"/>
              <c:tx>
                <c:rich>
                  <a:bodyPr/>
                  <a:lstStyle/>
                  <a:p>
                    <a:fld id="{48F38059-9FC9-4CE3-BAF1-51BC488648E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dLbl>
              <c:idx val="8"/>
              <c:tx>
                <c:rich>
                  <a:bodyPr/>
                  <a:lstStyle/>
                  <a:p>
                    <a:fld id="{92A66689-0CAD-4DFB-A956-0AB49AF17D8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1EF2-4712-AB51-5D2749E0E7E5}"/>
                </c:ext>
              </c:extLst>
            </c:dLbl>
            <c:dLbl>
              <c:idx val="9"/>
              <c:tx>
                <c:rich>
                  <a:bodyPr/>
                  <a:lstStyle/>
                  <a:p>
                    <a:fld id="{36927AF1-B58B-4D36-8F56-514A09C35A4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1EF2-4712-AB51-5D2749E0E7E5}"/>
                </c:ext>
              </c:extLst>
            </c:dLbl>
            <c:dLbl>
              <c:idx val="10"/>
              <c:tx>
                <c:rich>
                  <a:bodyPr/>
                  <a:lstStyle/>
                  <a:p>
                    <a:fld id="{A219E1FA-7DD2-419D-9556-1A5B3D23BD2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1EF2-4712-AB51-5D2749E0E7E5}"/>
                </c:ext>
              </c:extLst>
            </c:dLbl>
            <c:dLbl>
              <c:idx val="11"/>
              <c:tx>
                <c:rich>
                  <a:bodyPr/>
                  <a:lstStyle/>
                  <a:p>
                    <a:fld id="{226C6522-D185-4F49-96AE-42259EAF60D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1EF2-4712-AB51-5D2749E0E7E5}"/>
                </c:ext>
              </c:extLst>
            </c:dLbl>
            <c:dLbl>
              <c:idx val="12"/>
              <c:tx>
                <c:rich>
                  <a:bodyPr/>
                  <a:lstStyle/>
                  <a:p>
                    <a:fld id="{1260BF48-0CA7-4A82-BBFB-0FD8BC7244E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1EF2-4712-AB51-5D2749E0E7E5}"/>
                </c:ext>
              </c:extLst>
            </c:dLbl>
            <c:dLbl>
              <c:idx val="13"/>
              <c:tx>
                <c:rich>
                  <a:bodyPr/>
                  <a:lstStyle/>
                  <a:p>
                    <a:fld id="{54532534-421C-449F-9A3D-368AC68B95EF}"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B-1EF2-4712-AB51-5D2749E0E7E5}"/>
                </c:ext>
              </c:extLst>
            </c:dLbl>
            <c:dLbl>
              <c:idx val="14"/>
              <c:tx>
                <c:rich>
                  <a:bodyPr/>
                  <a:lstStyle/>
                  <a:p>
                    <a:fld id="{444BA5A0-7AC9-4A10-9DCD-C8AB51FF038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D-1EF2-4712-AB51-5D2749E0E7E5}"/>
                </c:ext>
              </c:extLst>
            </c:dLbl>
            <c:dLbl>
              <c:idx val="15"/>
              <c:tx>
                <c:rich>
                  <a:bodyPr/>
                  <a:lstStyle/>
                  <a:p>
                    <a:fld id="{801EFFCB-A830-47EB-94A2-765DD87AFE0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68D0-4ACE-BBD6-B00BA43FE40A}"/>
                </c:ext>
              </c:extLst>
            </c:dLbl>
            <c:dLbl>
              <c:idx val="16"/>
              <c:tx>
                <c:rich>
                  <a:bodyPr/>
                  <a:lstStyle/>
                  <a:p>
                    <a:fld id="{C8CA1060-59CE-430D-85A5-A04C6EDACCA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0-68D0-4ACE-BBD6-B00BA43FE40A}"/>
                </c:ext>
              </c:extLst>
            </c:dLbl>
            <c:dLbl>
              <c:idx val="17"/>
              <c:tx>
                <c:rich>
                  <a:bodyPr/>
                  <a:lstStyle/>
                  <a:p>
                    <a:fld id="{5B5CD45B-C601-455C-AB46-E37B6B7C3E2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1-68D0-4ACE-BBD6-B00BA43FE40A}"/>
                </c:ext>
              </c:extLst>
            </c:dLbl>
            <c:dLbl>
              <c:idx val="18"/>
              <c:tx>
                <c:rich>
                  <a:bodyPr/>
                  <a:lstStyle/>
                  <a:p>
                    <a:fld id="{5E992D4F-18D7-4673-92F5-773C3E22506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2-68D0-4ACE-BBD6-B00BA43FE40A}"/>
                </c:ext>
              </c:extLst>
            </c:dLbl>
            <c:dLbl>
              <c:idx val="19"/>
              <c:tx>
                <c:rich>
                  <a:bodyPr/>
                  <a:lstStyle/>
                  <a:p>
                    <a:fld id="{CF61F492-3674-4AA9-80B8-763A40ED0F7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3-68D0-4ACE-BBD6-B00BA43FE40A}"/>
                </c:ext>
              </c:extLst>
            </c:dLbl>
            <c:dLbl>
              <c:idx val="20"/>
              <c:tx>
                <c:rich>
                  <a:bodyPr/>
                  <a:lstStyle/>
                  <a:p>
                    <a:fld id="{D01B0AE4-A519-477E-A9EF-AB60191873E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4-68D0-4ACE-BBD6-B00BA43FE40A}"/>
                </c:ext>
              </c:extLst>
            </c:dLbl>
            <c:dLbl>
              <c:idx val="21"/>
              <c:tx>
                <c:rich>
                  <a:bodyPr/>
                  <a:lstStyle/>
                  <a:p>
                    <a:fld id="{7322CB72-23C6-4937-A64D-423D975CD1F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5-68D0-4ACE-BBD6-B00BA43FE40A}"/>
                </c:ext>
              </c:extLst>
            </c:dLbl>
            <c:dLbl>
              <c:idx val="22"/>
              <c:tx>
                <c:rich>
                  <a:bodyPr/>
                  <a:lstStyle/>
                  <a:p>
                    <a:fld id="{B35E9436-E0BC-43CA-9B07-CB03D07ABF3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6-68D0-4ACE-BBD6-B00BA43FE40A}"/>
                </c:ext>
              </c:extLst>
            </c:dLbl>
            <c:dLbl>
              <c:idx val="23"/>
              <c:tx>
                <c:rich>
                  <a:bodyPr/>
                  <a:lstStyle/>
                  <a:p>
                    <a:fld id="{BD47F8EB-DF79-4254-9E42-EF27B729111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7-68D0-4ACE-BBD6-B00BA43FE40A}"/>
                </c:ext>
              </c:extLst>
            </c:dLbl>
            <c:dLbl>
              <c:idx val="24"/>
              <c:tx>
                <c:rich>
                  <a:bodyPr/>
                  <a:lstStyle/>
                  <a:p>
                    <a:fld id="{316187B2-90D8-403B-80AC-8C749FED931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8-68D0-4ACE-BBD6-B00BA43FE40A}"/>
                </c:ext>
              </c:extLst>
            </c:dLbl>
            <c:dLbl>
              <c:idx val="25"/>
              <c:tx>
                <c:rich>
                  <a:bodyPr/>
                  <a:lstStyle/>
                  <a:p>
                    <a:fld id="{945FEC4A-A0F3-48C1-A29E-EE0A055A8CD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9-68D0-4ACE-BBD6-B00BA43FE40A}"/>
                </c:ext>
              </c:extLst>
            </c:dLbl>
            <c:dLbl>
              <c:idx val="26"/>
              <c:tx>
                <c:rich>
                  <a:bodyPr/>
                  <a:lstStyle/>
                  <a:p>
                    <a:fld id="{3ADBC59D-142C-4ABA-9223-DBD048044F1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A-68D0-4ACE-BBD6-B00BA43FE40A}"/>
                </c:ext>
              </c:extLst>
            </c:dLbl>
            <c:dLbl>
              <c:idx val="27"/>
              <c:tx>
                <c:rich>
                  <a:bodyPr/>
                  <a:lstStyle/>
                  <a:p>
                    <a:fld id="{65EB3F51-0875-4108-B95A-237911E7D3A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B-68D0-4ACE-BBD6-B00BA43FE40A}"/>
                </c:ext>
              </c:extLst>
            </c:dLbl>
            <c:dLbl>
              <c:idx val="28"/>
              <c:tx>
                <c:rich>
                  <a:bodyPr/>
                  <a:lstStyle/>
                  <a:p>
                    <a:fld id="{AC9E5018-2287-44EC-9639-6EE3C7A1509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C-68D0-4ACE-BBD6-B00BA43FE40A}"/>
                </c:ext>
              </c:extLst>
            </c:dLbl>
            <c:dLbl>
              <c:idx val="29"/>
              <c:tx>
                <c:rich>
                  <a:bodyPr/>
                  <a:lstStyle/>
                  <a:p>
                    <a:fld id="{41CDEDA5-E768-4D09-9C12-578DD23C052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D-68D0-4ACE-BBD6-B00BA43FE40A}"/>
                </c:ext>
              </c:extLst>
            </c:dLbl>
            <c:dLbl>
              <c:idx val="30"/>
              <c:tx>
                <c:rich>
                  <a:bodyPr/>
                  <a:lstStyle/>
                  <a:p>
                    <a:fld id="{CE6FE950-9B1C-4496-B87F-817DB23E10E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E-68D0-4ACE-BBD6-B00BA43FE40A}"/>
                </c:ext>
              </c:extLst>
            </c:dLbl>
            <c:dLbl>
              <c:idx val="31"/>
              <c:tx>
                <c:rich>
                  <a:bodyPr/>
                  <a:lstStyle/>
                  <a:p>
                    <a:fld id="{E8D984E4-326C-4722-8ADE-39DD359971A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1F-68D0-4ACE-BBD6-B00BA43FE40A}"/>
                </c:ext>
              </c:extLst>
            </c:dLbl>
            <c:dLbl>
              <c:idx val="32"/>
              <c:tx>
                <c:rich>
                  <a:bodyPr/>
                  <a:lstStyle/>
                  <a:p>
                    <a:fld id="{356C5CEA-8616-4451-8C63-B7D53212C98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0-68D0-4ACE-BBD6-B00BA43FE40A}"/>
                </c:ext>
              </c:extLst>
            </c:dLbl>
            <c:dLbl>
              <c:idx val="33"/>
              <c:tx>
                <c:rich>
                  <a:bodyPr/>
                  <a:lstStyle/>
                  <a:p>
                    <a:fld id="{74917E05-CE78-4C16-B3D3-87BBA8F4859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1-68D0-4ACE-BBD6-B00BA43FE40A}"/>
                </c:ext>
              </c:extLst>
            </c:dLbl>
            <c:dLbl>
              <c:idx val="34"/>
              <c:tx>
                <c:rich>
                  <a:bodyPr/>
                  <a:lstStyle/>
                  <a:p>
                    <a:fld id="{A9C1147C-005E-4A00-B9FE-7C2A90BA864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2-68D0-4ACE-BBD6-B00BA43FE40A}"/>
                </c:ext>
              </c:extLst>
            </c:dLbl>
            <c:dLbl>
              <c:idx val="35"/>
              <c:tx>
                <c:rich>
                  <a:bodyPr/>
                  <a:lstStyle/>
                  <a:p>
                    <a:fld id="{0F129CFB-A04B-41EF-A36A-20C9094D78D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3-68D0-4ACE-BBD6-B00BA43FE40A}"/>
                </c:ext>
              </c:extLst>
            </c:dLbl>
            <c:dLbl>
              <c:idx val="36"/>
              <c:tx>
                <c:rich>
                  <a:bodyPr/>
                  <a:lstStyle/>
                  <a:p>
                    <a:fld id="{3A52D9A3-6DBB-42C9-96CC-26B71FC6DFD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4-68D0-4ACE-BBD6-B00BA43FE40A}"/>
                </c:ext>
              </c:extLst>
            </c:dLbl>
            <c:dLbl>
              <c:idx val="37"/>
              <c:tx>
                <c:rich>
                  <a:bodyPr/>
                  <a:lstStyle/>
                  <a:p>
                    <a:fld id="{EEE550DC-D0F8-43D7-9A3C-17AB44DD9CB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5-68D0-4ACE-BBD6-B00BA43FE40A}"/>
                </c:ext>
              </c:extLst>
            </c:dLbl>
            <c:dLbl>
              <c:idx val="38"/>
              <c:tx>
                <c:rich>
                  <a:bodyPr/>
                  <a:lstStyle/>
                  <a:p>
                    <a:fld id="{62EB222F-84BA-4AC4-A707-1112D52C1DE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6-68D0-4ACE-BBD6-B00BA43FE40A}"/>
                </c:ext>
              </c:extLst>
            </c:dLbl>
            <c:dLbl>
              <c:idx val="39"/>
              <c:tx>
                <c:rich>
                  <a:bodyPr/>
                  <a:lstStyle/>
                  <a:p>
                    <a:fld id="{34AD80DD-95FE-4D9E-85EF-34304644661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7-68D0-4ACE-BBD6-B00BA43FE40A}"/>
                </c:ext>
              </c:extLst>
            </c:dLbl>
            <c:dLbl>
              <c:idx val="40"/>
              <c:tx>
                <c:rich>
                  <a:bodyPr/>
                  <a:lstStyle/>
                  <a:p>
                    <a:fld id="{59B65ECB-FD6F-48AC-BCD0-0E6D1DF59EAF}"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8-68D0-4ACE-BBD6-B00BA43FE40A}"/>
                </c:ext>
              </c:extLst>
            </c:dLbl>
            <c:dLbl>
              <c:idx val="41"/>
              <c:tx>
                <c:rich>
                  <a:bodyPr/>
                  <a:lstStyle/>
                  <a:p>
                    <a:fld id="{8D4BC435-4FA5-46DD-A594-3A6C4A236AD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9-68D0-4ACE-BBD6-B00BA43FE40A}"/>
                </c:ext>
              </c:extLst>
            </c:dLbl>
            <c:dLbl>
              <c:idx val="42"/>
              <c:tx>
                <c:rich>
                  <a:bodyPr/>
                  <a:lstStyle/>
                  <a:p>
                    <a:fld id="{C0B099CA-7444-4B2B-B917-893DB4199D4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A-68D0-4ACE-BBD6-B00BA43FE40A}"/>
                </c:ext>
              </c:extLst>
            </c:dLbl>
            <c:dLbl>
              <c:idx val="43"/>
              <c:tx>
                <c:rich>
                  <a:bodyPr/>
                  <a:lstStyle/>
                  <a:p>
                    <a:fld id="{B3731C7E-F569-4295-8C86-194A60340F9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B-68D0-4ACE-BBD6-B00BA43FE40A}"/>
                </c:ext>
              </c:extLst>
            </c:dLbl>
            <c:dLbl>
              <c:idx val="44"/>
              <c:tx>
                <c:rich>
                  <a:bodyPr/>
                  <a:lstStyle/>
                  <a:p>
                    <a:fld id="{2302D898-F1E1-45B4-960D-7014C019C1D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C-68D0-4ACE-BBD6-B00BA43FE40A}"/>
                </c:ext>
              </c:extLst>
            </c:dLbl>
            <c:dLbl>
              <c:idx val="45"/>
              <c:tx>
                <c:rich>
                  <a:bodyPr/>
                  <a:lstStyle/>
                  <a:p>
                    <a:fld id="{8D6FE16A-E05B-4E39-A564-F9AA5AC2668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D-68D0-4ACE-BBD6-B00BA43FE40A}"/>
                </c:ext>
              </c:extLst>
            </c:dLbl>
            <c:dLbl>
              <c:idx val="46"/>
              <c:tx>
                <c:rich>
                  <a:bodyPr/>
                  <a:lstStyle/>
                  <a:p>
                    <a:fld id="{B1560EEA-7649-4F10-B59F-729C31E1DF2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E-68D0-4ACE-BBD6-B00BA43FE40A}"/>
                </c:ext>
              </c:extLst>
            </c:dLbl>
            <c:dLbl>
              <c:idx val="47"/>
              <c:tx>
                <c:rich>
                  <a:bodyPr/>
                  <a:lstStyle/>
                  <a:p>
                    <a:fld id="{8632C640-8881-47A0-B81D-90751D4D07A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2F-68D0-4ACE-BBD6-B00BA43FE40A}"/>
                </c:ext>
              </c:extLst>
            </c:dLbl>
            <c:dLbl>
              <c:idx val="48"/>
              <c:tx>
                <c:rich>
                  <a:bodyPr/>
                  <a:lstStyle/>
                  <a:p>
                    <a:fld id="{E86318A3-4FE6-4857-B4E8-EDFA7DC5D71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0-68D0-4ACE-BBD6-B00BA43FE40A}"/>
                </c:ext>
              </c:extLst>
            </c:dLbl>
            <c:dLbl>
              <c:idx val="49"/>
              <c:tx>
                <c:rich>
                  <a:bodyPr/>
                  <a:lstStyle/>
                  <a:p>
                    <a:fld id="{7A5BB1FE-5295-42F7-97C4-342E45CCCD34}"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1-68D0-4ACE-BBD6-B00BA43FE40A}"/>
                </c:ext>
              </c:extLst>
            </c:dLbl>
            <c:dLbl>
              <c:idx val="50"/>
              <c:tx>
                <c:rich>
                  <a:bodyPr/>
                  <a:lstStyle/>
                  <a:p>
                    <a:fld id="{1F3BF9CE-2BC7-49AC-B4A7-DFD63592EB7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2-68D0-4ACE-BBD6-B00BA43FE40A}"/>
                </c:ext>
              </c:extLst>
            </c:dLbl>
            <c:dLbl>
              <c:idx val="51"/>
              <c:tx>
                <c:rich>
                  <a:bodyPr/>
                  <a:lstStyle/>
                  <a:p>
                    <a:fld id="{9DCDCB15-5F2A-482B-A149-C4B7C291FB9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3-68D0-4ACE-BBD6-B00BA43FE40A}"/>
                </c:ext>
              </c:extLst>
            </c:dLbl>
            <c:dLbl>
              <c:idx val="52"/>
              <c:tx>
                <c:rich>
                  <a:bodyPr/>
                  <a:lstStyle/>
                  <a:p>
                    <a:fld id="{14F28190-6726-4F15-BB00-633A20050C6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4-68D0-4ACE-BBD6-B00BA43FE40A}"/>
                </c:ext>
              </c:extLst>
            </c:dLbl>
            <c:dLbl>
              <c:idx val="53"/>
              <c:tx>
                <c:rich>
                  <a:bodyPr/>
                  <a:lstStyle/>
                  <a:p>
                    <a:fld id="{EEE1F99F-3107-4D11-97B3-5F24E7557B37}"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5-68D0-4ACE-BBD6-B00BA43FE40A}"/>
                </c:ext>
              </c:extLst>
            </c:dLbl>
            <c:dLbl>
              <c:idx val="54"/>
              <c:tx>
                <c:rich>
                  <a:bodyPr/>
                  <a:lstStyle/>
                  <a:p>
                    <a:fld id="{3A461DF6-B323-45E0-8B2A-AAD6BC8FDA5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6-68D0-4ACE-BBD6-B00BA43FE40A}"/>
                </c:ext>
              </c:extLst>
            </c:dLbl>
            <c:dLbl>
              <c:idx val="55"/>
              <c:tx>
                <c:rich>
                  <a:bodyPr/>
                  <a:lstStyle/>
                  <a:p>
                    <a:fld id="{50642544-538E-4678-8A24-6FCDE9335D1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7-68D0-4ACE-BBD6-B00BA43FE40A}"/>
                </c:ext>
              </c:extLst>
            </c:dLbl>
            <c:dLbl>
              <c:idx val="56"/>
              <c:tx>
                <c:rich>
                  <a:bodyPr/>
                  <a:lstStyle/>
                  <a:p>
                    <a:fld id="{A8097804-7590-46ED-9746-5B0B5301B61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8-68D0-4ACE-BBD6-B00BA43FE40A}"/>
                </c:ext>
              </c:extLst>
            </c:dLbl>
            <c:dLbl>
              <c:idx val="57"/>
              <c:tx>
                <c:rich>
                  <a:bodyPr/>
                  <a:lstStyle/>
                  <a:p>
                    <a:fld id="{84AE80C8-0973-4282-AFCB-24D1D676F005}"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9-68D0-4ACE-BBD6-B00BA43FE40A}"/>
                </c:ext>
              </c:extLst>
            </c:dLbl>
            <c:dLbl>
              <c:idx val="58"/>
              <c:tx>
                <c:rich>
                  <a:bodyPr/>
                  <a:lstStyle/>
                  <a:p>
                    <a:fld id="{0D0825CF-4FE4-48E1-AAD6-B254BBDDA97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A-68D0-4ACE-BBD6-B00BA43FE40A}"/>
                </c:ext>
              </c:extLst>
            </c:dLbl>
            <c:dLbl>
              <c:idx val="59"/>
              <c:tx>
                <c:rich>
                  <a:bodyPr/>
                  <a:lstStyle/>
                  <a:p>
                    <a:fld id="{0EA0F220-1FE1-4063-B7DB-8992EDC6C01D}"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B-68D0-4ACE-BBD6-B00BA43FE40A}"/>
                </c:ext>
              </c:extLst>
            </c:dLbl>
            <c:dLbl>
              <c:idx val="60"/>
              <c:tx>
                <c:rich>
                  <a:bodyPr/>
                  <a:lstStyle/>
                  <a:p>
                    <a:fld id="{C9057B94-EA71-4909-8E82-298D5690E340}"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C-68D0-4ACE-BBD6-B00BA43FE40A}"/>
                </c:ext>
              </c:extLst>
            </c:dLbl>
            <c:dLbl>
              <c:idx val="61"/>
              <c:tx>
                <c:rich>
                  <a:bodyPr/>
                  <a:lstStyle/>
                  <a:p>
                    <a:fld id="{23BBD1A4-5084-41C1-A633-E107CCF9D3D1}"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D-68D0-4ACE-BBD6-B00BA43FE40A}"/>
                </c:ext>
              </c:extLst>
            </c:dLbl>
            <c:dLbl>
              <c:idx val="62"/>
              <c:tx>
                <c:rich>
                  <a:bodyPr/>
                  <a:lstStyle/>
                  <a:p>
                    <a:fld id="{8F16C6A5-45A3-4D7B-945C-C65BECEA30C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E-68D0-4ACE-BBD6-B00BA43FE40A}"/>
                </c:ext>
              </c:extLst>
            </c:dLbl>
            <c:dLbl>
              <c:idx val="63"/>
              <c:tx>
                <c:rich>
                  <a:bodyPr/>
                  <a:lstStyle/>
                  <a:p>
                    <a:fld id="{29AB6498-F2A0-47DF-ABE8-68A4EF08132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3F-68D0-4ACE-BBD6-B00BA43FE40A}"/>
                </c:ext>
              </c:extLst>
            </c:dLbl>
            <c:dLbl>
              <c:idx val="64"/>
              <c:tx>
                <c:rich>
                  <a:bodyPr/>
                  <a:lstStyle/>
                  <a:p>
                    <a:fld id="{B1448550-E7CB-46F4-A36E-CA0B7B08913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0-68D0-4ACE-BBD6-B00BA43FE40A}"/>
                </c:ext>
              </c:extLst>
            </c:dLbl>
            <c:dLbl>
              <c:idx val="65"/>
              <c:tx>
                <c:rich>
                  <a:bodyPr/>
                  <a:lstStyle/>
                  <a:p>
                    <a:fld id="{FA7D953D-9326-4B16-8D57-76CC69BD8C3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1-68D0-4ACE-BBD6-B00BA43FE40A}"/>
                </c:ext>
              </c:extLst>
            </c:dLbl>
            <c:dLbl>
              <c:idx val="66"/>
              <c:tx>
                <c:rich>
                  <a:bodyPr/>
                  <a:lstStyle/>
                  <a:p>
                    <a:fld id="{CF51BDB3-AE25-4C76-A15E-7952CF29E0C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2-68D0-4ACE-BBD6-B00BA43FE40A}"/>
                </c:ext>
              </c:extLst>
            </c:dLbl>
            <c:dLbl>
              <c:idx val="67"/>
              <c:tx>
                <c:rich>
                  <a:bodyPr/>
                  <a:lstStyle/>
                  <a:p>
                    <a:fld id="{0537B8F3-2C31-49B1-9ADC-70B8A52AD39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3-68D0-4ACE-BBD6-B00BA43FE40A}"/>
                </c:ext>
              </c:extLst>
            </c:dLbl>
            <c:dLbl>
              <c:idx val="68"/>
              <c:tx>
                <c:rich>
                  <a:bodyPr/>
                  <a:lstStyle/>
                  <a:p>
                    <a:fld id="{97958C22-8427-45ED-AC41-D3166B6EC37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4-68D0-4ACE-BBD6-B00BA43FE40A}"/>
                </c:ext>
              </c:extLst>
            </c:dLbl>
            <c:dLbl>
              <c:idx val="69"/>
              <c:tx>
                <c:rich>
                  <a:bodyPr/>
                  <a:lstStyle/>
                  <a:p>
                    <a:fld id="{D953FF98-028F-4636-B692-D924F7190D0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5-68D0-4ACE-BBD6-B00BA43FE40A}"/>
                </c:ext>
              </c:extLst>
            </c:dLbl>
            <c:dLbl>
              <c:idx val="70"/>
              <c:tx>
                <c:rich>
                  <a:bodyPr/>
                  <a:lstStyle/>
                  <a:p>
                    <a:fld id="{D36D22AA-F6CF-493F-BA04-31CB246BCA9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6-68D0-4ACE-BBD6-B00BA43FE40A}"/>
                </c:ext>
              </c:extLst>
            </c:dLbl>
            <c:dLbl>
              <c:idx val="71"/>
              <c:tx>
                <c:rich>
                  <a:bodyPr/>
                  <a:lstStyle/>
                  <a:p>
                    <a:fld id="{0D2EBB2B-F1EC-4C7C-8894-AF55DFFEA27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7-68D0-4ACE-BBD6-B00BA43FE40A}"/>
                </c:ext>
              </c:extLst>
            </c:dLbl>
            <c:dLbl>
              <c:idx val="72"/>
              <c:tx>
                <c:rich>
                  <a:bodyPr/>
                  <a:lstStyle/>
                  <a:p>
                    <a:fld id="{B76F539D-E876-4350-8599-36A9F70D846D}"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8-68D0-4ACE-BBD6-B00BA43FE40A}"/>
                </c:ext>
              </c:extLst>
            </c:dLbl>
            <c:dLbl>
              <c:idx val="73"/>
              <c:tx>
                <c:rich>
                  <a:bodyPr/>
                  <a:lstStyle/>
                  <a:p>
                    <a:fld id="{2D7B3032-AA21-44A1-A051-38A03570E822}"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9-68D0-4ACE-BBD6-B00BA43FE40A}"/>
                </c:ext>
              </c:extLst>
            </c:dLbl>
            <c:dLbl>
              <c:idx val="74"/>
              <c:tx>
                <c:rich>
                  <a:bodyPr/>
                  <a:lstStyle/>
                  <a:p>
                    <a:fld id="{9402D611-25AC-4127-A4DB-6C2A85BF997C}"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A-68D0-4ACE-BBD6-B00BA43FE40A}"/>
                </c:ext>
              </c:extLst>
            </c:dLbl>
            <c:dLbl>
              <c:idx val="75"/>
              <c:tx>
                <c:rich>
                  <a:bodyPr/>
                  <a:lstStyle/>
                  <a:p>
                    <a:fld id="{124F6EE1-1664-4E71-B7C2-DD2F6A09F70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B-68D0-4ACE-BBD6-B00BA43FE40A}"/>
                </c:ext>
              </c:extLst>
            </c:dLbl>
            <c:dLbl>
              <c:idx val="76"/>
              <c:tx>
                <c:rich>
                  <a:bodyPr/>
                  <a:lstStyle/>
                  <a:p>
                    <a:fld id="{C44DE38D-3E0F-4E2F-A296-0A782942C91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C-68D0-4ACE-BBD6-B00BA43FE40A}"/>
                </c:ext>
              </c:extLst>
            </c:dLbl>
            <c:dLbl>
              <c:idx val="77"/>
              <c:tx>
                <c:rich>
                  <a:bodyPr/>
                  <a:lstStyle/>
                  <a:p>
                    <a:fld id="{3C2C8D8A-6D84-49BA-8387-E2FFDAA1D4C8}"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D-68D0-4ACE-BBD6-B00BA43FE40A}"/>
                </c:ext>
              </c:extLst>
            </c:dLbl>
            <c:dLbl>
              <c:idx val="78"/>
              <c:tx>
                <c:rich>
                  <a:bodyPr/>
                  <a:lstStyle/>
                  <a:p>
                    <a:fld id="{C2AA4B93-0546-4BF2-9D3B-946D3EA1531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E-68D0-4ACE-BBD6-B00BA43FE40A}"/>
                </c:ext>
              </c:extLst>
            </c:dLbl>
            <c:dLbl>
              <c:idx val="79"/>
              <c:tx>
                <c:rich>
                  <a:bodyPr/>
                  <a:lstStyle/>
                  <a:p>
                    <a:fld id="{6AA64CD0-BB8D-4023-B79F-ADAA695FE69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4F-68D0-4ACE-BBD6-B00BA43FE40A}"/>
                </c:ext>
              </c:extLst>
            </c:dLbl>
            <c:spPr>
              <a:noFill/>
              <a:ln>
                <a:noFill/>
              </a:ln>
              <a:effectLst/>
            </c:sp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Apercu_risques!$M$6:$M$85</c:f>
              <c:numCache>
                <c:formatCode>0.0</c:formatCode>
                <c:ptCount val="80"/>
                <c:pt idx="0">
                  <c:v>4.0388914437666807</c:v>
                </c:pt>
                <c:pt idx="1">
                  <c:v>0.93978788104616362</c:v>
                </c:pt>
                <c:pt idx="2">
                  <c:v>-1.0171682652705516</c:v>
                </c:pt>
                <c:pt idx="3">
                  <c:v>-1.0248210417888823</c:v>
                </c:pt>
                <c:pt idx="4">
                  <c:v>-1.2521039770116267</c:v>
                </c:pt>
                <c:pt idx="5">
                  <c:v>-0.70676886405784867</c:v>
                </c:pt>
                <c:pt idx="6">
                  <c:v>-1.1207724490607167</c:v>
                </c:pt>
                <c:pt idx="7">
                  <c:v>-1.0463965603096392</c:v>
                </c:pt>
                <c:pt idx="8">
                  <c:v>-0.87609536648638431</c:v>
                </c:pt>
                <c:pt idx="9">
                  <c:v>-1.0141755042945091</c:v>
                </c:pt>
                <c:pt idx="10">
                  <c:v>-1.1753171069886608</c:v>
                </c:pt>
                <c:pt idx="11">
                  <c:v>-0.98559637859461158</c:v>
                </c:pt>
                <c:pt idx="12">
                  <c:v>-0.84001554529416866</c:v>
                </c:pt>
                <c:pt idx="13">
                  <c:v>-1.0734412319916444</c:v>
                </c:pt>
                <c:pt idx="14">
                  <c:v>-1.3446388879017559</c:v>
                </c:pt>
                <c:pt idx="15">
                  <c:v>-1.0509494502815042</c:v>
                </c:pt>
                <c:pt idx="16">
                  <c:v>-1.1198860186187058</c:v>
                </c:pt>
                <c:pt idx="17">
                  <c:v>-0.90841816786509855</c:v>
                </c:pt>
                <c:pt idx="18">
                  <c:v>-1.0155467191849998</c:v>
                </c:pt>
                <c:pt idx="19">
                  <c:v>-0.95972509902500414</c:v>
                </c:pt>
                <c:pt idx="20">
                  <c:v>-0.73316908729389985</c:v>
                </c:pt>
                <c:pt idx="21">
                  <c:v>-1.0397221909792096</c:v>
                </c:pt>
                <c:pt idx="22">
                  <c:v>-1.2610861939487648</c:v>
                </c:pt>
                <c:pt idx="23">
                  <c:v>-0.9063172046698218</c:v>
                </c:pt>
                <c:pt idx="24">
                  <c:v>-1.044844343568966</c:v>
                </c:pt>
                <c:pt idx="25">
                  <c:v>-0.98288386480008327</c:v>
                </c:pt>
                <c:pt idx="26">
                  <c:v>-1.0225865606441165</c:v>
                </c:pt>
                <c:pt idx="27">
                  <c:v>-0.74155627297978288</c:v>
                </c:pt>
                <c:pt idx="28">
                  <c:v>-0.96400758832935451</c:v>
                </c:pt>
                <c:pt idx="29">
                  <c:v>-0.95101517707820205</c:v>
                </c:pt>
                <c:pt idx="30">
                  <c:v>-0.81544697520645082</c:v>
                </c:pt>
                <c:pt idx="31">
                  <c:v>-1.0423681038919701</c:v>
                </c:pt>
                <c:pt idx="32">
                  <c:v>-1.1561623665101304</c:v>
                </c:pt>
                <c:pt idx="33">
                  <c:v>-1.1454585370885348</c:v>
                </c:pt>
                <c:pt idx="34">
                  <c:v>-1.0264251740515284</c:v>
                </c:pt>
                <c:pt idx="35">
                  <c:v>-0.69220027451601762</c:v>
                </c:pt>
                <c:pt idx="36">
                  <c:v>-1.119590606771486</c:v>
                </c:pt>
                <c:pt idx="37">
                  <c:v>-1.0300231861153746</c:v>
                </c:pt>
                <c:pt idx="38">
                  <c:v>-1.0365799919670609</c:v>
                </c:pt>
                <c:pt idx="39">
                  <c:v>-1.257741292135057</c:v>
                </c:pt>
                <c:pt idx="40">
                  <c:v>-1.1090805467980822</c:v>
                </c:pt>
                <c:pt idx="41">
                  <c:v>-1.1016211208694642</c:v>
                </c:pt>
                <c:pt idx="42">
                  <c:v>-0.96538764690864587</c:v>
                </c:pt>
                <c:pt idx="43">
                  <c:v>-1.1130016582198066</c:v>
                </c:pt>
                <c:pt idx="44">
                  <c:v>-1.1080811163019391</c:v>
                </c:pt>
                <c:pt idx="45">
                  <c:v>-0.71989528150001614</c:v>
                </c:pt>
                <c:pt idx="46">
                  <c:v>-1.0961758798564853</c:v>
                </c:pt>
                <c:pt idx="47">
                  <c:v>-0.62798864013300937</c:v>
                </c:pt>
                <c:pt idx="48">
                  <c:v>-1.2193828920021037</c:v>
                </c:pt>
                <c:pt idx="49">
                  <c:v>-1.2935134222266691</c:v>
                </c:pt>
                <c:pt idx="50">
                  <c:v>-1.0634976512970102</c:v>
                </c:pt>
                <c:pt idx="51">
                  <c:v>-1.1796020926282891</c:v>
                </c:pt>
                <c:pt idx="52">
                  <c:v>-0.87327621705122493</c:v>
                </c:pt>
                <c:pt idx="53">
                  <c:v>-0.88407509942627838</c:v>
                </c:pt>
                <c:pt idx="54">
                  <c:v>-0.87695945632345063</c:v>
                </c:pt>
                <c:pt idx="55">
                  <c:v>-1.0039258894903369</c:v>
                </c:pt>
                <c:pt idx="56">
                  <c:v>-1.025359807543345</c:v>
                </c:pt>
                <c:pt idx="57">
                  <c:v>-1.0902726130841283</c:v>
                </c:pt>
                <c:pt idx="58">
                  <c:v>-1.0403587536579391</c:v>
                </c:pt>
                <c:pt idx="59">
                  <c:v>-1.1646620011869246</c:v>
                </c:pt>
                <c:pt idx="60">
                  <c:v>-1.0712269553207125</c:v>
                </c:pt>
                <c:pt idx="61">
                  <c:v>-1.0492588845333748</c:v>
                </c:pt>
                <c:pt idx="62">
                  <c:v>-1.1294978007187788</c:v>
                </c:pt>
                <c:pt idx="63">
                  <c:v>-1.0670944295939451</c:v>
                </c:pt>
                <c:pt idx="64">
                  <c:v>-0.78311923079307089</c:v>
                </c:pt>
                <c:pt idx="65">
                  <c:v>-1.1166733742445176</c:v>
                </c:pt>
                <c:pt idx="66">
                  <c:v>-0.90063093729584909</c:v>
                </c:pt>
                <c:pt idx="67">
                  <c:v>-0.83450035959571323</c:v>
                </c:pt>
                <c:pt idx="68">
                  <c:v>-1.2689554566211201</c:v>
                </c:pt>
                <c:pt idx="69">
                  <c:v>-0.79913381060024657</c:v>
                </c:pt>
                <c:pt idx="70">
                  <c:v>-1.0363955227068686</c:v>
                </c:pt>
                <c:pt idx="71">
                  <c:v>-1.1522928149770191</c:v>
                </c:pt>
                <c:pt idx="72">
                  <c:v>-0.86150362987769769</c:v>
                </c:pt>
                <c:pt idx="73">
                  <c:v>-1.250923115630393</c:v>
                </c:pt>
                <c:pt idx="74">
                  <c:v>-0.96278983591653522</c:v>
                </c:pt>
                <c:pt idx="75">
                  <c:v>-0.90859451669076974</c:v>
                </c:pt>
                <c:pt idx="76">
                  <c:v>-1.172114298662924</c:v>
                </c:pt>
                <c:pt idx="77">
                  <c:v>-0.74081202566908411</c:v>
                </c:pt>
                <c:pt idx="78">
                  <c:v>-1.2486433662849374</c:v>
                </c:pt>
                <c:pt idx="79">
                  <c:v>-1.0288424720445195</c:v>
                </c:pt>
              </c:numCache>
            </c:numRef>
          </c:xVal>
          <c:yVal>
            <c:numRef>
              <c:f>Apercu_risques!$L$6:$L$85</c:f>
              <c:numCache>
                <c:formatCode>0.0</c:formatCode>
                <c:ptCount val="80"/>
                <c:pt idx="0">
                  <c:v>2.2012008458282888</c:v>
                </c:pt>
                <c:pt idx="1">
                  <c:v>1.9666978418787184</c:v>
                </c:pt>
                <c:pt idx="2">
                  <c:v>-0.65445616611507373</c:v>
                </c:pt>
                <c:pt idx="3">
                  <c:v>-1.0686847408082782</c:v>
                </c:pt>
                <c:pt idx="4">
                  <c:v>-1.0566900261788279</c:v>
                </c:pt>
                <c:pt idx="5">
                  <c:v>-0.92833013145280696</c:v>
                </c:pt>
                <c:pt idx="6">
                  <c:v>-0.9350050916504189</c:v>
                </c:pt>
                <c:pt idx="7">
                  <c:v>-0.74791225876722922</c:v>
                </c:pt>
                <c:pt idx="8">
                  <c:v>-0.96836625738109161</c:v>
                </c:pt>
                <c:pt idx="9">
                  <c:v>-0.98474897485552204</c:v>
                </c:pt>
                <c:pt idx="10">
                  <c:v>-1.2335089399570556</c:v>
                </c:pt>
                <c:pt idx="11">
                  <c:v>-0.8944163990988615</c:v>
                </c:pt>
                <c:pt idx="12">
                  <c:v>-1.3230955768918082</c:v>
                </c:pt>
                <c:pt idx="13">
                  <c:v>-0.9322567500646467</c:v>
                </c:pt>
                <c:pt idx="14">
                  <c:v>-0.95450078177625608</c:v>
                </c:pt>
                <c:pt idx="15">
                  <c:v>-1.1728916522527442</c:v>
                </c:pt>
                <c:pt idx="16">
                  <c:v>-1.0547521694606519</c:v>
                </c:pt>
                <c:pt idx="17">
                  <c:v>-1.0422802680356587</c:v>
                </c:pt>
                <c:pt idx="18">
                  <c:v>-1.0307996112657514</c:v>
                </c:pt>
                <c:pt idx="19">
                  <c:v>-0.78367453669642528</c:v>
                </c:pt>
                <c:pt idx="20">
                  <c:v>-1.3173292578938534</c:v>
                </c:pt>
                <c:pt idx="21">
                  <c:v>-1.1365702421341957</c:v>
                </c:pt>
                <c:pt idx="22">
                  <c:v>-1.0221352989449448</c:v>
                </c:pt>
                <c:pt idx="23">
                  <c:v>-0.67801302227196247</c:v>
                </c:pt>
                <c:pt idx="24">
                  <c:v>-1.2424192159634728</c:v>
                </c:pt>
                <c:pt idx="25">
                  <c:v>-1.1346869319110711</c:v>
                </c:pt>
                <c:pt idx="26">
                  <c:v>-1.0580084976716106</c:v>
                </c:pt>
                <c:pt idx="27">
                  <c:v>-1.0922909962161174</c:v>
                </c:pt>
                <c:pt idx="28">
                  <c:v>-1.0912695667883465</c:v>
                </c:pt>
                <c:pt idx="29">
                  <c:v>-0.87070624852198697</c:v>
                </c:pt>
                <c:pt idx="30">
                  <c:v>-0.96404194809788657</c:v>
                </c:pt>
                <c:pt idx="31">
                  <c:v>-0.82449876521818277</c:v>
                </c:pt>
                <c:pt idx="32">
                  <c:v>-1.0288509130439056</c:v>
                </c:pt>
                <c:pt idx="33">
                  <c:v>-1.1095748239739625</c:v>
                </c:pt>
                <c:pt idx="34">
                  <c:v>-0.83119745829564584</c:v>
                </c:pt>
                <c:pt idx="35">
                  <c:v>-0.98895872168545418</c:v>
                </c:pt>
                <c:pt idx="36">
                  <c:v>-1.0758515596489864</c:v>
                </c:pt>
                <c:pt idx="37">
                  <c:v>-0.75460437575379968</c:v>
                </c:pt>
                <c:pt idx="38">
                  <c:v>-0.82415370146103306</c:v>
                </c:pt>
                <c:pt idx="39">
                  <c:v>-0.97557500544569997</c:v>
                </c:pt>
                <c:pt idx="40">
                  <c:v>-0.67246879396294568</c:v>
                </c:pt>
                <c:pt idx="41">
                  <c:v>-0.9476361183331431</c:v>
                </c:pt>
                <c:pt idx="42">
                  <c:v>-1.0631228226676364</c:v>
                </c:pt>
                <c:pt idx="43">
                  <c:v>-1.0524809563968218</c:v>
                </c:pt>
                <c:pt idx="44">
                  <c:v>-1.1885415495792793</c:v>
                </c:pt>
                <c:pt idx="45">
                  <c:v>-1.0275795173494198</c:v>
                </c:pt>
                <c:pt idx="46">
                  <c:v>-0.72215344420992511</c:v>
                </c:pt>
                <c:pt idx="47">
                  <c:v>-0.80214835084202274</c:v>
                </c:pt>
                <c:pt idx="48">
                  <c:v>-0.97497810287887021</c:v>
                </c:pt>
                <c:pt idx="49">
                  <c:v>-1.1897114897377272</c:v>
                </c:pt>
                <c:pt idx="50">
                  <c:v>-1.0721646453294829</c:v>
                </c:pt>
                <c:pt idx="51">
                  <c:v>-0.90239342507624132</c:v>
                </c:pt>
                <c:pt idx="52">
                  <c:v>-0.98576707506035588</c:v>
                </c:pt>
                <c:pt idx="53">
                  <c:v>-0.91165487067687212</c:v>
                </c:pt>
                <c:pt idx="54">
                  <c:v>-0.76515431814871726</c:v>
                </c:pt>
                <c:pt idx="55">
                  <c:v>-1.2183508201138011</c:v>
                </c:pt>
                <c:pt idx="56">
                  <c:v>-1.1778836869071148</c:v>
                </c:pt>
                <c:pt idx="57">
                  <c:v>-1.0746093626175643</c:v>
                </c:pt>
                <c:pt idx="58">
                  <c:v>-1.1607902824394802</c:v>
                </c:pt>
                <c:pt idx="59">
                  <c:v>-0.90305173837398589</c:v>
                </c:pt>
                <c:pt idx="60">
                  <c:v>-0.82820503200486828</c:v>
                </c:pt>
                <c:pt idx="61">
                  <c:v>-0.71585003675714498</c:v>
                </c:pt>
                <c:pt idx="62">
                  <c:v>-1.1339698618136329</c:v>
                </c:pt>
                <c:pt idx="63">
                  <c:v>-0.81745829560897276</c:v>
                </c:pt>
                <c:pt idx="64">
                  <c:v>-0.98676259973365243</c:v>
                </c:pt>
                <c:pt idx="65">
                  <c:v>-1.1836575773567586</c:v>
                </c:pt>
                <c:pt idx="66">
                  <c:v>-0.9652330623429658</c:v>
                </c:pt>
                <c:pt idx="67">
                  <c:v>-0.87185881827174505</c:v>
                </c:pt>
                <c:pt idx="68">
                  <c:v>-0.71271738151040842</c:v>
                </c:pt>
                <c:pt idx="69">
                  <c:v>-1.0812675352551731</c:v>
                </c:pt>
                <c:pt idx="70">
                  <c:v>-1.2743921577997825</c:v>
                </c:pt>
                <c:pt idx="71">
                  <c:v>-0.99299862913827508</c:v>
                </c:pt>
                <c:pt idx="72">
                  <c:v>-0.98750485172597391</c:v>
                </c:pt>
                <c:pt idx="73">
                  <c:v>-1.2387875999862699</c:v>
                </c:pt>
                <c:pt idx="74">
                  <c:v>-1.2286622249732397</c:v>
                </c:pt>
                <c:pt idx="75">
                  <c:v>-1.0646598697705383</c:v>
                </c:pt>
                <c:pt idx="76">
                  <c:v>-0.99572451947601204</c:v>
                </c:pt>
                <c:pt idx="77">
                  <c:v>-0.9343695192316146</c:v>
                </c:pt>
                <c:pt idx="78">
                  <c:v>-1.1410658477829809</c:v>
                </c:pt>
                <c:pt idx="79">
                  <c:v>-0.7775532879510112</c:v>
                </c:pt>
              </c:numCache>
            </c:numRef>
          </c:yVal>
          <c:bubbleSize>
            <c:numRef>
              <c:f>Apercu_risques!$N$6:$N$85</c:f>
              <c:numCache>
                <c:formatCode>0.0</c:formatCode>
                <c:ptCount val="80"/>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numCache>
            </c:numRef>
          </c:bubbleSize>
          <c:bubble3D val="0"/>
          <c:extLst>
            <c:ext xmlns:c15="http://schemas.microsoft.com/office/drawing/2012/chart" uri="{02D57815-91ED-43cb-92C2-25804820EDAC}">
              <c15:datalabelsRange>
                <c15:f>Apercu_risques!$K$6:$K$85</c15:f>
                <c15:dlblRangeCache>
                  <c:ptCount val="80"/>
                  <c:pt idx="0">
                    <c:v>R1</c:v>
                  </c:pt>
                  <c:pt idx="1">
                    <c:v>R2</c:v>
                  </c:pt>
                  <c:pt idx="2">
                    <c:v>R3</c:v>
                  </c:pt>
                  <c:pt idx="3">
                    <c:v>R4</c:v>
                  </c:pt>
                  <c:pt idx="4">
                    <c:v>R5</c:v>
                  </c:pt>
                  <c:pt idx="5">
                    <c:v>R6</c:v>
                  </c:pt>
                  <c:pt idx="6">
                    <c:v>R7</c:v>
                  </c:pt>
                  <c:pt idx="7">
                    <c:v>R8</c:v>
                  </c:pt>
                  <c:pt idx="8">
                    <c:v>R9</c:v>
                  </c:pt>
                  <c:pt idx="9">
                    <c:v>R10</c:v>
                  </c:pt>
                  <c:pt idx="10">
                    <c:v>R11</c:v>
                  </c:pt>
                  <c:pt idx="11">
                    <c:v>R12</c:v>
                  </c:pt>
                  <c:pt idx="12">
                    <c:v>R13</c:v>
                  </c:pt>
                  <c:pt idx="13">
                    <c:v>R14</c:v>
                  </c:pt>
                  <c:pt idx="14">
                    <c:v>R15</c:v>
                  </c:pt>
                  <c:pt idx="15">
                    <c:v>R16</c:v>
                  </c:pt>
                  <c:pt idx="16">
                    <c:v>R17</c:v>
                  </c:pt>
                  <c:pt idx="17">
                    <c:v>R18</c:v>
                  </c:pt>
                  <c:pt idx="18">
                    <c:v>R19</c:v>
                  </c:pt>
                  <c:pt idx="19">
                    <c:v>R20</c:v>
                  </c:pt>
                  <c:pt idx="20">
                    <c:v>R21</c:v>
                  </c:pt>
                  <c:pt idx="21">
                    <c:v>R22</c:v>
                  </c:pt>
                  <c:pt idx="22">
                    <c:v>R23</c:v>
                  </c:pt>
                  <c:pt idx="23">
                    <c:v>R24</c:v>
                  </c:pt>
                  <c:pt idx="24">
                    <c:v>R25</c:v>
                  </c:pt>
                  <c:pt idx="25">
                    <c:v>R26</c:v>
                  </c:pt>
                  <c:pt idx="26">
                    <c:v>R27</c:v>
                  </c:pt>
                  <c:pt idx="27">
                    <c:v>R28</c:v>
                  </c:pt>
                  <c:pt idx="28">
                    <c:v>R29</c:v>
                  </c:pt>
                  <c:pt idx="29">
                    <c:v>R30</c:v>
                  </c:pt>
                  <c:pt idx="30">
                    <c:v>R31</c:v>
                  </c:pt>
                  <c:pt idx="31">
                    <c:v>R32</c:v>
                  </c:pt>
                  <c:pt idx="32">
                    <c:v>R33</c:v>
                  </c:pt>
                  <c:pt idx="33">
                    <c:v>R34</c:v>
                  </c:pt>
                  <c:pt idx="34">
                    <c:v>R35</c:v>
                  </c:pt>
                  <c:pt idx="35">
                    <c:v>R36</c:v>
                  </c:pt>
                  <c:pt idx="36">
                    <c:v>R37</c:v>
                  </c:pt>
                  <c:pt idx="37">
                    <c:v>R38</c:v>
                  </c:pt>
                  <c:pt idx="38">
                    <c:v>R39</c:v>
                  </c:pt>
                  <c:pt idx="39">
                    <c:v>R40</c:v>
                  </c:pt>
                  <c:pt idx="40">
                    <c:v>R41</c:v>
                  </c:pt>
                  <c:pt idx="41">
                    <c:v>R42</c:v>
                  </c:pt>
                  <c:pt idx="42">
                    <c:v>R43</c:v>
                  </c:pt>
                  <c:pt idx="43">
                    <c:v>R44</c:v>
                  </c:pt>
                  <c:pt idx="44">
                    <c:v>R45</c:v>
                  </c:pt>
                  <c:pt idx="45">
                    <c:v>R46</c:v>
                  </c:pt>
                  <c:pt idx="46">
                    <c:v>R47</c:v>
                  </c:pt>
                  <c:pt idx="47">
                    <c:v>R48</c:v>
                  </c:pt>
                  <c:pt idx="48">
                    <c:v>R49</c:v>
                  </c:pt>
                  <c:pt idx="49">
                    <c:v>R50</c:v>
                  </c:pt>
                  <c:pt idx="50">
                    <c:v>R51</c:v>
                  </c:pt>
                  <c:pt idx="51">
                    <c:v>R52</c:v>
                  </c:pt>
                  <c:pt idx="52">
                    <c:v>R53</c:v>
                  </c:pt>
                  <c:pt idx="53">
                    <c:v>R54</c:v>
                  </c:pt>
                  <c:pt idx="54">
                    <c:v>R55</c:v>
                  </c:pt>
                  <c:pt idx="55">
                    <c:v>R56</c:v>
                  </c:pt>
                  <c:pt idx="56">
                    <c:v>R57</c:v>
                  </c:pt>
                  <c:pt idx="57">
                    <c:v>R58</c:v>
                  </c:pt>
                  <c:pt idx="58">
                    <c:v>R59</c:v>
                  </c:pt>
                  <c:pt idx="59">
                    <c:v>R60</c:v>
                  </c:pt>
                  <c:pt idx="60">
                    <c:v>R61</c:v>
                  </c:pt>
                  <c:pt idx="61">
                    <c:v>R62</c:v>
                  </c:pt>
                  <c:pt idx="62">
                    <c:v>R63</c:v>
                  </c:pt>
                  <c:pt idx="63">
                    <c:v>R64</c:v>
                  </c:pt>
                  <c:pt idx="64">
                    <c:v>R65</c:v>
                  </c:pt>
                  <c:pt idx="65">
                    <c:v>R66</c:v>
                  </c:pt>
                  <c:pt idx="66">
                    <c:v>R67</c:v>
                  </c:pt>
                  <c:pt idx="67">
                    <c:v>R68</c:v>
                  </c:pt>
                  <c:pt idx="68">
                    <c:v>R69</c:v>
                  </c:pt>
                  <c:pt idx="69">
                    <c:v>R70</c:v>
                  </c:pt>
                  <c:pt idx="70">
                    <c:v>R71</c:v>
                  </c:pt>
                  <c:pt idx="71">
                    <c:v>R72</c:v>
                  </c:pt>
                  <c:pt idx="72">
                    <c:v>R73</c:v>
                  </c:pt>
                  <c:pt idx="73">
                    <c:v>R74</c:v>
                  </c:pt>
                  <c:pt idx="74">
                    <c:v>R75</c:v>
                  </c:pt>
                  <c:pt idx="75">
                    <c:v>R76</c:v>
                  </c:pt>
                  <c:pt idx="76">
                    <c:v>R77</c:v>
                  </c:pt>
                  <c:pt idx="77">
                    <c:v>R78</c:v>
                  </c:pt>
                  <c:pt idx="78">
                    <c:v>R79</c:v>
                  </c:pt>
                  <c:pt idx="79">
                    <c:v>R80</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12"/>
        <c:showNegBubbles val="0"/>
        <c:axId val="-415017744"/>
        <c:axId val="-415024272"/>
      </c:bubbleChart>
      <c:valAx>
        <c:axId val="-415017744"/>
        <c:scaling>
          <c:orientation val="minMax"/>
          <c:max val="5"/>
          <c:min val="0"/>
        </c:scaling>
        <c:delete val="1"/>
        <c:axPos val="b"/>
        <c:numFmt formatCode="0.0" sourceLinked="1"/>
        <c:majorTickMark val="out"/>
        <c:minorTickMark val="none"/>
        <c:tickLblPos val="nextTo"/>
        <c:crossAx val="-415024272"/>
        <c:crosses val="autoZero"/>
        <c:crossBetween val="midCat"/>
        <c:majorUnit val="1"/>
        <c:minorUnit val="0.1"/>
      </c:valAx>
      <c:valAx>
        <c:axId val="-415024272"/>
        <c:scaling>
          <c:orientation val="minMax"/>
          <c:max val="5"/>
          <c:min val="0"/>
        </c:scaling>
        <c:delete val="1"/>
        <c:axPos val="l"/>
        <c:numFmt formatCode="0.0" sourceLinked="1"/>
        <c:majorTickMark val="out"/>
        <c:minorTickMark val="none"/>
        <c:tickLblPos val="nextTo"/>
        <c:crossAx val="-415017744"/>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spPr>
            <a:ln w="12700"/>
          </c:spPr>
          <c:dPt>
            <c:idx val="0"/>
            <c:bubble3D val="0"/>
            <c:spPr>
              <a:solidFill>
                <a:schemeClr val="accent3">
                  <a:lumMod val="60000"/>
                  <a:lumOff val="40000"/>
                </a:schemeClr>
              </a:solidFill>
              <a:ln w="12700">
                <a:solidFill>
                  <a:schemeClr val="lt1"/>
                </a:solidFill>
              </a:ln>
              <a:effectLst/>
            </c:spPr>
            <c:extLst>
              <c:ext xmlns:c16="http://schemas.microsoft.com/office/drawing/2014/chart" uri="{C3380CC4-5D6E-409C-BE32-E72D297353CC}">
                <c16:uniqueId val="{00000001-BB8E-4D11-96BF-4461B4B9657C}"/>
              </c:ext>
            </c:extLst>
          </c:dPt>
          <c:dPt>
            <c:idx val="1"/>
            <c:bubble3D val="0"/>
            <c:spPr>
              <a:solidFill>
                <a:schemeClr val="accent6">
                  <a:lumMod val="60000"/>
                  <a:lumOff val="40000"/>
                </a:schemeClr>
              </a:solidFill>
              <a:ln w="12700">
                <a:solidFill>
                  <a:schemeClr val="lt1"/>
                </a:solidFill>
              </a:ln>
              <a:effectLst/>
            </c:spPr>
            <c:extLst>
              <c:ext xmlns:c16="http://schemas.microsoft.com/office/drawing/2014/chart" uri="{C3380CC4-5D6E-409C-BE32-E72D297353CC}">
                <c16:uniqueId val="{00000003-BB8E-4D11-96BF-4461B4B9657C}"/>
              </c:ext>
            </c:extLst>
          </c:dPt>
          <c:dPt>
            <c:idx val="2"/>
            <c:bubble3D val="0"/>
            <c:spPr>
              <a:solidFill>
                <a:schemeClr val="accent2">
                  <a:lumMod val="60000"/>
                  <a:lumOff val="40000"/>
                </a:schemeClr>
              </a:solidFill>
              <a:ln w="12700">
                <a:solidFill>
                  <a:schemeClr val="lt1"/>
                </a:solidFill>
              </a:ln>
              <a:effectLst/>
            </c:spPr>
            <c:extLst>
              <c:ext xmlns:c16="http://schemas.microsoft.com/office/drawing/2014/chart" uri="{C3380CC4-5D6E-409C-BE32-E72D297353CC}">
                <c16:uniqueId val="{00000005-BB8E-4D11-96BF-4461B4B9657C}"/>
              </c:ext>
            </c:extLst>
          </c:dPt>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bestFit"/>
            <c:showLegendKey val="0"/>
            <c:showVal val="1"/>
            <c:showCatName val="0"/>
            <c:showSerName val="0"/>
            <c:showPercent val="0"/>
            <c:showBubbleSize val="0"/>
            <c:showLeaderLines val="0"/>
            <c:extLst>
              <c:ext xmlns:c15="http://schemas.microsoft.com/office/drawing/2012/chart" uri="{CE6537A1-D6FC-4f65-9D91-7224C49458BB}"/>
            </c:extLst>
          </c:dLbls>
          <c:val>
            <c:numRef>
              <c:f>Apercu_risques!$N$2:$P$2</c:f>
              <c:numCache>
                <c:formatCode>General</c:formatCode>
                <c:ptCount val="3"/>
                <c:pt idx="0">
                  <c:v>1</c:v>
                </c:pt>
                <c:pt idx="1">
                  <c:v>0</c:v>
                </c:pt>
                <c:pt idx="2">
                  <c:v>1</c:v>
                </c:pt>
              </c:numCache>
            </c:numRef>
          </c:val>
          <c:extLst>
            <c:ext xmlns:c16="http://schemas.microsoft.com/office/drawing/2014/chart" uri="{C3380CC4-5D6E-409C-BE32-E72D297353CC}">
              <c16:uniqueId val="{00000006-BB8E-4D11-96BF-4461B4B9657C}"/>
            </c:ext>
          </c:extLst>
        </c:ser>
        <c:dLbls>
          <c:dLblPos val="bestFit"/>
          <c:showLegendKey val="0"/>
          <c:showVal val="1"/>
          <c:showCatName val="0"/>
          <c:showSerName val="0"/>
          <c:showPercent val="0"/>
          <c:showBubbleSize val="0"/>
          <c:showLeaderLines val="0"/>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spPr>
            <a:ln w="12700"/>
          </c:spPr>
          <c:dPt>
            <c:idx val="0"/>
            <c:bubble3D val="0"/>
            <c:spPr>
              <a:solidFill>
                <a:schemeClr val="accent3">
                  <a:lumMod val="60000"/>
                  <a:lumOff val="40000"/>
                </a:schemeClr>
              </a:solidFill>
              <a:ln w="12700">
                <a:solidFill>
                  <a:schemeClr val="lt1"/>
                </a:solidFill>
              </a:ln>
              <a:effectLst/>
            </c:spPr>
            <c:extLst>
              <c:ext xmlns:c16="http://schemas.microsoft.com/office/drawing/2014/chart" uri="{C3380CC4-5D6E-409C-BE32-E72D297353CC}">
                <c16:uniqueId val="{00000001-BB8E-4D11-96BF-4461B4B9657C}"/>
              </c:ext>
            </c:extLst>
          </c:dPt>
          <c:dPt>
            <c:idx val="1"/>
            <c:bubble3D val="0"/>
            <c:spPr>
              <a:solidFill>
                <a:schemeClr val="accent6">
                  <a:lumMod val="60000"/>
                  <a:lumOff val="40000"/>
                </a:schemeClr>
              </a:solidFill>
              <a:ln w="12700">
                <a:solidFill>
                  <a:schemeClr val="lt1"/>
                </a:solidFill>
              </a:ln>
              <a:effectLst/>
            </c:spPr>
            <c:extLst>
              <c:ext xmlns:c16="http://schemas.microsoft.com/office/drawing/2014/chart" uri="{C3380CC4-5D6E-409C-BE32-E72D297353CC}">
                <c16:uniqueId val="{00000003-BB8E-4D11-96BF-4461B4B9657C}"/>
              </c:ext>
            </c:extLst>
          </c:dPt>
          <c:dPt>
            <c:idx val="2"/>
            <c:bubble3D val="0"/>
            <c:spPr>
              <a:solidFill>
                <a:schemeClr val="accent2">
                  <a:lumMod val="60000"/>
                  <a:lumOff val="40000"/>
                </a:schemeClr>
              </a:solidFill>
              <a:ln w="12700">
                <a:solidFill>
                  <a:schemeClr val="lt1"/>
                </a:solidFill>
              </a:ln>
              <a:effectLst/>
            </c:spPr>
            <c:extLst>
              <c:ext xmlns:c16="http://schemas.microsoft.com/office/drawing/2014/chart" uri="{C3380CC4-5D6E-409C-BE32-E72D297353CC}">
                <c16:uniqueId val="{00000005-BB8E-4D11-96BF-4461B4B9657C}"/>
              </c:ext>
            </c:extLst>
          </c:dPt>
          <c:dLbls>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de-DE"/>
              </a:p>
            </c:txPr>
            <c:dLblPos val="bestFit"/>
            <c:showLegendKey val="0"/>
            <c:showVal val="1"/>
            <c:showCatName val="0"/>
            <c:showSerName val="0"/>
            <c:showPercent val="0"/>
            <c:showBubbleSize val="0"/>
            <c:showLeaderLines val="0"/>
            <c:extLst>
              <c:ext xmlns:c15="http://schemas.microsoft.com/office/drawing/2012/chart" uri="{CE6537A1-D6FC-4f65-9D91-7224C49458BB}"/>
            </c:extLst>
          </c:dLbls>
          <c:val>
            <c:numRef>
              <c:f>Apercu_risques!$U$2:$W$2</c:f>
              <c:numCache>
                <c:formatCode>General</c:formatCode>
                <c:ptCount val="3"/>
                <c:pt idx="0">
                  <c:v>1</c:v>
                </c:pt>
                <c:pt idx="1">
                  <c:v>0</c:v>
                </c:pt>
                <c:pt idx="2">
                  <c:v>1</c:v>
                </c:pt>
              </c:numCache>
            </c:numRef>
          </c:val>
          <c:extLst>
            <c:ext xmlns:c16="http://schemas.microsoft.com/office/drawing/2014/chart" uri="{C3380CC4-5D6E-409C-BE32-E72D297353CC}">
              <c16:uniqueId val="{00000006-BB8E-4D11-96BF-4461B4B9657C}"/>
            </c:ext>
          </c:extLst>
        </c:ser>
        <c:dLbls>
          <c:dLblPos val="bestFit"/>
          <c:showLegendKey val="0"/>
          <c:showVal val="1"/>
          <c:showCatName val="0"/>
          <c:showSerName val="0"/>
          <c:showPercent val="0"/>
          <c:showBubbleSize val="0"/>
          <c:showLeaderLines val="0"/>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Familien_Graphik!$AJ$3:$AJ$11</c:f>
              <c:strCache>
                <c:ptCount val="8"/>
                <c:pt idx="0">
                  <c:v>R1</c:v>
                </c:pt>
                <c:pt idx="1">
                  <c:v>R2</c:v>
                </c:pt>
                <c:pt idx="2">
                  <c:v>R3</c:v>
                </c:pt>
                <c:pt idx="3">
                  <c:v>R4</c:v>
                </c:pt>
                <c:pt idx="4">
                  <c:v>R5</c:v>
                </c:pt>
                <c:pt idx="5">
                  <c:v>R6</c:v>
                </c:pt>
                <c:pt idx="6">
                  <c:v>R7</c:v>
                </c:pt>
                <c:pt idx="7">
                  <c:v>R8</c:v>
                </c:pt>
              </c:strCache>
            </c:strRef>
          </c:cat>
          <c:val>
            <c:numRef>
              <c:f>Familien_Graphik!$AK$3:$AK$11</c:f>
              <c:numCache>
                <c:formatCode>0;;;@</c:formatCode>
                <c:ptCount val="8"/>
                <c:pt idx="0">
                  <c:v>6</c:v>
                </c:pt>
                <c:pt idx="1">
                  <c:v>3</c:v>
                </c:pt>
                <c:pt idx="2">
                  <c:v>0</c:v>
                </c:pt>
                <c:pt idx="3">
                  <c:v>0</c:v>
                </c:pt>
                <c:pt idx="4">
                  <c:v>0</c:v>
                </c:pt>
                <c:pt idx="5">
                  <c:v>0</c:v>
                </c:pt>
                <c:pt idx="6">
                  <c:v>0</c:v>
                </c:pt>
                <c:pt idx="7">
                  <c:v>0</c:v>
                </c:pt>
              </c:numCache>
            </c:numRef>
          </c:val>
          <c:extLst>
            <c:ext xmlns:c16="http://schemas.microsoft.com/office/drawing/2014/chart" uri="{C3380CC4-5D6E-409C-BE32-E72D297353CC}">
              <c16:uniqueId val="{00000000-BE67-493E-B0C9-9DFF925AA5A4}"/>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Familien_Graphik!$AJ$3:$AJ$11</c:f>
              <c:strCache>
                <c:ptCount val="8"/>
                <c:pt idx="0">
                  <c:v>R1</c:v>
                </c:pt>
                <c:pt idx="1">
                  <c:v>R2</c:v>
                </c:pt>
                <c:pt idx="2">
                  <c:v>R3</c:v>
                </c:pt>
                <c:pt idx="3">
                  <c:v>R4</c:v>
                </c:pt>
                <c:pt idx="4">
                  <c:v>R5</c:v>
                </c:pt>
                <c:pt idx="5">
                  <c:v>R6</c:v>
                </c:pt>
                <c:pt idx="6">
                  <c:v>R7</c:v>
                </c:pt>
                <c:pt idx="7">
                  <c:v>R8</c:v>
                </c:pt>
              </c:strCache>
            </c:strRef>
          </c:cat>
          <c:val>
            <c:numRef>
              <c:f>Familien_Graphik!$AM$3:$AM$11</c:f>
              <c:numCache>
                <c:formatCode>0;;;@</c:formatCode>
                <c:ptCount val="8"/>
                <c:pt idx="0">
                  <c:v>6</c:v>
                </c:pt>
                <c:pt idx="1">
                  <c:v>3</c:v>
                </c:pt>
                <c:pt idx="2">
                  <c:v>0</c:v>
                </c:pt>
                <c:pt idx="3">
                  <c:v>0</c:v>
                </c:pt>
                <c:pt idx="4">
                  <c:v>0</c:v>
                </c:pt>
                <c:pt idx="5">
                  <c:v>0</c:v>
                </c:pt>
                <c:pt idx="6">
                  <c:v>0</c:v>
                </c:pt>
                <c:pt idx="7">
                  <c:v>0</c:v>
                </c:pt>
              </c:numCache>
            </c:numRef>
          </c:val>
          <c:extLst>
            <c:ext xmlns:c16="http://schemas.microsoft.com/office/drawing/2014/chart" uri="{C3380CC4-5D6E-409C-BE32-E72D297353CC}">
              <c16:uniqueId val="{00000001-BE67-493E-B0C9-9DFF925AA5A4}"/>
            </c:ext>
          </c:extLst>
        </c:ser>
        <c:dLbls>
          <c:showLegendKey val="0"/>
          <c:showVal val="0"/>
          <c:showCatName val="0"/>
          <c:showSerName val="0"/>
          <c:showPercent val="0"/>
          <c:showBubbleSize val="0"/>
        </c:dLbls>
        <c:gapWidth val="219"/>
        <c:overlap val="-27"/>
        <c:axId val="-415006864"/>
        <c:axId val="-415000880"/>
      </c:barChart>
      <c:catAx>
        <c:axId val="-4150068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00880"/>
        <c:crosses val="autoZero"/>
        <c:auto val="1"/>
        <c:lblAlgn val="ctr"/>
        <c:lblOffset val="100"/>
        <c:noMultiLvlLbl val="0"/>
      </c:catAx>
      <c:valAx>
        <c:axId val="-415000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068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Familien_Graphik!$AJ$12:$AJ$19</c:f>
              <c:strCache>
                <c:ptCount val="8"/>
                <c:pt idx="0">
                  <c:v>R9</c:v>
                </c:pt>
                <c:pt idx="1">
                  <c:v>R10</c:v>
                </c:pt>
                <c:pt idx="2">
                  <c:v>R11</c:v>
                </c:pt>
                <c:pt idx="3">
                  <c:v>R12</c:v>
                </c:pt>
                <c:pt idx="4">
                  <c:v>R13</c:v>
                </c:pt>
                <c:pt idx="5">
                  <c:v>R14</c:v>
                </c:pt>
                <c:pt idx="6">
                  <c:v>R15</c:v>
                </c:pt>
                <c:pt idx="7">
                  <c:v>R16</c:v>
                </c:pt>
              </c:strCache>
            </c:strRef>
          </c:cat>
          <c:val>
            <c:numRef>
              <c:f>Familien_Graphik!$AK$12:$AK$19</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EAE6-4047-9AB9-8A1D14F982A4}"/>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Familien_Graphik!$AJ$12:$AJ$19</c:f>
              <c:strCache>
                <c:ptCount val="8"/>
                <c:pt idx="0">
                  <c:v>R9</c:v>
                </c:pt>
                <c:pt idx="1">
                  <c:v>R10</c:v>
                </c:pt>
                <c:pt idx="2">
                  <c:v>R11</c:v>
                </c:pt>
                <c:pt idx="3">
                  <c:v>R12</c:v>
                </c:pt>
                <c:pt idx="4">
                  <c:v>R13</c:v>
                </c:pt>
                <c:pt idx="5">
                  <c:v>R14</c:v>
                </c:pt>
                <c:pt idx="6">
                  <c:v>R15</c:v>
                </c:pt>
                <c:pt idx="7">
                  <c:v>R16</c:v>
                </c:pt>
              </c:strCache>
            </c:strRef>
          </c:cat>
          <c:val>
            <c:numRef>
              <c:f>Familien_Graphik!$AM$12:$AM$19</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EAE6-4047-9AB9-8A1D14F982A4}"/>
            </c:ext>
          </c:extLst>
        </c:ser>
        <c:dLbls>
          <c:showLegendKey val="0"/>
          <c:showVal val="0"/>
          <c:showCatName val="0"/>
          <c:showSerName val="0"/>
          <c:showPercent val="0"/>
          <c:showBubbleSize val="0"/>
        </c:dLbls>
        <c:gapWidth val="219"/>
        <c:overlap val="-27"/>
        <c:axId val="-414999792"/>
        <c:axId val="-414999248"/>
      </c:barChart>
      <c:catAx>
        <c:axId val="-414999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4999248"/>
        <c:crosses val="autoZero"/>
        <c:auto val="1"/>
        <c:lblAlgn val="ctr"/>
        <c:lblOffset val="100"/>
        <c:noMultiLvlLbl val="0"/>
      </c:catAx>
      <c:valAx>
        <c:axId val="-4149992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499979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Familien_Graphik!$AJ$20:$AJ$27</c:f>
              <c:strCache>
                <c:ptCount val="8"/>
                <c:pt idx="0">
                  <c:v>R17</c:v>
                </c:pt>
                <c:pt idx="1">
                  <c:v>R18</c:v>
                </c:pt>
                <c:pt idx="2">
                  <c:v>R19</c:v>
                </c:pt>
                <c:pt idx="3">
                  <c:v>R20</c:v>
                </c:pt>
                <c:pt idx="4">
                  <c:v>R21</c:v>
                </c:pt>
                <c:pt idx="5">
                  <c:v>R22</c:v>
                </c:pt>
                <c:pt idx="6">
                  <c:v>R23</c:v>
                </c:pt>
                <c:pt idx="7">
                  <c:v>R24</c:v>
                </c:pt>
              </c:strCache>
            </c:strRef>
          </c:cat>
          <c:val>
            <c:numRef>
              <c:f>Familien_Graphik!$AK$20:$AK$27</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2B0D-43F6-A31A-7C26E6070FE0}"/>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Familien_Graphik!$AJ$20:$AJ$27</c:f>
              <c:strCache>
                <c:ptCount val="8"/>
                <c:pt idx="0">
                  <c:v>R17</c:v>
                </c:pt>
                <c:pt idx="1">
                  <c:v>R18</c:v>
                </c:pt>
                <c:pt idx="2">
                  <c:v>R19</c:v>
                </c:pt>
                <c:pt idx="3">
                  <c:v>R20</c:v>
                </c:pt>
                <c:pt idx="4">
                  <c:v>R21</c:v>
                </c:pt>
                <c:pt idx="5">
                  <c:v>R22</c:v>
                </c:pt>
                <c:pt idx="6">
                  <c:v>R23</c:v>
                </c:pt>
                <c:pt idx="7">
                  <c:v>R24</c:v>
                </c:pt>
              </c:strCache>
            </c:strRef>
          </c:cat>
          <c:val>
            <c:numRef>
              <c:f>Familien_Graphik!$AM$20:$AM$27</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2B0D-43F6-A31A-7C26E6070FE0}"/>
            </c:ext>
          </c:extLst>
        </c:ser>
        <c:dLbls>
          <c:showLegendKey val="0"/>
          <c:showVal val="0"/>
          <c:showCatName val="0"/>
          <c:showSerName val="0"/>
          <c:showPercent val="0"/>
          <c:showBubbleSize val="0"/>
        </c:dLbls>
        <c:gapWidth val="219"/>
        <c:overlap val="-27"/>
        <c:axId val="-414997072"/>
        <c:axId val="-414996528"/>
      </c:barChart>
      <c:catAx>
        <c:axId val="-414997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4996528"/>
        <c:crosses val="autoZero"/>
        <c:auto val="1"/>
        <c:lblAlgn val="ctr"/>
        <c:lblOffset val="100"/>
        <c:noMultiLvlLbl val="0"/>
      </c:catAx>
      <c:valAx>
        <c:axId val="-4149965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49970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Familien_Graphik!$AJ$28:$AJ$35</c:f>
              <c:strCache>
                <c:ptCount val="8"/>
                <c:pt idx="0">
                  <c:v>R25</c:v>
                </c:pt>
                <c:pt idx="1">
                  <c:v>R26</c:v>
                </c:pt>
                <c:pt idx="2">
                  <c:v>R27</c:v>
                </c:pt>
                <c:pt idx="3">
                  <c:v>R28</c:v>
                </c:pt>
                <c:pt idx="4">
                  <c:v>R29</c:v>
                </c:pt>
                <c:pt idx="5">
                  <c:v>R30</c:v>
                </c:pt>
                <c:pt idx="6">
                  <c:v>R31</c:v>
                </c:pt>
                <c:pt idx="7">
                  <c:v>R32</c:v>
                </c:pt>
              </c:strCache>
            </c:strRef>
          </c:cat>
          <c:val>
            <c:numRef>
              <c:f>Familien_Graphik!$AK$28:$AK$35</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42A7-4030-B69D-D7BBDFE419A1}"/>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Familien_Graphik!$AJ$28:$AJ$35</c:f>
              <c:strCache>
                <c:ptCount val="8"/>
                <c:pt idx="0">
                  <c:v>R25</c:v>
                </c:pt>
                <c:pt idx="1">
                  <c:v>R26</c:v>
                </c:pt>
                <c:pt idx="2">
                  <c:v>R27</c:v>
                </c:pt>
                <c:pt idx="3">
                  <c:v>R28</c:v>
                </c:pt>
                <c:pt idx="4">
                  <c:v>R29</c:v>
                </c:pt>
                <c:pt idx="5">
                  <c:v>R30</c:v>
                </c:pt>
                <c:pt idx="6">
                  <c:v>R31</c:v>
                </c:pt>
                <c:pt idx="7">
                  <c:v>R32</c:v>
                </c:pt>
              </c:strCache>
            </c:strRef>
          </c:cat>
          <c:val>
            <c:numRef>
              <c:f>Familien_Graphik!$AM$28:$AM$35</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42A7-4030-B69D-D7BBDFE419A1}"/>
            </c:ext>
          </c:extLst>
        </c:ser>
        <c:dLbls>
          <c:showLegendKey val="0"/>
          <c:showVal val="0"/>
          <c:showCatName val="0"/>
          <c:showSerName val="0"/>
          <c:showPercent val="0"/>
          <c:showBubbleSize val="0"/>
        </c:dLbls>
        <c:gapWidth val="219"/>
        <c:overlap val="-27"/>
        <c:axId val="-415023728"/>
        <c:axId val="-414994352"/>
      </c:barChart>
      <c:catAx>
        <c:axId val="-415023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4994352"/>
        <c:crosses val="autoZero"/>
        <c:auto val="1"/>
        <c:lblAlgn val="ctr"/>
        <c:lblOffset val="100"/>
        <c:noMultiLvlLbl val="0"/>
      </c:catAx>
      <c:valAx>
        <c:axId val="-414994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237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Familien_Graphik!$AJ$36:$AJ$43</c:f>
              <c:strCache>
                <c:ptCount val="8"/>
                <c:pt idx="0">
                  <c:v>R33</c:v>
                </c:pt>
                <c:pt idx="1">
                  <c:v>R34</c:v>
                </c:pt>
                <c:pt idx="2">
                  <c:v>R35</c:v>
                </c:pt>
                <c:pt idx="3">
                  <c:v>R36</c:v>
                </c:pt>
                <c:pt idx="4">
                  <c:v>R37</c:v>
                </c:pt>
                <c:pt idx="5">
                  <c:v>R38</c:v>
                </c:pt>
                <c:pt idx="6">
                  <c:v>R39</c:v>
                </c:pt>
                <c:pt idx="7">
                  <c:v>R40</c:v>
                </c:pt>
              </c:strCache>
            </c:strRef>
          </c:cat>
          <c:val>
            <c:numRef>
              <c:f>Familien_Graphik!$AK$36:$AK$43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0242-4588-8030-63265F5A5AA3}"/>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Familien_Graphik!$AJ$36:$AJ$43</c:f>
              <c:strCache>
                <c:ptCount val="8"/>
                <c:pt idx="0">
                  <c:v>R33</c:v>
                </c:pt>
                <c:pt idx="1">
                  <c:v>R34</c:v>
                </c:pt>
                <c:pt idx="2">
                  <c:v>R35</c:v>
                </c:pt>
                <c:pt idx="3">
                  <c:v>R36</c:v>
                </c:pt>
                <c:pt idx="4">
                  <c:v>R37</c:v>
                </c:pt>
                <c:pt idx="5">
                  <c:v>R38</c:v>
                </c:pt>
                <c:pt idx="6">
                  <c:v>R39</c:v>
                </c:pt>
                <c:pt idx="7">
                  <c:v>R40</c:v>
                </c:pt>
              </c:strCache>
            </c:strRef>
          </c:cat>
          <c:val>
            <c:numRef>
              <c:f>Familien_Graphik!$AM$36:$AM$43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0242-4588-8030-63265F5A5AA3}"/>
            </c:ext>
          </c:extLst>
        </c:ser>
        <c:dLbls>
          <c:showLegendKey val="0"/>
          <c:showVal val="0"/>
          <c:showCatName val="0"/>
          <c:showSerName val="0"/>
          <c:showPercent val="0"/>
          <c:showBubbleSize val="0"/>
        </c:dLbls>
        <c:gapWidth val="219"/>
        <c:overlap val="-27"/>
        <c:axId val="-414993264"/>
        <c:axId val="-414992720"/>
      </c:barChart>
      <c:catAx>
        <c:axId val="-4149932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4992720"/>
        <c:crosses val="autoZero"/>
        <c:auto val="1"/>
        <c:lblAlgn val="ctr"/>
        <c:lblOffset val="100"/>
        <c:noMultiLvlLbl val="0"/>
      </c:catAx>
      <c:valAx>
        <c:axId val="-41499272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49932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Familien_Graphik!$AO$4:$AO$11</c:f>
              <c:strCache>
                <c:ptCount val="8"/>
                <c:pt idx="0">
                  <c:v>R41</c:v>
                </c:pt>
                <c:pt idx="1">
                  <c:v>R42</c:v>
                </c:pt>
                <c:pt idx="2">
                  <c:v>R43</c:v>
                </c:pt>
                <c:pt idx="3">
                  <c:v>R44</c:v>
                </c:pt>
                <c:pt idx="4">
                  <c:v>R45</c:v>
                </c:pt>
                <c:pt idx="5">
                  <c:v>R46</c:v>
                </c:pt>
                <c:pt idx="6">
                  <c:v>R47</c:v>
                </c:pt>
                <c:pt idx="7">
                  <c:v>R48</c:v>
                </c:pt>
              </c:strCache>
            </c:strRef>
          </c:cat>
          <c:val>
            <c:numRef>
              <c:f>Familien_Graphik!$AP$4:$AP$11</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A15E-4F24-9D2D-C05205C04E98}"/>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Familien_Graphik!$AO$4:$AO$11</c:f>
              <c:strCache>
                <c:ptCount val="8"/>
                <c:pt idx="0">
                  <c:v>R41</c:v>
                </c:pt>
                <c:pt idx="1">
                  <c:v>R42</c:v>
                </c:pt>
                <c:pt idx="2">
                  <c:v>R43</c:v>
                </c:pt>
                <c:pt idx="3">
                  <c:v>R44</c:v>
                </c:pt>
                <c:pt idx="4">
                  <c:v>R45</c:v>
                </c:pt>
                <c:pt idx="5">
                  <c:v>R46</c:v>
                </c:pt>
                <c:pt idx="6">
                  <c:v>R47</c:v>
                </c:pt>
                <c:pt idx="7">
                  <c:v>R48</c:v>
                </c:pt>
              </c:strCache>
            </c:strRef>
          </c:cat>
          <c:val>
            <c:numRef>
              <c:f>Familien_Graphik!$AR$4:$AR$11</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A15E-4F24-9D2D-C05205C04E98}"/>
            </c:ext>
          </c:extLst>
        </c:ser>
        <c:dLbls>
          <c:showLegendKey val="0"/>
          <c:showVal val="0"/>
          <c:showCatName val="0"/>
          <c:showSerName val="0"/>
          <c:showPercent val="0"/>
          <c:showBubbleSize val="0"/>
        </c:dLbls>
        <c:gapWidth val="219"/>
        <c:overlap val="-27"/>
        <c:axId val="-415018288"/>
        <c:axId val="-415017200"/>
      </c:barChart>
      <c:catAx>
        <c:axId val="-415018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17200"/>
        <c:crosses val="autoZero"/>
        <c:auto val="1"/>
        <c:lblAlgn val="ctr"/>
        <c:lblOffset val="100"/>
        <c:noMultiLvlLbl val="0"/>
      </c:catAx>
      <c:valAx>
        <c:axId val="-4150172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182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Familien_Graphik!$AO$12:$AO$19</c:f>
              <c:strCache>
                <c:ptCount val="8"/>
                <c:pt idx="0">
                  <c:v>R49</c:v>
                </c:pt>
                <c:pt idx="1">
                  <c:v>R50</c:v>
                </c:pt>
                <c:pt idx="2">
                  <c:v>R51</c:v>
                </c:pt>
                <c:pt idx="3">
                  <c:v>R52</c:v>
                </c:pt>
                <c:pt idx="4">
                  <c:v>R53</c:v>
                </c:pt>
                <c:pt idx="5">
                  <c:v>R54</c:v>
                </c:pt>
                <c:pt idx="6">
                  <c:v>R55</c:v>
                </c:pt>
                <c:pt idx="7">
                  <c:v>R56</c:v>
                </c:pt>
              </c:strCache>
            </c:strRef>
          </c:cat>
          <c:val>
            <c:numRef>
              <c:f>Familien_Graphik!$AP$12:$AP$19</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FD6-44BA-A686-81801964F94E}"/>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Familien_Graphik!$AO$12:$AO$19</c:f>
              <c:strCache>
                <c:ptCount val="8"/>
                <c:pt idx="0">
                  <c:v>R49</c:v>
                </c:pt>
                <c:pt idx="1">
                  <c:v>R50</c:v>
                </c:pt>
                <c:pt idx="2">
                  <c:v>R51</c:v>
                </c:pt>
                <c:pt idx="3">
                  <c:v>R52</c:v>
                </c:pt>
                <c:pt idx="4">
                  <c:v>R53</c:v>
                </c:pt>
                <c:pt idx="5">
                  <c:v>R54</c:v>
                </c:pt>
                <c:pt idx="6">
                  <c:v>R55</c:v>
                </c:pt>
                <c:pt idx="7">
                  <c:v>R56</c:v>
                </c:pt>
              </c:strCache>
            </c:strRef>
          </c:cat>
          <c:val>
            <c:numRef>
              <c:f>Familien_Graphik!$AR$12:$AR$19</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BFD6-44BA-A686-81801964F94E}"/>
            </c:ext>
          </c:extLst>
        </c:ser>
        <c:dLbls>
          <c:showLegendKey val="0"/>
          <c:showVal val="0"/>
          <c:showCatName val="0"/>
          <c:showSerName val="0"/>
          <c:showPercent val="0"/>
          <c:showBubbleSize val="0"/>
        </c:dLbls>
        <c:gapWidth val="219"/>
        <c:overlap val="-27"/>
        <c:axId val="-415015024"/>
        <c:axId val="-174401904"/>
      </c:barChart>
      <c:catAx>
        <c:axId val="-4150150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74401904"/>
        <c:crosses val="autoZero"/>
        <c:auto val="1"/>
        <c:lblAlgn val="ctr"/>
        <c:lblOffset val="100"/>
        <c:noMultiLvlLbl val="0"/>
      </c:catAx>
      <c:valAx>
        <c:axId val="-1744019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4150150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Familien_Graphik!$AO$20:$AO$27</c:f>
              <c:strCache>
                <c:ptCount val="8"/>
                <c:pt idx="0">
                  <c:v>R57</c:v>
                </c:pt>
                <c:pt idx="1">
                  <c:v>R58</c:v>
                </c:pt>
                <c:pt idx="2">
                  <c:v>R59</c:v>
                </c:pt>
                <c:pt idx="3">
                  <c:v>R60</c:v>
                </c:pt>
                <c:pt idx="4">
                  <c:v>R61</c:v>
                </c:pt>
                <c:pt idx="5">
                  <c:v>R62</c:v>
                </c:pt>
                <c:pt idx="6">
                  <c:v>R63</c:v>
                </c:pt>
                <c:pt idx="7">
                  <c:v>R64</c:v>
                </c:pt>
              </c:strCache>
            </c:strRef>
          </c:cat>
          <c:val>
            <c:numRef>
              <c:f>Familien_Graphik!$AP$20:$AP$27</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6284-4CAF-8270-E8A2B8543A60}"/>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Familien_Graphik!$AO$20:$AO$27</c:f>
              <c:strCache>
                <c:ptCount val="8"/>
                <c:pt idx="0">
                  <c:v>R57</c:v>
                </c:pt>
                <c:pt idx="1">
                  <c:v>R58</c:v>
                </c:pt>
                <c:pt idx="2">
                  <c:v>R59</c:v>
                </c:pt>
                <c:pt idx="3">
                  <c:v>R60</c:v>
                </c:pt>
                <c:pt idx="4">
                  <c:v>R61</c:v>
                </c:pt>
                <c:pt idx="5">
                  <c:v>R62</c:v>
                </c:pt>
                <c:pt idx="6">
                  <c:v>R63</c:v>
                </c:pt>
                <c:pt idx="7">
                  <c:v>R64</c:v>
                </c:pt>
              </c:strCache>
            </c:strRef>
          </c:cat>
          <c:val>
            <c:numRef>
              <c:f>Familien_Graphik!$AR$20:$AR$27</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6284-4CAF-8270-E8A2B8543A60}"/>
            </c:ext>
          </c:extLst>
        </c:ser>
        <c:dLbls>
          <c:showLegendKey val="0"/>
          <c:showVal val="0"/>
          <c:showCatName val="0"/>
          <c:showSerName val="0"/>
          <c:showPercent val="0"/>
          <c:showBubbleSize val="0"/>
        </c:dLbls>
        <c:gapWidth val="219"/>
        <c:overlap val="-27"/>
        <c:axId val="-174397008"/>
        <c:axId val="-174392656"/>
      </c:barChart>
      <c:catAx>
        <c:axId val="-1743970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74392656"/>
        <c:crosses val="autoZero"/>
        <c:auto val="1"/>
        <c:lblAlgn val="ctr"/>
        <c:lblOffset val="100"/>
        <c:noMultiLvlLbl val="0"/>
      </c:catAx>
      <c:valAx>
        <c:axId val="-1743926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743970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Familien_Graphik!$AO$28:$AO$35</c:f>
              <c:strCache>
                <c:ptCount val="8"/>
                <c:pt idx="0">
                  <c:v>R65</c:v>
                </c:pt>
                <c:pt idx="1">
                  <c:v>R66</c:v>
                </c:pt>
                <c:pt idx="2">
                  <c:v>R67</c:v>
                </c:pt>
                <c:pt idx="3">
                  <c:v>R68</c:v>
                </c:pt>
                <c:pt idx="4">
                  <c:v>R69</c:v>
                </c:pt>
                <c:pt idx="5">
                  <c:v>R70</c:v>
                </c:pt>
                <c:pt idx="6">
                  <c:v>R71</c:v>
                </c:pt>
                <c:pt idx="7">
                  <c:v>R72</c:v>
                </c:pt>
              </c:strCache>
            </c:strRef>
          </c:cat>
          <c:val>
            <c:numRef>
              <c:f>Familien_Graphik!$AP$28:$AP$35</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46A1-49CF-BF98-9346688E9D48}"/>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Familien_Graphik!$AO$28:$AO$35</c:f>
              <c:strCache>
                <c:ptCount val="8"/>
                <c:pt idx="0">
                  <c:v>R65</c:v>
                </c:pt>
                <c:pt idx="1">
                  <c:v>R66</c:v>
                </c:pt>
                <c:pt idx="2">
                  <c:v>R67</c:v>
                </c:pt>
                <c:pt idx="3">
                  <c:v>R68</c:v>
                </c:pt>
                <c:pt idx="4">
                  <c:v>R69</c:v>
                </c:pt>
                <c:pt idx="5">
                  <c:v>R70</c:v>
                </c:pt>
                <c:pt idx="6">
                  <c:v>R71</c:v>
                </c:pt>
                <c:pt idx="7">
                  <c:v>R72</c:v>
                </c:pt>
              </c:strCache>
            </c:strRef>
          </c:cat>
          <c:val>
            <c:numRef>
              <c:f>Familien_Graphik!$AR$28:$AR$35</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46A1-49CF-BF98-9346688E9D48}"/>
            </c:ext>
          </c:extLst>
        </c:ser>
        <c:dLbls>
          <c:showLegendKey val="0"/>
          <c:showVal val="0"/>
          <c:showCatName val="0"/>
          <c:showSerName val="0"/>
          <c:showPercent val="0"/>
          <c:showBubbleSize val="0"/>
        </c:dLbls>
        <c:gapWidth val="219"/>
        <c:overlap val="-27"/>
        <c:axId val="-174392112"/>
        <c:axId val="-174412784"/>
      </c:barChart>
      <c:catAx>
        <c:axId val="-1743921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74412784"/>
        <c:crosses val="autoZero"/>
        <c:auto val="1"/>
        <c:lblAlgn val="ctr"/>
        <c:lblOffset val="100"/>
        <c:noMultiLvlLbl val="0"/>
      </c:catAx>
      <c:valAx>
        <c:axId val="-174412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7439211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Familien_Graphik!$AJ$2</c:f>
              <c:strCache>
                <c:ptCount val="1"/>
                <c:pt idx="0">
                  <c:v>Risque initial</c:v>
                </c:pt>
              </c:strCache>
            </c:strRef>
          </c:tx>
          <c:spPr>
            <a:solidFill>
              <a:schemeClr val="tx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Familien_Graphik!$AO$36:$AO$43</c:f>
              <c:strCache>
                <c:ptCount val="8"/>
                <c:pt idx="0">
                  <c:v>R73</c:v>
                </c:pt>
                <c:pt idx="1">
                  <c:v>R74</c:v>
                </c:pt>
                <c:pt idx="2">
                  <c:v>R75</c:v>
                </c:pt>
                <c:pt idx="3">
                  <c:v>R76</c:v>
                </c:pt>
                <c:pt idx="4">
                  <c:v>R77</c:v>
                </c:pt>
                <c:pt idx="5">
                  <c:v>R78</c:v>
                </c:pt>
                <c:pt idx="6">
                  <c:v>R79</c:v>
                </c:pt>
                <c:pt idx="7">
                  <c:v>R80</c:v>
                </c:pt>
              </c:strCache>
            </c:strRef>
          </c:cat>
          <c:val>
            <c:numRef>
              <c:f>Familien_Graphik!$AP$36:$AP$43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FA09-4D4A-91FE-92062147A7B3}"/>
            </c:ext>
          </c:extLst>
        </c:ser>
        <c:ser>
          <c:idx val="2"/>
          <c:order val="1"/>
          <c:tx>
            <c:strRef>
              <c:f>Familien_Graphik!$AL$2</c:f>
              <c:strCache>
                <c:ptCount val="1"/>
                <c:pt idx="0">
                  <c:v>Risque résiduel</c:v>
                </c:pt>
              </c:strCache>
            </c:strRef>
          </c:tx>
          <c:spPr>
            <a:solidFill>
              <a:schemeClr val="tx2">
                <a:lumMod val="20000"/>
                <a:lumOff val="80000"/>
              </a:schemeClr>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Familien_Graphik!$AO$36:$AO$43</c:f>
              <c:strCache>
                <c:ptCount val="8"/>
                <c:pt idx="0">
                  <c:v>R73</c:v>
                </c:pt>
                <c:pt idx="1">
                  <c:v>R74</c:v>
                </c:pt>
                <c:pt idx="2">
                  <c:v>R75</c:v>
                </c:pt>
                <c:pt idx="3">
                  <c:v>R76</c:v>
                </c:pt>
                <c:pt idx="4">
                  <c:v>R77</c:v>
                </c:pt>
                <c:pt idx="5">
                  <c:v>R78</c:v>
                </c:pt>
                <c:pt idx="6">
                  <c:v>R79</c:v>
                </c:pt>
                <c:pt idx="7">
                  <c:v>R80</c:v>
                </c:pt>
              </c:strCache>
            </c:strRef>
          </c:cat>
          <c:val>
            <c:numRef>
              <c:f>Familien_Graphik!$AR$36:$AR$43</c:f>
              <c:numCache>
                <c:formatCode>0;;;@</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1-FA09-4D4A-91FE-92062147A7B3}"/>
            </c:ext>
          </c:extLst>
        </c:ser>
        <c:dLbls>
          <c:showLegendKey val="0"/>
          <c:showVal val="0"/>
          <c:showCatName val="0"/>
          <c:showSerName val="0"/>
          <c:showPercent val="0"/>
          <c:showBubbleSize val="0"/>
        </c:dLbls>
        <c:gapWidth val="219"/>
        <c:overlap val="-27"/>
        <c:axId val="-174409520"/>
        <c:axId val="-174419856"/>
      </c:barChart>
      <c:catAx>
        <c:axId val="-1744095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74419856"/>
        <c:crosses val="autoZero"/>
        <c:auto val="1"/>
        <c:lblAlgn val="ctr"/>
        <c:lblOffset val="100"/>
        <c:noMultiLvlLbl val="0"/>
      </c:catAx>
      <c:valAx>
        <c:axId val="-1744198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744095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no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6C3F3CD9-0EB6-468A-95CF-358C6BD0D31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3.9078570388967164E-3"/>
                </c:manualLayout>
              </c:layout>
              <c:tx>
                <c:rich>
                  <a:bodyPr/>
                  <a:lstStyle/>
                  <a:p>
                    <a:fld id="{0C6DD5EA-7C79-450F-9DEC-ABEDD0F7B246}"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BF2EDE6F-804C-4A72-9486-71E926A4A175}"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93909187-F33D-4990-A545-5C890237273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97FFD0C7-BB17-4B3C-A609-4FD3630DF456}"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AFB10B46-6431-4337-9101-C2FB5AA08ED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2E72F7E4-80AE-4666-8951-CB9ED2D1DC8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B7C7EE0D-F050-441B-90DD-10DE5163AC0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Familien_Graphik!$AF$36:$AF$43</c:f>
              <c:numCache>
                <c:formatCode>General</c:formatCode>
                <c:ptCount val="8"/>
                <c:pt idx="0">
                  <c:v>-1</c:v>
                </c:pt>
                <c:pt idx="1">
                  <c:v>-1</c:v>
                </c:pt>
                <c:pt idx="2">
                  <c:v>-1</c:v>
                </c:pt>
                <c:pt idx="3">
                  <c:v>-1</c:v>
                </c:pt>
                <c:pt idx="4">
                  <c:v>-1</c:v>
                </c:pt>
                <c:pt idx="5">
                  <c:v>-1</c:v>
                </c:pt>
                <c:pt idx="6">
                  <c:v>-1</c:v>
                </c:pt>
                <c:pt idx="7">
                  <c:v>-1</c:v>
                </c:pt>
              </c:numCache>
            </c:numRef>
          </c:xVal>
          <c:yVal>
            <c:numRef>
              <c:f>Familien_Graphik!$AE$36:$AE$43</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Familien_Graphik!$AD$36:$AD$43</c15:f>
                <c15:dlblRangeCache>
                  <c:ptCount val="8"/>
                  <c:pt idx="0">
                    <c:v>r73</c:v>
                  </c:pt>
                  <c:pt idx="1">
                    <c:v>r74</c:v>
                  </c:pt>
                  <c:pt idx="2">
                    <c:v>r75</c:v>
                  </c:pt>
                  <c:pt idx="3">
                    <c:v>r76</c:v>
                  </c:pt>
                  <c:pt idx="4">
                    <c:v>r77</c:v>
                  </c:pt>
                  <c:pt idx="5">
                    <c:v>r78</c:v>
                  </c:pt>
                  <c:pt idx="6">
                    <c:v>r79</c:v>
                  </c:pt>
                  <c:pt idx="7">
                    <c:v>r80</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14416"/>
        <c:axId val="-174418768"/>
      </c:bubbleChart>
      <c:valAx>
        <c:axId val="-174414416"/>
        <c:scaling>
          <c:orientation val="minMax"/>
          <c:max val="5"/>
          <c:min val="0"/>
        </c:scaling>
        <c:delete val="1"/>
        <c:axPos val="b"/>
        <c:numFmt formatCode="General" sourceLinked="1"/>
        <c:majorTickMark val="out"/>
        <c:minorTickMark val="none"/>
        <c:tickLblPos val="nextTo"/>
        <c:crossAx val="-174418768"/>
        <c:crosses val="autoZero"/>
        <c:crossBetween val="midCat"/>
        <c:majorUnit val="1"/>
        <c:minorUnit val="0.1"/>
      </c:valAx>
      <c:valAx>
        <c:axId val="-174418768"/>
        <c:scaling>
          <c:orientation val="minMax"/>
          <c:max val="5"/>
          <c:min val="0"/>
        </c:scaling>
        <c:delete val="1"/>
        <c:axPos val="l"/>
        <c:numFmt formatCode="General" sourceLinked="1"/>
        <c:majorTickMark val="out"/>
        <c:minorTickMark val="none"/>
        <c:tickLblPos val="nextTo"/>
        <c:crossAx val="-174414416"/>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2702B3A9-B604-4DE2-BD23-955049906AB5}"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3.9078570388967164E-3"/>
                </c:manualLayout>
              </c:layout>
              <c:tx>
                <c:rich>
                  <a:bodyPr/>
                  <a:lstStyle/>
                  <a:p>
                    <a:fld id="{85EAD231-5612-4A2A-A2D2-15FA6ED33BE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15A61E06-F669-4608-8995-BCCA2E0D7DC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6C9AFB54-17B3-42A1-A5F9-79D8D9C58E0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5D1B4D0A-8AFF-48C4-85E8-B098C928224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FAE1360F-E21A-4639-8601-D26C267907B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DD7CC779-F72B-4C25-A5B0-0DCE552C1ED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BD3DF400-A40D-49D4-9A50-6842F1D9857A}"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Familien_Graphik!$AF$28:$AF$35</c:f>
              <c:numCache>
                <c:formatCode>General</c:formatCode>
                <c:ptCount val="8"/>
                <c:pt idx="0">
                  <c:v>-1</c:v>
                </c:pt>
                <c:pt idx="1">
                  <c:v>-1</c:v>
                </c:pt>
                <c:pt idx="2">
                  <c:v>-1</c:v>
                </c:pt>
                <c:pt idx="3">
                  <c:v>-1</c:v>
                </c:pt>
                <c:pt idx="4">
                  <c:v>-1</c:v>
                </c:pt>
                <c:pt idx="5">
                  <c:v>-1</c:v>
                </c:pt>
                <c:pt idx="6">
                  <c:v>-1</c:v>
                </c:pt>
                <c:pt idx="7">
                  <c:v>-1</c:v>
                </c:pt>
              </c:numCache>
            </c:numRef>
          </c:xVal>
          <c:yVal>
            <c:numRef>
              <c:f>Familien_Graphik!$AE$28:$AE$35</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Familien_Graphik!$AD$28:$AD$35</c15:f>
                <c15:dlblRangeCache>
                  <c:ptCount val="8"/>
                  <c:pt idx="0">
                    <c:v>r65</c:v>
                  </c:pt>
                  <c:pt idx="1">
                    <c:v>r66</c:v>
                  </c:pt>
                  <c:pt idx="2">
                    <c:v>r67</c:v>
                  </c:pt>
                  <c:pt idx="3">
                    <c:v>r68</c:v>
                  </c:pt>
                  <c:pt idx="4">
                    <c:v>r69</c:v>
                  </c:pt>
                  <c:pt idx="5">
                    <c:v>r70</c:v>
                  </c:pt>
                  <c:pt idx="6">
                    <c:v>r71</c:v>
                  </c:pt>
                  <c:pt idx="7">
                    <c:v>r72</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13872"/>
        <c:axId val="-174400272"/>
      </c:bubbleChart>
      <c:valAx>
        <c:axId val="-174413872"/>
        <c:scaling>
          <c:orientation val="minMax"/>
          <c:max val="5"/>
          <c:min val="0"/>
        </c:scaling>
        <c:delete val="1"/>
        <c:axPos val="b"/>
        <c:numFmt formatCode="General" sourceLinked="1"/>
        <c:majorTickMark val="out"/>
        <c:minorTickMark val="none"/>
        <c:tickLblPos val="nextTo"/>
        <c:crossAx val="-174400272"/>
        <c:crosses val="autoZero"/>
        <c:crossBetween val="midCat"/>
        <c:majorUnit val="1"/>
        <c:minorUnit val="0.1"/>
      </c:valAx>
      <c:valAx>
        <c:axId val="-174400272"/>
        <c:scaling>
          <c:orientation val="minMax"/>
          <c:max val="5"/>
          <c:min val="0"/>
        </c:scaling>
        <c:delete val="1"/>
        <c:axPos val="l"/>
        <c:numFmt formatCode="General" sourceLinked="1"/>
        <c:majorTickMark val="out"/>
        <c:minorTickMark val="none"/>
        <c:tickLblPos val="nextTo"/>
        <c:crossAx val="-174413872"/>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CA4328F5-7E01-457B-A0F8-6B37E0FC75D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3.9078570388967164E-3"/>
                </c:manualLayout>
              </c:layout>
              <c:tx>
                <c:rich>
                  <a:bodyPr/>
                  <a:lstStyle/>
                  <a:p>
                    <a:fld id="{499037B8-8A96-4F8A-BEC9-C31BD4329D86}"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B0FAC422-C2D8-4002-B7C9-4FA0C76CC30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E8DE1DDB-838E-4AB9-B60D-77F47A86970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29374630-32F0-48C0-ACC0-E9BB2436BD25}"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6650F9E9-6F50-4F81-9D9C-10B990BCC9F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5DE71E41-6A2D-4F61-9C0A-F4573DBC536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84C53C29-6797-4128-B19E-171B10527FFD}"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Familien_Graphik!$AF$12:$AF$19</c:f>
              <c:numCache>
                <c:formatCode>General</c:formatCode>
                <c:ptCount val="8"/>
                <c:pt idx="0">
                  <c:v>-1</c:v>
                </c:pt>
                <c:pt idx="1">
                  <c:v>-1</c:v>
                </c:pt>
                <c:pt idx="2">
                  <c:v>-1</c:v>
                </c:pt>
                <c:pt idx="3">
                  <c:v>-1</c:v>
                </c:pt>
                <c:pt idx="4">
                  <c:v>-1</c:v>
                </c:pt>
                <c:pt idx="5">
                  <c:v>-1</c:v>
                </c:pt>
                <c:pt idx="6">
                  <c:v>-1</c:v>
                </c:pt>
                <c:pt idx="7">
                  <c:v>-1</c:v>
                </c:pt>
              </c:numCache>
            </c:numRef>
          </c:xVal>
          <c:yVal>
            <c:numRef>
              <c:f>Familien_Graphik!$AE$12:$AE$19</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Familien_Graphik!$AD$12:$AD$19</c15:f>
                <c15:dlblRangeCache>
                  <c:ptCount val="8"/>
                  <c:pt idx="0">
                    <c:v>r49</c:v>
                  </c:pt>
                  <c:pt idx="1">
                    <c:v>r50</c:v>
                  </c:pt>
                  <c:pt idx="2">
                    <c:v>r51</c:v>
                  </c:pt>
                  <c:pt idx="3">
                    <c:v>r52</c:v>
                  </c:pt>
                  <c:pt idx="4">
                    <c:v>r53</c:v>
                  </c:pt>
                  <c:pt idx="5">
                    <c:v>r54</c:v>
                  </c:pt>
                  <c:pt idx="6">
                    <c:v>r55</c:v>
                  </c:pt>
                  <c:pt idx="7">
                    <c:v>r56</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05168"/>
        <c:axId val="-174386672"/>
      </c:bubbleChart>
      <c:valAx>
        <c:axId val="-174405168"/>
        <c:scaling>
          <c:orientation val="minMax"/>
          <c:max val="5"/>
          <c:min val="0"/>
        </c:scaling>
        <c:delete val="1"/>
        <c:axPos val="b"/>
        <c:numFmt formatCode="General" sourceLinked="1"/>
        <c:majorTickMark val="out"/>
        <c:minorTickMark val="none"/>
        <c:tickLblPos val="nextTo"/>
        <c:crossAx val="-174386672"/>
        <c:crosses val="autoZero"/>
        <c:crossBetween val="midCat"/>
        <c:majorUnit val="1"/>
        <c:minorUnit val="0.1"/>
      </c:valAx>
      <c:valAx>
        <c:axId val="-174386672"/>
        <c:scaling>
          <c:orientation val="minMax"/>
          <c:max val="5"/>
          <c:min val="0"/>
        </c:scaling>
        <c:delete val="1"/>
        <c:axPos val="l"/>
        <c:numFmt formatCode="General" sourceLinked="1"/>
        <c:majorTickMark val="out"/>
        <c:minorTickMark val="none"/>
        <c:tickLblPos val="nextTo"/>
        <c:crossAx val="-174405168"/>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95155102-884B-4EB3-B196-FED63F9FB81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3.9078570388967164E-3"/>
                </c:manualLayout>
              </c:layout>
              <c:tx>
                <c:rich>
                  <a:bodyPr/>
                  <a:lstStyle/>
                  <a:p>
                    <a:fld id="{CD635990-79FD-484D-A0AE-D5AF61DC8DB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08641746-28E5-44E2-B101-1350F396049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CFAB4C96-2222-48A7-BF3E-23EEF78358E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9982A7C0-0B85-4839-8B95-CABE798A196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E51EB4F7-43AE-480A-96AD-966B2301E276}"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463B17AD-A147-4CB8-AF39-77CAEE5D75A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406560B4-9D27-4A1D-A7E4-FBE72DA210F9}"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Familien_Graphik!$AF$20:$AF$27</c:f>
              <c:numCache>
                <c:formatCode>General</c:formatCode>
                <c:ptCount val="8"/>
                <c:pt idx="0">
                  <c:v>-1</c:v>
                </c:pt>
                <c:pt idx="1">
                  <c:v>-1</c:v>
                </c:pt>
                <c:pt idx="2">
                  <c:v>-1</c:v>
                </c:pt>
                <c:pt idx="3">
                  <c:v>-1</c:v>
                </c:pt>
                <c:pt idx="4">
                  <c:v>-1</c:v>
                </c:pt>
                <c:pt idx="5">
                  <c:v>-1</c:v>
                </c:pt>
                <c:pt idx="6">
                  <c:v>-1</c:v>
                </c:pt>
                <c:pt idx="7">
                  <c:v>-1</c:v>
                </c:pt>
              </c:numCache>
            </c:numRef>
          </c:xVal>
          <c:yVal>
            <c:numRef>
              <c:f>Familien_Graphik!$AE$20:$AE$27</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Familien_Graphik!$AD$20:$AD$27</c15:f>
                <c15:dlblRangeCache>
                  <c:ptCount val="8"/>
                  <c:pt idx="0">
                    <c:v>r57</c:v>
                  </c:pt>
                  <c:pt idx="1">
                    <c:v>r58</c:v>
                  </c:pt>
                  <c:pt idx="2">
                    <c:v>r59</c:v>
                  </c:pt>
                  <c:pt idx="3">
                    <c:v>r60</c:v>
                  </c:pt>
                  <c:pt idx="4">
                    <c:v>r61</c:v>
                  </c:pt>
                  <c:pt idx="5">
                    <c:v>r62</c:v>
                  </c:pt>
                  <c:pt idx="6">
                    <c:v>r63</c:v>
                  </c:pt>
                  <c:pt idx="7">
                    <c:v>r64</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08976"/>
        <c:axId val="-174391568"/>
      </c:bubbleChart>
      <c:valAx>
        <c:axId val="-174408976"/>
        <c:scaling>
          <c:orientation val="minMax"/>
          <c:max val="5"/>
          <c:min val="0"/>
        </c:scaling>
        <c:delete val="1"/>
        <c:axPos val="b"/>
        <c:numFmt formatCode="General" sourceLinked="1"/>
        <c:majorTickMark val="out"/>
        <c:minorTickMark val="none"/>
        <c:tickLblPos val="nextTo"/>
        <c:crossAx val="-174391568"/>
        <c:crosses val="autoZero"/>
        <c:crossBetween val="midCat"/>
        <c:majorUnit val="1"/>
        <c:minorUnit val="0.1"/>
      </c:valAx>
      <c:valAx>
        <c:axId val="-174391568"/>
        <c:scaling>
          <c:orientation val="minMax"/>
          <c:max val="5"/>
          <c:min val="0"/>
        </c:scaling>
        <c:delete val="1"/>
        <c:axPos val="l"/>
        <c:numFmt formatCode="General" sourceLinked="1"/>
        <c:majorTickMark val="out"/>
        <c:minorTickMark val="none"/>
        <c:tickLblPos val="nextTo"/>
        <c:crossAx val="-174408976"/>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0796E83C-D09C-45BF-BD05-41B3EE7937E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3.9078570388967164E-3"/>
                </c:manualLayout>
              </c:layout>
              <c:tx>
                <c:rich>
                  <a:bodyPr/>
                  <a:lstStyle/>
                  <a:p>
                    <a:fld id="{827CA0DC-A16E-4160-9120-AA08BEBD6B4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6B289DEF-00E5-4A1F-BE31-BF035D5DC0CB}"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5B9DB40F-3B8E-41A6-B19E-F72AF0A8CF7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3D81AA32-E408-43B3-A616-F95832FA02A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F5C85ABA-D33A-4D42-B0B3-B526583EC0CB}"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24326E7F-1EF2-4E1E-B19C-13EDCACEE7D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0258D113-474D-43AC-A861-5EBB2167D006}"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Familien_Graphik!$AF$4:$AF$11</c:f>
              <c:numCache>
                <c:formatCode>General</c:formatCode>
                <c:ptCount val="8"/>
                <c:pt idx="0">
                  <c:v>-1</c:v>
                </c:pt>
                <c:pt idx="1">
                  <c:v>-1</c:v>
                </c:pt>
                <c:pt idx="2">
                  <c:v>-1</c:v>
                </c:pt>
                <c:pt idx="3">
                  <c:v>-1</c:v>
                </c:pt>
                <c:pt idx="4">
                  <c:v>-1</c:v>
                </c:pt>
                <c:pt idx="5">
                  <c:v>-1</c:v>
                </c:pt>
                <c:pt idx="6">
                  <c:v>-1</c:v>
                </c:pt>
                <c:pt idx="7">
                  <c:v>-1</c:v>
                </c:pt>
              </c:numCache>
            </c:numRef>
          </c:xVal>
          <c:yVal>
            <c:numRef>
              <c:f>Familien_Graphik!$AE$4:$AE$11</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Familien_Graphik!$AD$4:$AD$11</c15:f>
                <c15:dlblRangeCache>
                  <c:ptCount val="8"/>
                  <c:pt idx="0">
                    <c:v>r41</c:v>
                  </c:pt>
                  <c:pt idx="1">
                    <c:v>r42</c:v>
                  </c:pt>
                  <c:pt idx="2">
                    <c:v>r43</c:v>
                  </c:pt>
                  <c:pt idx="3">
                    <c:v>r44</c:v>
                  </c:pt>
                  <c:pt idx="4">
                    <c:v>r45</c:v>
                  </c:pt>
                  <c:pt idx="5">
                    <c:v>r46</c:v>
                  </c:pt>
                  <c:pt idx="6">
                    <c:v>r47</c:v>
                  </c:pt>
                  <c:pt idx="7">
                    <c:v>r48</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97552"/>
        <c:axId val="-174390480"/>
      </c:bubbleChart>
      <c:valAx>
        <c:axId val="-174397552"/>
        <c:scaling>
          <c:orientation val="minMax"/>
          <c:max val="5"/>
          <c:min val="0"/>
        </c:scaling>
        <c:delete val="1"/>
        <c:axPos val="b"/>
        <c:numFmt formatCode="General" sourceLinked="1"/>
        <c:majorTickMark val="out"/>
        <c:minorTickMark val="none"/>
        <c:tickLblPos val="nextTo"/>
        <c:crossAx val="-174390480"/>
        <c:crosses val="autoZero"/>
        <c:crossBetween val="midCat"/>
        <c:majorUnit val="1"/>
        <c:minorUnit val="0.1"/>
      </c:valAx>
      <c:valAx>
        <c:axId val="-174390480"/>
        <c:scaling>
          <c:orientation val="minMax"/>
          <c:max val="5"/>
          <c:min val="0"/>
        </c:scaling>
        <c:delete val="1"/>
        <c:axPos val="l"/>
        <c:numFmt formatCode="General" sourceLinked="1"/>
        <c:majorTickMark val="out"/>
        <c:minorTickMark val="none"/>
        <c:tickLblPos val="nextTo"/>
        <c:crossAx val="-174397552"/>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D7D11B7C-D3F6-4D82-8E25-57ECAB44DA9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3.9078570388967164E-3"/>
                </c:manualLayout>
              </c:layout>
              <c:tx>
                <c:rich>
                  <a:bodyPr/>
                  <a:lstStyle/>
                  <a:p>
                    <a:fld id="{61E7E4EE-440B-4A9D-B595-0687CE4B6FD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0EFAF695-35DD-41F3-BE99-8F1924BB70B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0C96CDEA-8831-40D2-A52F-08AFCF26786B}"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75D8509B-334F-4EE9-8EFA-109BE4494D28}"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12975D69-674F-4B6E-A557-6E5FB267974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2BBCA70B-7242-4EF9-B8B3-3C1A83AC55B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270DE510-DA8F-47EA-83E2-519053C9AF7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Familien_Graphik!$W$36:$W$43</c:f>
              <c:numCache>
                <c:formatCode>General</c:formatCode>
                <c:ptCount val="8"/>
                <c:pt idx="0">
                  <c:v>-1</c:v>
                </c:pt>
                <c:pt idx="1">
                  <c:v>-1</c:v>
                </c:pt>
                <c:pt idx="2">
                  <c:v>-1</c:v>
                </c:pt>
                <c:pt idx="3">
                  <c:v>-1</c:v>
                </c:pt>
                <c:pt idx="4">
                  <c:v>-1</c:v>
                </c:pt>
                <c:pt idx="5">
                  <c:v>-1</c:v>
                </c:pt>
                <c:pt idx="6">
                  <c:v>-1</c:v>
                </c:pt>
                <c:pt idx="7">
                  <c:v>-1</c:v>
                </c:pt>
              </c:numCache>
            </c:numRef>
          </c:xVal>
          <c:yVal>
            <c:numRef>
              <c:f>Familien_Graphik!$V$36:$V$43</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Familien_Graphik!$U$36:$U$43</c15:f>
                <c15:dlblRangeCache>
                  <c:ptCount val="8"/>
                  <c:pt idx="0">
                    <c:v>r33</c:v>
                  </c:pt>
                  <c:pt idx="1">
                    <c:v>r34</c:v>
                  </c:pt>
                  <c:pt idx="2">
                    <c:v>r35</c:v>
                  </c:pt>
                  <c:pt idx="3">
                    <c:v>r36</c:v>
                  </c:pt>
                  <c:pt idx="4">
                    <c:v>r37</c:v>
                  </c:pt>
                  <c:pt idx="5">
                    <c:v>r38</c:v>
                  </c:pt>
                  <c:pt idx="6">
                    <c:v>r39</c:v>
                  </c:pt>
                  <c:pt idx="7">
                    <c:v>r40</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16592"/>
        <c:axId val="-174394288"/>
      </c:bubbleChart>
      <c:valAx>
        <c:axId val="-174416592"/>
        <c:scaling>
          <c:orientation val="minMax"/>
          <c:max val="5"/>
          <c:min val="0"/>
        </c:scaling>
        <c:delete val="1"/>
        <c:axPos val="b"/>
        <c:numFmt formatCode="General" sourceLinked="1"/>
        <c:majorTickMark val="out"/>
        <c:minorTickMark val="none"/>
        <c:tickLblPos val="nextTo"/>
        <c:crossAx val="-174394288"/>
        <c:crosses val="autoZero"/>
        <c:crossBetween val="midCat"/>
        <c:majorUnit val="1"/>
        <c:minorUnit val="0.1"/>
      </c:valAx>
      <c:valAx>
        <c:axId val="-174394288"/>
        <c:scaling>
          <c:orientation val="minMax"/>
          <c:max val="5"/>
          <c:min val="0"/>
        </c:scaling>
        <c:delete val="1"/>
        <c:axPos val="l"/>
        <c:numFmt formatCode="General" sourceLinked="1"/>
        <c:majorTickMark val="out"/>
        <c:minorTickMark val="none"/>
        <c:tickLblPos val="nextTo"/>
        <c:crossAx val="-174416592"/>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B12AAB17-45DD-4989-8DF3-CD2DEC8B39A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3.9078570388967164E-3"/>
                </c:manualLayout>
              </c:layout>
              <c:tx>
                <c:rich>
                  <a:bodyPr/>
                  <a:lstStyle/>
                  <a:p>
                    <a:fld id="{1D7E5C4B-D8EA-40EC-A910-C526D177D077}"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EF7D3DBA-2B3B-403E-9A81-F8C83D1CBB16}"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70D8771D-FF02-4D36-A534-69EB71BFF271}"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F1A86E2E-B3ED-4BAE-A976-5A7730FA7388}"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25C8BDEF-82F2-4C9A-B7E9-2306F2250CB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5ACDB350-C384-452F-A068-AC8C5F9482D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1D549E06-7CA6-4A09-919B-6FB59D38B653}"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Familien_Graphik!$W$28:$W$35</c:f>
              <c:numCache>
                <c:formatCode>General</c:formatCode>
                <c:ptCount val="8"/>
                <c:pt idx="0">
                  <c:v>-1</c:v>
                </c:pt>
                <c:pt idx="1">
                  <c:v>-1</c:v>
                </c:pt>
                <c:pt idx="2">
                  <c:v>-1</c:v>
                </c:pt>
                <c:pt idx="3">
                  <c:v>-1</c:v>
                </c:pt>
                <c:pt idx="4">
                  <c:v>-1</c:v>
                </c:pt>
                <c:pt idx="5">
                  <c:v>-1</c:v>
                </c:pt>
                <c:pt idx="6">
                  <c:v>-1</c:v>
                </c:pt>
                <c:pt idx="7">
                  <c:v>-1</c:v>
                </c:pt>
              </c:numCache>
            </c:numRef>
          </c:xVal>
          <c:yVal>
            <c:numRef>
              <c:f>Familien_Graphik!$V$28:$V$35</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Familien_Graphik!$U$28:$U$35</c15:f>
                <c15:dlblRangeCache>
                  <c:ptCount val="8"/>
                  <c:pt idx="0">
                    <c:v>r25</c:v>
                  </c:pt>
                  <c:pt idx="1">
                    <c:v>r26</c:v>
                  </c:pt>
                  <c:pt idx="2">
                    <c:v>r27</c:v>
                  </c:pt>
                  <c:pt idx="3">
                    <c:v>r28</c:v>
                  </c:pt>
                  <c:pt idx="4">
                    <c:v>r29</c:v>
                  </c:pt>
                  <c:pt idx="5">
                    <c:v>r30</c:v>
                  </c:pt>
                  <c:pt idx="6">
                    <c:v>r31</c:v>
                  </c:pt>
                  <c:pt idx="7">
                    <c:v>r32</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12240"/>
        <c:axId val="-174404080"/>
      </c:bubbleChart>
      <c:valAx>
        <c:axId val="-174412240"/>
        <c:scaling>
          <c:orientation val="minMax"/>
          <c:max val="5"/>
          <c:min val="0"/>
        </c:scaling>
        <c:delete val="1"/>
        <c:axPos val="b"/>
        <c:numFmt formatCode="General" sourceLinked="1"/>
        <c:majorTickMark val="out"/>
        <c:minorTickMark val="none"/>
        <c:tickLblPos val="nextTo"/>
        <c:crossAx val="-174404080"/>
        <c:crosses val="autoZero"/>
        <c:crossBetween val="midCat"/>
        <c:majorUnit val="1"/>
        <c:minorUnit val="0.1"/>
      </c:valAx>
      <c:valAx>
        <c:axId val="-174404080"/>
        <c:scaling>
          <c:orientation val="minMax"/>
          <c:max val="5"/>
          <c:min val="0"/>
        </c:scaling>
        <c:delete val="1"/>
        <c:axPos val="l"/>
        <c:numFmt formatCode="General" sourceLinked="1"/>
        <c:majorTickMark val="out"/>
        <c:minorTickMark val="none"/>
        <c:tickLblPos val="nextTo"/>
        <c:crossAx val="-174412240"/>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CF3EA060-366F-4298-9978-2EB132FA13B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C1C29D74-042C-4C9D-9850-E7731EFFB82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CDB2F24B-4411-42FC-A04B-8A18D01C9FC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D5619589-1A12-456A-8DE9-EFDB41F979F1}"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2BEA3F91-0BDE-47C0-A928-4C2B31DF6B2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321C8007-EC47-458F-80EC-3593FD93AEE8}"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4ED748FD-F157-4542-82F8-C19A3C47B14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4B423028-5F5D-4401-B489-CD18E0D2469F}"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Familien_Graphik!$W$20:$W$27</c:f>
              <c:numCache>
                <c:formatCode>General</c:formatCode>
                <c:ptCount val="8"/>
                <c:pt idx="0">
                  <c:v>-1</c:v>
                </c:pt>
                <c:pt idx="1">
                  <c:v>-1</c:v>
                </c:pt>
                <c:pt idx="2">
                  <c:v>-1</c:v>
                </c:pt>
                <c:pt idx="3">
                  <c:v>-1</c:v>
                </c:pt>
                <c:pt idx="4">
                  <c:v>-1</c:v>
                </c:pt>
                <c:pt idx="5">
                  <c:v>-1</c:v>
                </c:pt>
                <c:pt idx="6">
                  <c:v>-1</c:v>
                </c:pt>
                <c:pt idx="7">
                  <c:v>-1</c:v>
                </c:pt>
              </c:numCache>
            </c:numRef>
          </c:xVal>
          <c:yVal>
            <c:numRef>
              <c:f>Familien_Graphik!$V$20:$V$27</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Familien_Graphik!$U$20:$U$27</c15:f>
                <c15:dlblRangeCache>
                  <c:ptCount val="8"/>
                  <c:pt idx="0">
                    <c:v>r17</c:v>
                  </c:pt>
                  <c:pt idx="1">
                    <c:v>r18</c:v>
                  </c:pt>
                  <c:pt idx="2">
                    <c:v>r19</c:v>
                  </c:pt>
                  <c:pt idx="3">
                    <c:v>r20</c:v>
                  </c:pt>
                  <c:pt idx="4">
                    <c:v>r21</c:v>
                  </c:pt>
                  <c:pt idx="5">
                    <c:v>r22</c:v>
                  </c:pt>
                  <c:pt idx="6">
                    <c:v>r23</c:v>
                  </c:pt>
                  <c:pt idx="7">
                    <c:v>r24</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18224"/>
        <c:axId val="-174417680"/>
      </c:bubbleChart>
      <c:valAx>
        <c:axId val="-174418224"/>
        <c:scaling>
          <c:orientation val="minMax"/>
          <c:max val="5"/>
          <c:min val="0"/>
        </c:scaling>
        <c:delete val="1"/>
        <c:axPos val="b"/>
        <c:numFmt formatCode="General" sourceLinked="1"/>
        <c:majorTickMark val="out"/>
        <c:minorTickMark val="none"/>
        <c:tickLblPos val="nextTo"/>
        <c:crossAx val="-174417680"/>
        <c:crosses val="autoZero"/>
        <c:crossBetween val="midCat"/>
        <c:majorUnit val="1"/>
        <c:minorUnit val="0.1"/>
      </c:valAx>
      <c:valAx>
        <c:axId val="-174417680"/>
        <c:scaling>
          <c:orientation val="minMax"/>
          <c:max val="5"/>
          <c:min val="0"/>
        </c:scaling>
        <c:delete val="1"/>
        <c:axPos val="l"/>
        <c:numFmt formatCode="General" sourceLinked="1"/>
        <c:majorTickMark val="out"/>
        <c:minorTickMark val="none"/>
        <c:tickLblPos val="nextTo"/>
        <c:crossAx val="-174418224"/>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398EB4A8-9AE0-4CD3-89C9-C6F1F987C0A8}"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2755435168888679"/>
                  <c:y val="1.1723571116690078E-2"/>
                </c:manualLayout>
              </c:layout>
              <c:tx>
                <c:rich>
                  <a:bodyPr/>
                  <a:lstStyle/>
                  <a:p>
                    <a:fld id="{7CFB6D04-306D-4F20-A8D5-D81273C5D9C1}"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C6C61062-E3A0-4DA9-A5D5-BE762C1AB7B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54931AF8-374E-4DB6-AA6E-DCB25A23A16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6118D9C2-3770-4539-A52D-071E813DFBA1}"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17FCFBF2-25B6-4E09-9D60-E66801ECAFC7}"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B2786C08-F3EE-42B1-8C4E-34919AD3DCF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fld id="{0EBEFBAE-FE4B-4679-B4B1-6DEB61050DFB}"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Familien_Graphik!$W$12:$W$19</c:f>
              <c:numCache>
                <c:formatCode>General</c:formatCode>
                <c:ptCount val="8"/>
                <c:pt idx="0">
                  <c:v>-1</c:v>
                </c:pt>
                <c:pt idx="1">
                  <c:v>-1</c:v>
                </c:pt>
                <c:pt idx="2">
                  <c:v>-1</c:v>
                </c:pt>
                <c:pt idx="3">
                  <c:v>-1</c:v>
                </c:pt>
                <c:pt idx="4">
                  <c:v>-1</c:v>
                </c:pt>
                <c:pt idx="5">
                  <c:v>-1</c:v>
                </c:pt>
                <c:pt idx="6">
                  <c:v>-1</c:v>
                </c:pt>
                <c:pt idx="7">
                  <c:v>-1</c:v>
                </c:pt>
              </c:numCache>
            </c:numRef>
          </c:xVal>
          <c:yVal>
            <c:numRef>
              <c:f>Familien_Graphik!$V$12:$V$19</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Familien_Graphik!$U$12:$U$19</c15:f>
                <c15:dlblRangeCache>
                  <c:ptCount val="8"/>
                  <c:pt idx="0">
                    <c:v>r9</c:v>
                  </c:pt>
                  <c:pt idx="1">
                    <c:v>r10</c:v>
                  </c:pt>
                  <c:pt idx="2">
                    <c:v>r11</c:v>
                  </c:pt>
                  <c:pt idx="3">
                    <c:v>r12</c:v>
                  </c:pt>
                  <c:pt idx="4">
                    <c:v>r13</c:v>
                  </c:pt>
                  <c:pt idx="5">
                    <c:v>r14</c:v>
                  </c:pt>
                  <c:pt idx="6">
                    <c:v>r15</c:v>
                  </c:pt>
                  <c:pt idx="7">
                    <c:v>r16</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11152"/>
        <c:axId val="-174387216"/>
      </c:bubbleChart>
      <c:valAx>
        <c:axId val="-174411152"/>
        <c:scaling>
          <c:orientation val="minMax"/>
          <c:max val="5"/>
          <c:min val="0"/>
        </c:scaling>
        <c:delete val="1"/>
        <c:axPos val="b"/>
        <c:numFmt formatCode="General" sourceLinked="1"/>
        <c:majorTickMark val="out"/>
        <c:minorTickMark val="none"/>
        <c:tickLblPos val="nextTo"/>
        <c:crossAx val="-174387216"/>
        <c:crosses val="autoZero"/>
        <c:crossBetween val="midCat"/>
        <c:majorUnit val="1"/>
        <c:minorUnit val="0.1"/>
      </c:valAx>
      <c:valAx>
        <c:axId val="-174387216"/>
        <c:scaling>
          <c:orientation val="minMax"/>
          <c:max val="5"/>
          <c:min val="0"/>
        </c:scaling>
        <c:delete val="1"/>
        <c:axPos val="l"/>
        <c:numFmt formatCode="General" sourceLinked="1"/>
        <c:majorTickMark val="out"/>
        <c:minorTickMark val="none"/>
        <c:tickLblPos val="nextTo"/>
        <c:crossAx val="-174411152"/>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tx2">
                <a:alpha val="7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2168309233914346"/>
                  <c:y val="7.8157140777934328E-3"/>
                </c:manualLayout>
              </c:layout>
              <c:tx>
                <c:rich>
                  <a:bodyPr/>
                  <a:lstStyle/>
                  <a:p>
                    <a:fld id="{E38090D6-5771-4A00-AECD-4E2828202B4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2755435168888679"/>
                  <c:y val="1.1723571116690078E-2"/>
                </c:manualLayout>
              </c:layout>
              <c:tx>
                <c:rich>
                  <a:bodyPr/>
                  <a:lstStyle/>
                  <a:p>
                    <a:fld id="{235A504F-2A22-4320-A15A-982BFC228EF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B5431507-F4D7-4B90-B390-6EBB0741C0D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F086DA21-C861-4669-AA5A-79D8F10AA44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D2D0CAA8-2614-4E49-8DC6-05FB43A5681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35A55845-9001-48F7-8A57-0C63A1D602A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BB62F093-6BAC-46A8-8A51-98281C6EBF98}"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spPr>
              <a:noFill/>
              <a:ln>
                <a:noFill/>
              </a:ln>
              <a:effectLst/>
            </c:spPr>
            <c:txPr>
              <a:bodyPr wrap="square" lIns="38100" tIns="19050" rIns="38100" bIns="19050" anchor="ctr">
                <a:spAutoFit/>
              </a:bodyPr>
              <a:lstStyle/>
              <a:p>
                <a:pPr>
                  <a:defRPr>
                    <a:solidFill>
                      <a:schemeClr val="bg1"/>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Familien_Graphik!$W$4:$W$11</c:f>
              <c:numCache>
                <c:formatCode>General</c:formatCode>
                <c:ptCount val="8"/>
                <c:pt idx="0">
                  <c:v>4</c:v>
                </c:pt>
                <c:pt idx="1">
                  <c:v>1</c:v>
                </c:pt>
                <c:pt idx="2">
                  <c:v>-1</c:v>
                </c:pt>
                <c:pt idx="3">
                  <c:v>-1</c:v>
                </c:pt>
                <c:pt idx="4">
                  <c:v>-1</c:v>
                </c:pt>
                <c:pt idx="5">
                  <c:v>-1</c:v>
                </c:pt>
                <c:pt idx="6">
                  <c:v>-1</c:v>
                </c:pt>
                <c:pt idx="7">
                  <c:v>-1</c:v>
                </c:pt>
              </c:numCache>
            </c:numRef>
          </c:xVal>
          <c:yVal>
            <c:numRef>
              <c:f>Familien_Graphik!$V$4:$V$10</c:f>
              <c:numCache>
                <c:formatCode>General</c:formatCode>
                <c:ptCount val="7"/>
                <c:pt idx="0">
                  <c:v>2</c:v>
                </c:pt>
                <c:pt idx="1">
                  <c:v>2</c:v>
                </c:pt>
                <c:pt idx="2">
                  <c:v>-1</c:v>
                </c:pt>
                <c:pt idx="3">
                  <c:v>-1</c:v>
                </c:pt>
                <c:pt idx="4">
                  <c:v>-1</c:v>
                </c:pt>
                <c:pt idx="5">
                  <c:v>-1</c:v>
                </c:pt>
                <c:pt idx="6">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Familien_Graphik!$U$4:$U$11</c15:f>
                <c15:dlblRangeCache>
                  <c:ptCount val="8"/>
                  <c:pt idx="0">
                    <c:v>r1</c:v>
                  </c:pt>
                  <c:pt idx="1">
                    <c:v>r2</c:v>
                  </c:pt>
                  <c:pt idx="2">
                    <c:v>r3</c:v>
                  </c:pt>
                  <c:pt idx="3">
                    <c:v>r4</c:v>
                  </c:pt>
                  <c:pt idx="4">
                    <c:v>r5</c:v>
                  </c:pt>
                  <c:pt idx="5">
                    <c:v>r6</c:v>
                  </c:pt>
                  <c:pt idx="6">
                    <c:v>r7</c:v>
                  </c:pt>
                  <c:pt idx="7">
                    <c:v>r8</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03536"/>
        <c:axId val="-174387760"/>
      </c:bubbleChart>
      <c:valAx>
        <c:axId val="-174403536"/>
        <c:scaling>
          <c:orientation val="minMax"/>
          <c:max val="5"/>
          <c:min val="0"/>
        </c:scaling>
        <c:delete val="1"/>
        <c:axPos val="b"/>
        <c:numFmt formatCode="General" sourceLinked="1"/>
        <c:majorTickMark val="out"/>
        <c:minorTickMark val="none"/>
        <c:tickLblPos val="nextTo"/>
        <c:crossAx val="-174387760"/>
        <c:crosses val="autoZero"/>
        <c:crossBetween val="midCat"/>
        <c:majorUnit val="1"/>
        <c:minorUnit val="0.1"/>
      </c:valAx>
      <c:valAx>
        <c:axId val="-174387760"/>
        <c:scaling>
          <c:orientation val="minMax"/>
          <c:max val="5"/>
          <c:min val="0"/>
        </c:scaling>
        <c:delete val="1"/>
        <c:axPos val="l"/>
        <c:numFmt formatCode="General" sourceLinked="1"/>
        <c:majorTickMark val="out"/>
        <c:minorTickMark val="none"/>
        <c:tickLblPos val="nextTo"/>
        <c:crossAx val="-174403536"/>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4EB20C56-6CB6-4FD1-868D-2B004C5325A7}"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E00E98CE-C781-41AC-A6D5-CB6876654CD5}"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5BD650B5-F59A-4A50-8C95-E68CA55361B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2.3447142233380156E-2"/>
                </c:manualLayout>
              </c:layout>
              <c:tx>
                <c:rich>
                  <a:bodyPr/>
                  <a:lstStyle/>
                  <a:p>
                    <a:fld id="{FEF3374D-B007-4016-BCD3-7535D1EA552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4287AA96-12B9-4FE7-B834-7B7CE9EEA50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97406B18-D6AF-4C6D-85EF-A350423FAE7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992910CE-3B46-4F5B-B6E7-349D2CFF563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layout>
                <c:manualLayout>
                  <c:x val="-0.12362441769274415"/>
                  <c:y val="1.1723571116690149E-2"/>
                </c:manualLayout>
              </c:layout>
              <c:tx>
                <c:rich>
                  <a:bodyPr/>
                  <a:lstStyle/>
                  <a:p>
                    <a:fld id="{69008926-1404-406D-818F-3CCD84C4ADE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Familien_Graphik!$S$36:$S$43</c:f>
              <c:numCache>
                <c:formatCode>General</c:formatCode>
                <c:ptCount val="8"/>
                <c:pt idx="0">
                  <c:v>-1</c:v>
                </c:pt>
                <c:pt idx="1">
                  <c:v>-1</c:v>
                </c:pt>
                <c:pt idx="2">
                  <c:v>-1</c:v>
                </c:pt>
                <c:pt idx="3">
                  <c:v>-1</c:v>
                </c:pt>
                <c:pt idx="4">
                  <c:v>-1</c:v>
                </c:pt>
                <c:pt idx="5">
                  <c:v>-1</c:v>
                </c:pt>
                <c:pt idx="6">
                  <c:v>-1</c:v>
                </c:pt>
                <c:pt idx="7">
                  <c:v>-1</c:v>
                </c:pt>
              </c:numCache>
            </c:numRef>
          </c:xVal>
          <c:yVal>
            <c:numRef>
              <c:f>Familien_Graphik!$R$36:$R$43</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Familien_Graphik!$Q$36:$Q$43</c15:f>
                <c15:dlblRangeCache>
                  <c:ptCount val="8"/>
                  <c:pt idx="0">
                    <c:v>R33</c:v>
                  </c:pt>
                  <c:pt idx="1">
                    <c:v>R34</c:v>
                  </c:pt>
                  <c:pt idx="2">
                    <c:v>R35</c:v>
                  </c:pt>
                  <c:pt idx="3">
                    <c:v>R36</c:v>
                  </c:pt>
                  <c:pt idx="4">
                    <c:v>R37</c:v>
                  </c:pt>
                  <c:pt idx="5">
                    <c:v>R38</c:v>
                  </c:pt>
                  <c:pt idx="6">
                    <c:v>R39</c:v>
                  </c:pt>
                  <c:pt idx="7">
                    <c:v>R40</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02448"/>
        <c:axId val="-174399184"/>
      </c:bubbleChart>
      <c:valAx>
        <c:axId val="-174402448"/>
        <c:scaling>
          <c:orientation val="minMax"/>
          <c:max val="5"/>
          <c:min val="0"/>
        </c:scaling>
        <c:delete val="1"/>
        <c:axPos val="b"/>
        <c:numFmt formatCode="General" sourceLinked="1"/>
        <c:majorTickMark val="out"/>
        <c:minorTickMark val="none"/>
        <c:tickLblPos val="nextTo"/>
        <c:crossAx val="-174399184"/>
        <c:crosses val="autoZero"/>
        <c:crossBetween val="midCat"/>
        <c:majorUnit val="1"/>
        <c:minorUnit val="0.1"/>
      </c:valAx>
      <c:valAx>
        <c:axId val="-174399184"/>
        <c:scaling>
          <c:orientation val="minMax"/>
          <c:max val="5"/>
          <c:min val="0"/>
        </c:scaling>
        <c:delete val="1"/>
        <c:axPos val="l"/>
        <c:numFmt formatCode="General" sourceLinked="1"/>
        <c:majorTickMark val="out"/>
        <c:minorTickMark val="none"/>
        <c:tickLblPos val="nextTo"/>
        <c:crossAx val="-174402448"/>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2AA36E08-490B-4FB1-A6FD-B2F0EFABCF5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608E8086-DE1B-4565-AE6B-DB3425EC0E6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6078AFD3-0BE6-439C-89BD-31A47DB3FF1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2.3447142233380156E-2"/>
                </c:manualLayout>
              </c:layout>
              <c:tx>
                <c:rich>
                  <a:bodyPr/>
                  <a:lstStyle/>
                  <a:p>
                    <a:fld id="{F0621060-8CE4-4CC0-99B2-7834B6DA239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37841229-843E-4846-81A1-8B31231B5CF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11F1D8C6-F73D-4635-8021-87FA9447D43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9F57BDFB-E000-47BE-ACEF-D23E58F2524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layout>
                <c:manualLayout>
                  <c:x val="-0.12362441769274415"/>
                  <c:y val="1.1723571116690149E-2"/>
                </c:manualLayout>
              </c:layout>
              <c:tx>
                <c:rich>
                  <a:bodyPr/>
                  <a:lstStyle/>
                  <a:p>
                    <a:fld id="{C5B47AED-C914-405D-9FB5-91AB7C2D0F1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Familien_Graphik!$AB$4:$AB$11</c:f>
              <c:numCache>
                <c:formatCode>General</c:formatCode>
                <c:ptCount val="8"/>
                <c:pt idx="0">
                  <c:v>-1</c:v>
                </c:pt>
                <c:pt idx="1">
                  <c:v>-1</c:v>
                </c:pt>
                <c:pt idx="2">
                  <c:v>-1</c:v>
                </c:pt>
                <c:pt idx="3">
                  <c:v>-1</c:v>
                </c:pt>
                <c:pt idx="4">
                  <c:v>-1</c:v>
                </c:pt>
                <c:pt idx="5">
                  <c:v>-1</c:v>
                </c:pt>
                <c:pt idx="6">
                  <c:v>-1</c:v>
                </c:pt>
                <c:pt idx="7">
                  <c:v>-1</c:v>
                </c:pt>
              </c:numCache>
            </c:numRef>
          </c:xVal>
          <c:yVal>
            <c:numRef>
              <c:f>Familien_Graphik!$AA$4:$AA$11</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Familien_Graphik!$Z$4:$Z$11</c15:f>
                <c15:dlblRangeCache>
                  <c:ptCount val="8"/>
                  <c:pt idx="0">
                    <c:v>R41</c:v>
                  </c:pt>
                  <c:pt idx="1">
                    <c:v>R42</c:v>
                  </c:pt>
                  <c:pt idx="2">
                    <c:v>R43</c:v>
                  </c:pt>
                  <c:pt idx="3">
                    <c:v>R44</c:v>
                  </c:pt>
                  <c:pt idx="4">
                    <c:v>R45</c:v>
                  </c:pt>
                  <c:pt idx="5">
                    <c:v>R46</c:v>
                  </c:pt>
                  <c:pt idx="6">
                    <c:v>R47</c:v>
                  </c:pt>
                  <c:pt idx="7">
                    <c:v>R48</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86128"/>
        <c:axId val="-174419312"/>
      </c:bubbleChart>
      <c:valAx>
        <c:axId val="-174386128"/>
        <c:scaling>
          <c:orientation val="minMax"/>
          <c:max val="5"/>
          <c:min val="0"/>
        </c:scaling>
        <c:delete val="1"/>
        <c:axPos val="b"/>
        <c:numFmt formatCode="General" sourceLinked="1"/>
        <c:majorTickMark val="out"/>
        <c:minorTickMark val="none"/>
        <c:tickLblPos val="nextTo"/>
        <c:crossAx val="-174419312"/>
        <c:crosses val="autoZero"/>
        <c:crossBetween val="midCat"/>
        <c:majorUnit val="1"/>
        <c:minorUnit val="0.1"/>
      </c:valAx>
      <c:valAx>
        <c:axId val="-174419312"/>
        <c:scaling>
          <c:orientation val="minMax"/>
          <c:max val="5"/>
          <c:min val="0"/>
        </c:scaling>
        <c:delete val="1"/>
        <c:axPos val="l"/>
        <c:numFmt formatCode="General" sourceLinked="1"/>
        <c:majorTickMark val="out"/>
        <c:minorTickMark val="none"/>
        <c:tickLblPos val="nextTo"/>
        <c:crossAx val="-174386128"/>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5.4444147292564901E-2"/>
          <c:y val="7.1941494149137947E-4"/>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CE064644-5513-49C0-A899-26EC2B2DB0A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93D5CF89-75A6-4E14-84E4-96F67722207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2C651453-F0C8-496C-8405-7267B56D65A1}"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2.3447142233380156E-2"/>
                </c:manualLayout>
              </c:layout>
              <c:tx>
                <c:rich>
                  <a:bodyPr/>
                  <a:lstStyle/>
                  <a:p>
                    <a:fld id="{A2BC0A7B-E26F-4420-9F44-F65D37F6E2B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A5C29928-71A8-43A4-859E-6E3126F6590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D7D7518A-4401-4CF5-853B-41EF04D239E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609645C6-B2AD-40E9-994E-1330DE1E0FB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layout>
                <c:manualLayout>
                  <c:x val="-0.12362441769274415"/>
                  <c:y val="1.1723571116690149E-2"/>
                </c:manualLayout>
              </c:layout>
              <c:tx>
                <c:rich>
                  <a:bodyPr/>
                  <a:lstStyle/>
                  <a:p>
                    <a:fld id="{D69454DD-A555-47AB-B55F-52AD869123D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Familien_Graphik!$AB$36:$AB$43</c:f>
              <c:numCache>
                <c:formatCode>General</c:formatCode>
                <c:ptCount val="8"/>
                <c:pt idx="0">
                  <c:v>-1</c:v>
                </c:pt>
                <c:pt idx="1">
                  <c:v>-1</c:v>
                </c:pt>
                <c:pt idx="2">
                  <c:v>-1</c:v>
                </c:pt>
                <c:pt idx="3">
                  <c:v>-1</c:v>
                </c:pt>
                <c:pt idx="4">
                  <c:v>-1</c:v>
                </c:pt>
                <c:pt idx="5">
                  <c:v>-1</c:v>
                </c:pt>
                <c:pt idx="6">
                  <c:v>-1</c:v>
                </c:pt>
                <c:pt idx="7">
                  <c:v>-1</c:v>
                </c:pt>
              </c:numCache>
            </c:numRef>
          </c:xVal>
          <c:yVal>
            <c:numRef>
              <c:f>Familien_Graphik!$AA$36:$AA$43</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Familien_Graphik!$Z$36:$Z$43</c15:f>
                <c15:dlblRangeCache>
                  <c:ptCount val="8"/>
                  <c:pt idx="0">
                    <c:v>R73</c:v>
                  </c:pt>
                  <c:pt idx="1">
                    <c:v>R74</c:v>
                  </c:pt>
                  <c:pt idx="2">
                    <c:v>R75</c:v>
                  </c:pt>
                  <c:pt idx="3">
                    <c:v>R76</c:v>
                  </c:pt>
                  <c:pt idx="4">
                    <c:v>R77</c:v>
                  </c:pt>
                  <c:pt idx="5">
                    <c:v>R78</c:v>
                  </c:pt>
                  <c:pt idx="6">
                    <c:v>R79</c:v>
                  </c:pt>
                  <c:pt idx="7">
                    <c:v>R80</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417136"/>
        <c:axId val="-174377424"/>
      </c:bubbleChart>
      <c:valAx>
        <c:axId val="-174417136"/>
        <c:scaling>
          <c:orientation val="minMax"/>
          <c:max val="5"/>
          <c:min val="0"/>
        </c:scaling>
        <c:delete val="1"/>
        <c:axPos val="b"/>
        <c:numFmt formatCode="General" sourceLinked="1"/>
        <c:majorTickMark val="out"/>
        <c:minorTickMark val="none"/>
        <c:tickLblPos val="nextTo"/>
        <c:crossAx val="-174377424"/>
        <c:crosses val="autoZero"/>
        <c:crossBetween val="midCat"/>
        <c:majorUnit val="1"/>
        <c:minorUnit val="0.1"/>
      </c:valAx>
      <c:valAx>
        <c:axId val="-174377424"/>
        <c:scaling>
          <c:orientation val="minMax"/>
          <c:max val="5"/>
          <c:min val="0"/>
        </c:scaling>
        <c:delete val="1"/>
        <c:axPos val="l"/>
        <c:numFmt formatCode="General" sourceLinked="1"/>
        <c:majorTickMark val="out"/>
        <c:minorTickMark val="none"/>
        <c:tickLblPos val="nextTo"/>
        <c:crossAx val="-174417136"/>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5.4444147292564901E-2"/>
          <c:y val="7.1941494149137947E-4"/>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D859BC9D-86DB-4F60-B6F1-C5C721C9BAF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F263D40D-481F-450C-B508-A3464582745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E1AB61A1-C232-4FD3-B971-B7616CD6050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2.3447142233380156E-2"/>
                </c:manualLayout>
              </c:layout>
              <c:tx>
                <c:rich>
                  <a:bodyPr/>
                  <a:lstStyle/>
                  <a:p>
                    <a:fld id="{725FE753-623E-4952-89F6-1803536CAA6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6E219B11-F55E-41F8-8484-394237B5742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90AB7E58-7040-41C9-87E8-6F9CE009BBC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DD6B3240-4F83-44E2-8398-61D75B4DD52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layout>
                <c:manualLayout>
                  <c:x val="-0.12362441769274415"/>
                  <c:y val="1.1723571116690149E-2"/>
                </c:manualLayout>
              </c:layout>
              <c:tx>
                <c:rich>
                  <a:bodyPr/>
                  <a:lstStyle/>
                  <a:p>
                    <a:fld id="{88314C9F-50CC-4D80-9236-75DCDAF8CA8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Familien_Graphik!$AB$28:$AB$35</c:f>
              <c:numCache>
                <c:formatCode>General</c:formatCode>
                <c:ptCount val="8"/>
                <c:pt idx="0">
                  <c:v>-1</c:v>
                </c:pt>
                <c:pt idx="1">
                  <c:v>-1</c:v>
                </c:pt>
                <c:pt idx="2">
                  <c:v>-1</c:v>
                </c:pt>
                <c:pt idx="3">
                  <c:v>-1</c:v>
                </c:pt>
                <c:pt idx="4">
                  <c:v>-1</c:v>
                </c:pt>
                <c:pt idx="5">
                  <c:v>-1</c:v>
                </c:pt>
                <c:pt idx="6">
                  <c:v>-1</c:v>
                </c:pt>
                <c:pt idx="7">
                  <c:v>-1</c:v>
                </c:pt>
              </c:numCache>
            </c:numRef>
          </c:xVal>
          <c:yVal>
            <c:numRef>
              <c:f>Familien_Graphik!$AA$28:$AA$35</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Familien_Graphik!$Z$28:$Z$35</c15:f>
                <c15:dlblRangeCache>
                  <c:ptCount val="8"/>
                  <c:pt idx="0">
                    <c:v>R65</c:v>
                  </c:pt>
                  <c:pt idx="1">
                    <c:v>R66</c:v>
                  </c:pt>
                  <c:pt idx="2">
                    <c:v>R67</c:v>
                  </c:pt>
                  <c:pt idx="3">
                    <c:v>R68</c:v>
                  </c:pt>
                  <c:pt idx="4">
                    <c:v>R69</c:v>
                  </c:pt>
                  <c:pt idx="5">
                    <c:v>R70</c:v>
                  </c:pt>
                  <c:pt idx="6">
                    <c:v>R71</c:v>
                  </c:pt>
                  <c:pt idx="7">
                    <c:v>R72</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74704"/>
        <c:axId val="-174384496"/>
      </c:bubbleChart>
      <c:valAx>
        <c:axId val="-174374704"/>
        <c:scaling>
          <c:orientation val="minMax"/>
          <c:max val="5"/>
          <c:min val="0"/>
        </c:scaling>
        <c:delete val="1"/>
        <c:axPos val="b"/>
        <c:numFmt formatCode="General" sourceLinked="1"/>
        <c:majorTickMark val="out"/>
        <c:minorTickMark val="none"/>
        <c:tickLblPos val="nextTo"/>
        <c:crossAx val="-174384496"/>
        <c:crosses val="autoZero"/>
        <c:crossBetween val="midCat"/>
        <c:majorUnit val="1"/>
        <c:minorUnit val="0.1"/>
      </c:valAx>
      <c:valAx>
        <c:axId val="-174384496"/>
        <c:scaling>
          <c:orientation val="minMax"/>
          <c:max val="5"/>
          <c:min val="0"/>
        </c:scaling>
        <c:delete val="1"/>
        <c:axPos val="l"/>
        <c:numFmt formatCode="General" sourceLinked="1"/>
        <c:majorTickMark val="out"/>
        <c:minorTickMark val="none"/>
        <c:tickLblPos val="nextTo"/>
        <c:crossAx val="-174374704"/>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5.4444147292564901E-2"/>
          <c:y val="7.1941494149137947E-4"/>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72E17F9B-8545-4824-A2EE-A131B729B5E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6A393018-B1E9-42C2-BFE7-62618658451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0A7731A0-D784-40C6-8632-1E309D70A11B}"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2.3447142233380156E-2"/>
                </c:manualLayout>
              </c:layout>
              <c:tx>
                <c:rich>
                  <a:bodyPr/>
                  <a:lstStyle/>
                  <a:p>
                    <a:fld id="{D2354C2F-174E-4E89-8C4C-FD9083C33BFA}"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A58DE1C3-935B-4401-89E2-B41E22BB6B0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AEC5DD67-9DF3-4DF2-BC1A-96DF82D272B8}"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48E7F861-12C4-4A61-B217-AD311F2E53E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layout>
                <c:manualLayout>
                  <c:x val="-0.12362441769274415"/>
                  <c:y val="1.1723571116690149E-2"/>
                </c:manualLayout>
              </c:layout>
              <c:tx>
                <c:rich>
                  <a:bodyPr/>
                  <a:lstStyle/>
                  <a:p>
                    <a:fld id="{18C3E6E1-F4CC-490C-A379-2829489995A7}"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Familien_Graphik!$AB$20:$AB$27</c:f>
              <c:numCache>
                <c:formatCode>General</c:formatCode>
                <c:ptCount val="8"/>
                <c:pt idx="0">
                  <c:v>-1</c:v>
                </c:pt>
                <c:pt idx="1">
                  <c:v>-1</c:v>
                </c:pt>
                <c:pt idx="2">
                  <c:v>-1</c:v>
                </c:pt>
                <c:pt idx="3">
                  <c:v>-1</c:v>
                </c:pt>
                <c:pt idx="4">
                  <c:v>-1</c:v>
                </c:pt>
                <c:pt idx="5">
                  <c:v>-1</c:v>
                </c:pt>
                <c:pt idx="6">
                  <c:v>-1</c:v>
                </c:pt>
                <c:pt idx="7">
                  <c:v>-1</c:v>
                </c:pt>
              </c:numCache>
            </c:numRef>
          </c:xVal>
          <c:yVal>
            <c:numRef>
              <c:f>Familien_Graphik!$AA$20:$AA$27</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Familien_Graphik!$Z$20:$Z$27</c15:f>
                <c15:dlblRangeCache>
                  <c:ptCount val="8"/>
                  <c:pt idx="0">
                    <c:v>R57</c:v>
                  </c:pt>
                  <c:pt idx="1">
                    <c:v>R58</c:v>
                  </c:pt>
                  <c:pt idx="2">
                    <c:v>R59</c:v>
                  </c:pt>
                  <c:pt idx="3">
                    <c:v>R60</c:v>
                  </c:pt>
                  <c:pt idx="4">
                    <c:v>R61</c:v>
                  </c:pt>
                  <c:pt idx="5">
                    <c:v>R62</c:v>
                  </c:pt>
                  <c:pt idx="6">
                    <c:v>R63</c:v>
                  </c:pt>
                  <c:pt idx="7">
                    <c:v>R64</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68720"/>
        <c:axId val="-174361648"/>
      </c:bubbleChart>
      <c:valAx>
        <c:axId val="-174368720"/>
        <c:scaling>
          <c:orientation val="minMax"/>
          <c:max val="5"/>
          <c:min val="0"/>
        </c:scaling>
        <c:delete val="1"/>
        <c:axPos val="b"/>
        <c:numFmt formatCode="General" sourceLinked="1"/>
        <c:majorTickMark val="out"/>
        <c:minorTickMark val="none"/>
        <c:tickLblPos val="nextTo"/>
        <c:crossAx val="-174361648"/>
        <c:crosses val="autoZero"/>
        <c:crossBetween val="midCat"/>
        <c:majorUnit val="1"/>
        <c:minorUnit val="0.1"/>
      </c:valAx>
      <c:valAx>
        <c:axId val="-174361648"/>
        <c:scaling>
          <c:orientation val="minMax"/>
          <c:max val="5"/>
          <c:min val="0"/>
        </c:scaling>
        <c:delete val="1"/>
        <c:axPos val="l"/>
        <c:numFmt formatCode="General" sourceLinked="1"/>
        <c:majorTickMark val="out"/>
        <c:minorTickMark val="none"/>
        <c:tickLblPos val="nextTo"/>
        <c:crossAx val="-174368720"/>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5.4444147292564901E-2"/>
          <c:y val="7.1941494149137947E-4"/>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8057C0A5-B602-42D2-B350-9E651CA26D6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CA374F07-B71E-4EC9-92CA-D8FDD06A0A3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BB30A067-5099-4575-89BD-26682BB3A535}"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2.3447142233380156E-2"/>
                </c:manualLayout>
              </c:layout>
              <c:tx>
                <c:rich>
                  <a:bodyPr/>
                  <a:lstStyle/>
                  <a:p>
                    <a:fld id="{976ACFE8-F4BE-427F-AEB0-7F2939F5EFD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0E94343F-B709-4941-AD48-306ED7DCFCB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B59072DC-5FC9-4EE1-97B4-EECDFC77B34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168EFD44-1541-4F7F-A612-1732FF0BC911}"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layout>
                <c:manualLayout>
                  <c:x val="-0.12362441769274415"/>
                  <c:y val="1.1723571116690149E-2"/>
                </c:manualLayout>
              </c:layout>
              <c:tx>
                <c:rich>
                  <a:bodyPr/>
                  <a:lstStyle/>
                  <a:p>
                    <a:fld id="{1FCEB1A2-CB5F-43F5-BB5D-5CBD725F9F87}"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Familien_Graphik!$AB$12:$AB$19</c:f>
              <c:numCache>
                <c:formatCode>General</c:formatCode>
                <c:ptCount val="8"/>
                <c:pt idx="0">
                  <c:v>-1</c:v>
                </c:pt>
                <c:pt idx="1">
                  <c:v>-1</c:v>
                </c:pt>
                <c:pt idx="2">
                  <c:v>-1</c:v>
                </c:pt>
                <c:pt idx="3">
                  <c:v>-1</c:v>
                </c:pt>
                <c:pt idx="4">
                  <c:v>-1</c:v>
                </c:pt>
                <c:pt idx="5">
                  <c:v>-1</c:v>
                </c:pt>
                <c:pt idx="6">
                  <c:v>-1</c:v>
                </c:pt>
                <c:pt idx="7">
                  <c:v>-1</c:v>
                </c:pt>
              </c:numCache>
            </c:numRef>
          </c:xVal>
          <c:yVal>
            <c:numRef>
              <c:f>Familien_Graphik!$AA$12:$AA$19</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Familien_Graphik!$Z$12:$Z$19</c15:f>
                <c15:dlblRangeCache>
                  <c:ptCount val="8"/>
                  <c:pt idx="0">
                    <c:v>R49</c:v>
                  </c:pt>
                  <c:pt idx="1">
                    <c:v>R50</c:v>
                  </c:pt>
                  <c:pt idx="2">
                    <c:v>R51</c:v>
                  </c:pt>
                  <c:pt idx="3">
                    <c:v>R52</c:v>
                  </c:pt>
                  <c:pt idx="4">
                    <c:v>R53</c:v>
                  </c:pt>
                  <c:pt idx="5">
                    <c:v>R54</c:v>
                  </c:pt>
                  <c:pt idx="6">
                    <c:v>R55</c:v>
                  </c:pt>
                  <c:pt idx="7">
                    <c:v>R56</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69808"/>
        <c:axId val="-174385040"/>
      </c:bubbleChart>
      <c:valAx>
        <c:axId val="-174369808"/>
        <c:scaling>
          <c:orientation val="minMax"/>
          <c:max val="5"/>
          <c:min val="0"/>
        </c:scaling>
        <c:delete val="1"/>
        <c:axPos val="b"/>
        <c:numFmt formatCode="General" sourceLinked="1"/>
        <c:majorTickMark val="out"/>
        <c:minorTickMark val="none"/>
        <c:tickLblPos val="nextTo"/>
        <c:crossAx val="-174385040"/>
        <c:crosses val="autoZero"/>
        <c:crossBetween val="midCat"/>
        <c:majorUnit val="1"/>
        <c:minorUnit val="0.1"/>
      </c:valAx>
      <c:valAx>
        <c:axId val="-174385040"/>
        <c:scaling>
          <c:orientation val="minMax"/>
          <c:max val="5"/>
          <c:min val="0"/>
        </c:scaling>
        <c:delete val="1"/>
        <c:axPos val="l"/>
        <c:numFmt formatCode="General" sourceLinked="1"/>
        <c:majorTickMark val="out"/>
        <c:minorTickMark val="none"/>
        <c:tickLblPos val="nextTo"/>
        <c:crossAx val="-174369808"/>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72AC5230-C94A-4848-8DD9-CA48CC7A2644}"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AB21F553-2F5C-4A87-92CD-8C62F62589A3}"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D286A338-EC63-4877-83D1-D3AC866FA5D8}"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2.3447142233380156E-2"/>
                </c:manualLayout>
              </c:layout>
              <c:tx>
                <c:rich>
                  <a:bodyPr/>
                  <a:lstStyle/>
                  <a:p>
                    <a:fld id="{27F8AAD5-5F5E-4F36-946F-59F7422694A5}"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E3E40A36-846F-4694-96DA-44F7F115F6A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37E8E4FC-9994-4DDF-B38C-FCC90E572A1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0B415F5C-A32A-41DF-989E-E9D55D816C37}"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layout>
                <c:manualLayout>
                  <c:x val="-0.12362441769274415"/>
                  <c:y val="1.1723571116690149E-2"/>
                </c:manualLayout>
              </c:layout>
              <c:tx>
                <c:rich>
                  <a:bodyPr/>
                  <a:lstStyle/>
                  <a:p>
                    <a:fld id="{F420487F-3C90-4725-8CE2-BEC642FBFED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Familien_Graphik!$S$28:$S$35</c:f>
              <c:numCache>
                <c:formatCode>General</c:formatCode>
                <c:ptCount val="8"/>
                <c:pt idx="0">
                  <c:v>-1</c:v>
                </c:pt>
                <c:pt idx="1">
                  <c:v>-1</c:v>
                </c:pt>
                <c:pt idx="2">
                  <c:v>-1</c:v>
                </c:pt>
                <c:pt idx="3">
                  <c:v>-1</c:v>
                </c:pt>
                <c:pt idx="4">
                  <c:v>-1</c:v>
                </c:pt>
                <c:pt idx="5">
                  <c:v>-1</c:v>
                </c:pt>
                <c:pt idx="6">
                  <c:v>-1</c:v>
                </c:pt>
                <c:pt idx="7">
                  <c:v>-1</c:v>
                </c:pt>
              </c:numCache>
            </c:numRef>
          </c:xVal>
          <c:yVal>
            <c:numRef>
              <c:f>Familien_Graphik!$R$28:$R$35</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Familien_Graphik!$Q$28:$Q$36</c15:f>
                <c15:dlblRangeCache>
                  <c:ptCount val="9"/>
                  <c:pt idx="0">
                    <c:v>R25</c:v>
                  </c:pt>
                  <c:pt idx="1">
                    <c:v>R26</c:v>
                  </c:pt>
                  <c:pt idx="2">
                    <c:v>R27</c:v>
                  </c:pt>
                  <c:pt idx="3">
                    <c:v>R28</c:v>
                  </c:pt>
                  <c:pt idx="4">
                    <c:v>R29</c:v>
                  </c:pt>
                  <c:pt idx="5">
                    <c:v>R30</c:v>
                  </c:pt>
                  <c:pt idx="6">
                    <c:v>R31</c:v>
                  </c:pt>
                  <c:pt idx="7">
                    <c:v>R32</c:v>
                  </c:pt>
                  <c:pt idx="8">
                    <c:v>R33</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62736"/>
        <c:axId val="-174355664"/>
      </c:bubbleChart>
      <c:valAx>
        <c:axId val="-174362736"/>
        <c:scaling>
          <c:orientation val="minMax"/>
          <c:max val="5"/>
          <c:min val="0"/>
        </c:scaling>
        <c:delete val="1"/>
        <c:axPos val="b"/>
        <c:numFmt formatCode="General" sourceLinked="1"/>
        <c:majorTickMark val="out"/>
        <c:minorTickMark val="none"/>
        <c:tickLblPos val="nextTo"/>
        <c:crossAx val="-174355664"/>
        <c:crosses val="autoZero"/>
        <c:crossBetween val="midCat"/>
        <c:majorUnit val="1"/>
        <c:minorUnit val="0.1"/>
      </c:valAx>
      <c:valAx>
        <c:axId val="-174355664"/>
        <c:scaling>
          <c:orientation val="minMax"/>
          <c:max val="5"/>
          <c:min val="0"/>
        </c:scaling>
        <c:delete val="1"/>
        <c:axPos val="l"/>
        <c:numFmt formatCode="General" sourceLinked="1"/>
        <c:majorTickMark val="out"/>
        <c:minorTickMark val="none"/>
        <c:tickLblPos val="nextTo"/>
        <c:crossAx val="-174362736"/>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D4036E5C-9EEA-4072-9B1E-BEC2A304D8F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990469857355052"/>
                  <c:y val="1.5631428155586866E-2"/>
                </c:manualLayout>
              </c:layout>
              <c:tx>
                <c:rich>
                  <a:bodyPr/>
                  <a:lstStyle/>
                  <a:p>
                    <a:fld id="{A34BE1CF-34A7-45B0-ADC5-8D57D2435ED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0B7C91AD-C2DB-48AD-830B-0DBE5F4D40C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599DD20A-C93A-4E28-BFEE-94D4C787344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9A801EEC-330D-48F3-B021-F6523EE06C40}"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E2C49BE6-3520-4422-A226-174293E0D7B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63FD4872-65F0-4010-8078-8C6386397EA9}"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Familien_Graphik!$S$20:$S$27</c:f>
              <c:numCache>
                <c:formatCode>General</c:formatCode>
                <c:ptCount val="8"/>
                <c:pt idx="0">
                  <c:v>-1</c:v>
                </c:pt>
                <c:pt idx="1">
                  <c:v>-1</c:v>
                </c:pt>
                <c:pt idx="2">
                  <c:v>-1</c:v>
                </c:pt>
                <c:pt idx="3">
                  <c:v>-1</c:v>
                </c:pt>
                <c:pt idx="4">
                  <c:v>-1</c:v>
                </c:pt>
                <c:pt idx="5">
                  <c:v>-1</c:v>
                </c:pt>
                <c:pt idx="6">
                  <c:v>-1</c:v>
                </c:pt>
                <c:pt idx="7">
                  <c:v>-1</c:v>
                </c:pt>
              </c:numCache>
            </c:numRef>
          </c:xVal>
          <c:yVal>
            <c:numRef>
              <c:f>Familien_Graphik!$R$20:$R$27</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Familien_Graphik!$Q$20:$Q$27</c15:f>
                <c15:dlblRangeCache>
                  <c:ptCount val="8"/>
                  <c:pt idx="0">
                    <c:v>R17</c:v>
                  </c:pt>
                  <c:pt idx="1">
                    <c:v>R18</c:v>
                  </c:pt>
                  <c:pt idx="2">
                    <c:v>R19</c:v>
                  </c:pt>
                  <c:pt idx="3">
                    <c:v>R20</c:v>
                  </c:pt>
                  <c:pt idx="4">
                    <c:v>R21</c:v>
                  </c:pt>
                  <c:pt idx="5">
                    <c:v>R22</c:v>
                  </c:pt>
                  <c:pt idx="6">
                    <c:v>R23</c:v>
                  </c:pt>
                  <c:pt idx="7">
                    <c:v>R24</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83952"/>
        <c:axId val="-174364912"/>
      </c:bubbleChart>
      <c:valAx>
        <c:axId val="-174383952"/>
        <c:scaling>
          <c:orientation val="minMax"/>
          <c:max val="5"/>
          <c:min val="0"/>
        </c:scaling>
        <c:delete val="1"/>
        <c:axPos val="b"/>
        <c:numFmt formatCode="General" sourceLinked="1"/>
        <c:majorTickMark val="out"/>
        <c:minorTickMark val="none"/>
        <c:tickLblPos val="nextTo"/>
        <c:crossAx val="-174364912"/>
        <c:crosses val="autoZero"/>
        <c:crossBetween val="midCat"/>
        <c:majorUnit val="1"/>
        <c:minorUnit val="0.1"/>
      </c:valAx>
      <c:valAx>
        <c:axId val="-174364912"/>
        <c:scaling>
          <c:orientation val="minMax"/>
          <c:max val="5"/>
          <c:min val="0"/>
        </c:scaling>
        <c:delete val="1"/>
        <c:axPos val="l"/>
        <c:numFmt formatCode="General" sourceLinked="1"/>
        <c:majorTickMark val="out"/>
        <c:minorTickMark val="none"/>
        <c:tickLblPos val="nextTo"/>
        <c:crossAx val="-174383952"/>
        <c:crosses val="autoZero"/>
        <c:crossBetween val="midCat"/>
        <c:majorUnit val="1"/>
        <c:minorUnit val="0.1"/>
      </c:valAx>
      <c:spPr>
        <a:noFill/>
        <a:ln w="25400">
          <a:noFill/>
        </a:ln>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0.11020861266613902"/>
                  <c:y val="2.3447142233380229E-2"/>
                </c:manualLayout>
              </c:layout>
              <c:tx>
                <c:rich>
                  <a:bodyPr/>
                  <a:lstStyle/>
                  <a:p>
                    <a:fld id="{8FABFA52-BC26-4335-842F-840BC947A92F}"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1EF2-4712-AB51-5D2749E0E7E5}"/>
                </c:ext>
              </c:extLst>
            </c:dLbl>
            <c:dLbl>
              <c:idx val="1"/>
              <c:layout>
                <c:manualLayout>
                  <c:x val="-0.1122550454582143"/>
                  <c:y val="-1.1723571116690222E-2"/>
                </c:manualLayout>
              </c:layout>
              <c:tx>
                <c:rich>
                  <a:bodyPr/>
                  <a:lstStyle/>
                  <a:p>
                    <a:fld id="{EAAC5967-4284-4A73-9987-C82A22A8C006}"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1EF2-4712-AB51-5D2749E0E7E5}"/>
                </c:ext>
              </c:extLst>
            </c:dLbl>
            <c:dLbl>
              <c:idx val="2"/>
              <c:layout>
                <c:manualLayout>
                  <c:x val="-0.13902883136189131"/>
                  <c:y val="-1.1723571116690222E-2"/>
                </c:manualLayout>
              </c:layout>
              <c:tx>
                <c:rich>
                  <a:bodyPr/>
                  <a:lstStyle/>
                  <a:p>
                    <a:fld id="{29E88038-0500-470F-A97A-7222B3B09BDE}"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1EF2-4712-AB51-5D2749E0E7E5}"/>
                </c:ext>
              </c:extLst>
            </c:dLbl>
            <c:dLbl>
              <c:idx val="3"/>
              <c:layout>
                <c:manualLayout>
                  <c:x val="-0.11607987201588237"/>
                  <c:y val="1.1723571116690149E-2"/>
                </c:manualLayout>
              </c:layout>
              <c:tx>
                <c:rich>
                  <a:bodyPr/>
                  <a:lstStyle/>
                  <a:p>
                    <a:fld id="{442C7BDA-DB13-416A-B288-D63DE96E4B42}"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1EF2-4712-AB51-5D2749E0E7E5}"/>
                </c:ext>
              </c:extLst>
            </c:dLbl>
            <c:dLbl>
              <c:idx val="4"/>
              <c:layout>
                <c:manualLayout>
                  <c:x val="-0.11990469857355052"/>
                  <c:y val="1.9539285194483582E-2"/>
                </c:manualLayout>
              </c:layout>
              <c:tx>
                <c:rich>
                  <a:bodyPr/>
                  <a:lstStyle/>
                  <a:p>
                    <a:fld id="{6D10109F-D40F-4724-8941-119EDFEF55A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9-1EF2-4712-AB51-5D2749E0E7E5}"/>
                </c:ext>
              </c:extLst>
            </c:dLbl>
            <c:dLbl>
              <c:idx val="5"/>
              <c:layout>
                <c:manualLayout>
                  <c:x val="-0.13137917824655496"/>
                  <c:y val="0"/>
                </c:manualLayout>
              </c:layout>
              <c:tx>
                <c:rich>
                  <a:bodyPr/>
                  <a:lstStyle/>
                  <a:p>
                    <a:fld id="{1AE92743-589D-4BA3-A501-7B62DB393BCC}"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B-1EF2-4712-AB51-5D2749E0E7E5}"/>
                </c:ext>
              </c:extLst>
            </c:dLbl>
            <c:dLbl>
              <c:idx val="6"/>
              <c:layout>
                <c:manualLayout>
                  <c:x val="-0.12755435168888679"/>
                  <c:y val="-1.9539285194483582E-2"/>
                </c:manualLayout>
              </c:layout>
              <c:tx>
                <c:rich>
                  <a:bodyPr/>
                  <a:lstStyle/>
                  <a:p>
                    <a:fld id="{2A529389-FC0A-4265-9F8F-19AD7833FCFD}" type="CELLRANGE">
                      <a:rPr lang="en-US"/>
                      <a:pPr/>
                      <a:t>[ZELLBEREICH]</a:t>
                    </a:fld>
                    <a:endParaRPr lang="de-CH"/>
                  </a:p>
                </c:rich>
              </c:tx>
              <c:dLblPos val="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D-1EF2-4712-AB51-5D2749E0E7E5}"/>
                </c:ext>
              </c:extLst>
            </c:dLbl>
            <c:dLbl>
              <c:idx val="7"/>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F-1EF2-4712-AB51-5D2749E0E7E5}"/>
                </c:ext>
              </c:extLst>
            </c:dLbl>
            <c:spPr>
              <a:noFill/>
              <a:ln>
                <a:noFill/>
              </a:ln>
              <a:effectLst/>
            </c:spPr>
            <c:txPr>
              <a:bodyPr wrap="square" lIns="38100" tIns="19050" rIns="38100" bIns="19050" anchor="ctr">
                <a:spAutoFit/>
              </a:bodyPr>
              <a:lstStyle/>
              <a:p>
                <a:pPr>
                  <a:defRPr>
                    <a:solidFill>
                      <a:sysClr val="windowText" lastClr="000000"/>
                    </a:solidFill>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1"/>
              </c:ext>
            </c:extLst>
          </c:dLbls>
          <c:xVal>
            <c:numRef>
              <c:f>Familien_Graphik!$S$12:$S$19</c:f>
              <c:numCache>
                <c:formatCode>General</c:formatCode>
                <c:ptCount val="8"/>
                <c:pt idx="0">
                  <c:v>-1</c:v>
                </c:pt>
                <c:pt idx="1">
                  <c:v>-1</c:v>
                </c:pt>
                <c:pt idx="2">
                  <c:v>-1</c:v>
                </c:pt>
                <c:pt idx="3">
                  <c:v>-1</c:v>
                </c:pt>
                <c:pt idx="4">
                  <c:v>-1</c:v>
                </c:pt>
                <c:pt idx="5">
                  <c:v>-1</c:v>
                </c:pt>
                <c:pt idx="6">
                  <c:v>-1</c:v>
                </c:pt>
                <c:pt idx="7">
                  <c:v>-1</c:v>
                </c:pt>
              </c:numCache>
            </c:numRef>
          </c:xVal>
          <c:yVal>
            <c:numRef>
              <c:f>Familien_Graphik!$R$12:$R$19</c:f>
              <c:numCache>
                <c:formatCode>General</c:formatCode>
                <c:ptCount val="8"/>
                <c:pt idx="0">
                  <c:v>-1</c:v>
                </c:pt>
                <c:pt idx="1">
                  <c:v>-1</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Familien_Graphik!$Q$12:$Q$19</c15:f>
                <c15:dlblRangeCache>
                  <c:ptCount val="8"/>
                  <c:pt idx="0">
                    <c:v>R9</c:v>
                  </c:pt>
                  <c:pt idx="1">
                    <c:v>R10</c:v>
                  </c:pt>
                  <c:pt idx="2">
                    <c:v>R11</c:v>
                  </c:pt>
                  <c:pt idx="3">
                    <c:v>R12</c:v>
                  </c:pt>
                  <c:pt idx="4">
                    <c:v>R13</c:v>
                  </c:pt>
                  <c:pt idx="5">
                    <c:v>R14</c:v>
                  </c:pt>
                  <c:pt idx="6">
                    <c:v>R15</c:v>
                  </c:pt>
                  <c:pt idx="7">
                    <c:v>R16</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57840"/>
        <c:axId val="-174358384"/>
      </c:bubbleChart>
      <c:valAx>
        <c:axId val="-174357840"/>
        <c:scaling>
          <c:orientation val="minMax"/>
          <c:max val="5"/>
          <c:min val="0"/>
        </c:scaling>
        <c:delete val="1"/>
        <c:axPos val="b"/>
        <c:numFmt formatCode="General" sourceLinked="1"/>
        <c:majorTickMark val="out"/>
        <c:minorTickMark val="none"/>
        <c:tickLblPos val="nextTo"/>
        <c:crossAx val="-174358384"/>
        <c:crosses val="autoZero"/>
        <c:crossBetween val="midCat"/>
        <c:majorUnit val="1"/>
        <c:minorUnit val="0.1"/>
      </c:valAx>
      <c:valAx>
        <c:axId val="-174358384"/>
        <c:scaling>
          <c:orientation val="minMax"/>
          <c:max val="5"/>
          <c:min val="0"/>
        </c:scaling>
        <c:delete val="1"/>
        <c:axPos val="l"/>
        <c:numFmt formatCode="General" sourceLinked="1"/>
        <c:majorTickMark val="out"/>
        <c:minorTickMark val="none"/>
        <c:tickLblPos val="nextTo"/>
        <c:crossAx val="-174357840"/>
        <c:crosses val="autoZero"/>
        <c:crossBetween val="midCat"/>
        <c:majorUnit val="1"/>
        <c:minorUnit val="0.1"/>
      </c:valAx>
      <c:spPr>
        <a:noFill/>
        <a:ln w="25400">
          <a:noFill/>
        </a:ln>
        <a:effectLst/>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6.2093819757753466E-2"/>
          <c:y val="1.2443084392439938E-2"/>
          <c:w val="0.90554674709552319"/>
          <c:h val="0.94667144040638873"/>
        </c:manualLayout>
      </c:layout>
      <c:bubbleChart>
        <c:varyColors val="0"/>
        <c:ser>
          <c:idx val="0"/>
          <c:order val="0"/>
          <c:spPr>
            <a:solidFill>
              <a:schemeClr val="accent1">
                <a:lumMod val="60000"/>
                <a:lumOff val="40000"/>
                <a:alpha val="50000"/>
              </a:schemeClr>
            </a:solidFill>
            <a:ln>
              <a:solidFill>
                <a:schemeClr val="bg1"/>
              </a:solidFill>
            </a:ln>
          </c:spPr>
          <c:invertIfNegative val="0"/>
          <c:dPt>
            <c:idx val="0"/>
            <c:invertIfNegative val="0"/>
            <c:bubble3D val="0"/>
            <c:extLst>
              <c:ext xmlns:c16="http://schemas.microsoft.com/office/drawing/2014/chart" uri="{C3380CC4-5D6E-409C-BE32-E72D297353CC}">
                <c16:uniqueId val="{00000001-1EF2-4712-AB51-5D2749E0E7E5}"/>
              </c:ext>
            </c:extLst>
          </c:dPt>
          <c:dPt>
            <c:idx val="1"/>
            <c:invertIfNegative val="0"/>
            <c:bubble3D val="0"/>
            <c:extLst>
              <c:ext xmlns:c16="http://schemas.microsoft.com/office/drawing/2014/chart" uri="{C3380CC4-5D6E-409C-BE32-E72D297353CC}">
                <c16:uniqueId val="{00000003-1EF2-4712-AB51-5D2749E0E7E5}"/>
              </c:ext>
            </c:extLst>
          </c:dPt>
          <c:dPt>
            <c:idx val="2"/>
            <c:invertIfNegative val="0"/>
            <c:bubble3D val="0"/>
            <c:extLst>
              <c:ext xmlns:c16="http://schemas.microsoft.com/office/drawing/2014/chart" uri="{C3380CC4-5D6E-409C-BE32-E72D297353CC}">
                <c16:uniqueId val="{00000005-1EF2-4712-AB51-5D2749E0E7E5}"/>
              </c:ext>
            </c:extLst>
          </c:dPt>
          <c:dPt>
            <c:idx val="3"/>
            <c:invertIfNegative val="0"/>
            <c:bubble3D val="0"/>
            <c:extLst>
              <c:ext xmlns:c16="http://schemas.microsoft.com/office/drawing/2014/chart" uri="{C3380CC4-5D6E-409C-BE32-E72D297353CC}">
                <c16:uniqueId val="{00000007-1EF2-4712-AB51-5D2749E0E7E5}"/>
              </c:ext>
            </c:extLst>
          </c:dPt>
          <c:dPt>
            <c:idx val="4"/>
            <c:invertIfNegative val="0"/>
            <c:bubble3D val="0"/>
            <c:extLst>
              <c:ext xmlns:c16="http://schemas.microsoft.com/office/drawing/2014/chart" uri="{C3380CC4-5D6E-409C-BE32-E72D297353CC}">
                <c16:uniqueId val="{00000009-1EF2-4712-AB51-5D2749E0E7E5}"/>
              </c:ext>
            </c:extLst>
          </c:dPt>
          <c:dPt>
            <c:idx val="5"/>
            <c:invertIfNegative val="0"/>
            <c:bubble3D val="0"/>
            <c:extLst>
              <c:ext xmlns:c16="http://schemas.microsoft.com/office/drawing/2014/chart" uri="{C3380CC4-5D6E-409C-BE32-E72D297353CC}">
                <c16:uniqueId val="{0000000B-1EF2-4712-AB51-5D2749E0E7E5}"/>
              </c:ext>
            </c:extLst>
          </c:dPt>
          <c:dPt>
            <c:idx val="6"/>
            <c:invertIfNegative val="0"/>
            <c:bubble3D val="0"/>
            <c:extLst>
              <c:ext xmlns:c16="http://schemas.microsoft.com/office/drawing/2014/chart" uri="{C3380CC4-5D6E-409C-BE32-E72D297353CC}">
                <c16:uniqueId val="{0000000D-1EF2-4712-AB51-5D2749E0E7E5}"/>
              </c:ext>
            </c:extLst>
          </c:dPt>
          <c:dPt>
            <c:idx val="7"/>
            <c:invertIfNegative val="0"/>
            <c:bubble3D val="0"/>
            <c:extLst>
              <c:ext xmlns:c16="http://schemas.microsoft.com/office/drawing/2014/chart" uri="{C3380CC4-5D6E-409C-BE32-E72D297353CC}">
                <c16:uniqueId val="{0000000F-1EF2-4712-AB51-5D2749E0E7E5}"/>
              </c:ext>
            </c:extLst>
          </c:dPt>
          <c:dPt>
            <c:idx val="8"/>
            <c:invertIfNegative val="0"/>
            <c:bubble3D val="0"/>
            <c:extLst>
              <c:ext xmlns:c16="http://schemas.microsoft.com/office/drawing/2014/chart" uri="{C3380CC4-5D6E-409C-BE32-E72D297353CC}">
                <c16:uniqueId val="{00000011-1EF2-4712-AB51-5D2749E0E7E5}"/>
              </c:ext>
            </c:extLst>
          </c:dPt>
          <c:dPt>
            <c:idx val="9"/>
            <c:invertIfNegative val="0"/>
            <c:bubble3D val="0"/>
            <c:extLst>
              <c:ext xmlns:c16="http://schemas.microsoft.com/office/drawing/2014/chart" uri="{C3380CC4-5D6E-409C-BE32-E72D297353CC}">
                <c16:uniqueId val="{00000013-1EF2-4712-AB51-5D2749E0E7E5}"/>
              </c:ext>
            </c:extLst>
          </c:dPt>
          <c:dPt>
            <c:idx val="10"/>
            <c:invertIfNegative val="0"/>
            <c:bubble3D val="0"/>
            <c:extLst>
              <c:ext xmlns:c16="http://schemas.microsoft.com/office/drawing/2014/chart" uri="{C3380CC4-5D6E-409C-BE32-E72D297353CC}">
                <c16:uniqueId val="{00000015-1EF2-4712-AB51-5D2749E0E7E5}"/>
              </c:ext>
            </c:extLst>
          </c:dPt>
          <c:dPt>
            <c:idx val="11"/>
            <c:invertIfNegative val="0"/>
            <c:bubble3D val="0"/>
            <c:extLst>
              <c:ext xmlns:c16="http://schemas.microsoft.com/office/drawing/2014/chart" uri="{C3380CC4-5D6E-409C-BE32-E72D297353CC}">
                <c16:uniqueId val="{00000017-1EF2-4712-AB51-5D2749E0E7E5}"/>
              </c:ext>
            </c:extLst>
          </c:dPt>
          <c:dPt>
            <c:idx val="12"/>
            <c:invertIfNegative val="0"/>
            <c:bubble3D val="0"/>
            <c:extLst>
              <c:ext xmlns:c16="http://schemas.microsoft.com/office/drawing/2014/chart" uri="{C3380CC4-5D6E-409C-BE32-E72D297353CC}">
                <c16:uniqueId val="{00000019-1EF2-4712-AB51-5D2749E0E7E5}"/>
              </c:ext>
            </c:extLst>
          </c:dPt>
          <c:dPt>
            <c:idx val="13"/>
            <c:invertIfNegative val="0"/>
            <c:bubble3D val="0"/>
            <c:extLst>
              <c:ext xmlns:c16="http://schemas.microsoft.com/office/drawing/2014/chart" uri="{C3380CC4-5D6E-409C-BE32-E72D297353CC}">
                <c16:uniqueId val="{0000001B-1EF2-4712-AB51-5D2749E0E7E5}"/>
              </c:ext>
            </c:extLst>
          </c:dPt>
          <c:dPt>
            <c:idx val="14"/>
            <c:invertIfNegative val="0"/>
            <c:bubble3D val="0"/>
            <c:extLst>
              <c:ext xmlns:c16="http://schemas.microsoft.com/office/drawing/2014/chart" uri="{C3380CC4-5D6E-409C-BE32-E72D297353CC}">
                <c16:uniqueId val="{0000001D-1EF2-4712-AB51-5D2749E0E7E5}"/>
              </c:ext>
            </c:extLst>
          </c:dPt>
          <c:dLbls>
            <c:dLbl>
              <c:idx val="0"/>
              <c:layout>
                <c:manualLayout>
                  <c:x val="-8.725515196724476E-2"/>
                  <c:y val="-1.3438756345355551E-2"/>
                </c:manualLayout>
              </c:layout>
              <c:tx>
                <c:strRef>
                  <c:f>RisikoDetail!$D$6</c:f>
                  <c:strCache>
                    <c:ptCount val="1"/>
                    <c:pt idx="0">
                      <c:v>R1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{4CE0C3ED-B77F-4B4C-933F-519F562C5F56}</c15:txfldGUID>
                      <c15:f>RisikoDetail!$D$6</c15:f>
                      <c15:dlblFieldTableCache>
                        <c:ptCount val="1"/>
                        <c:pt idx="0">
                          <c:v>R1</c:v>
                        </c:pt>
                      </c15:dlblFieldTableCache>
                    </c15:dlblFTEntry>
                  </c15:dlblFieldTable>
                  <c15:showDataLabelsRange val="1"/>
                </c:ext>
                <c:ext xmlns:c16="http://schemas.microsoft.com/office/drawing/2014/chart" uri="{C3380CC4-5D6E-409C-BE32-E72D297353CC}">
                  <c16:uniqueId val="{00000001-1EF2-4712-AB51-5D2749E0E7E5}"/>
                </c:ext>
              </c:extLst>
            </c:dLbl>
            <c:dLbl>
              <c:idx val="1"/>
              <c:layout>
                <c:manualLayout>
                  <c:x val="-9.1420880098717461E-2"/>
                  <c:y val="-6.65557636854634E-3"/>
                </c:manualLayout>
              </c:layout>
              <c:tx>
                <c:strRef>
                  <c:f>RisikoDetail!$D$7</c:f>
                  <c:strCache>
                    <c:ptCount val="1"/>
                    <c:pt idx="0">
                      <c:v>R2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{67DA63FC-853E-405A-ACF4-B4963B939637}</c15:txfldGUID>
                      <c15:f>RisikoDetail!$D$7</c15:f>
                      <c15:dlblFieldTableCache>
                        <c:ptCount val="1"/>
                        <c:pt idx="0">
                          <c:v>R2</c:v>
                        </c:pt>
                      </c15:dlblFieldTableCache>
                    </c15:dlblFTEntry>
                  </c15:dlblFieldTable>
                  <c15:showDataLabelsRange val="1"/>
                </c:ext>
                <c:ext xmlns:c16="http://schemas.microsoft.com/office/drawing/2014/chart" uri="{C3380CC4-5D6E-409C-BE32-E72D297353CC}">
                  <c16:uniqueId val="{00000003-1EF2-4712-AB51-5D2749E0E7E5}"/>
                </c:ext>
              </c:extLst>
            </c:dLbl>
            <c:dLbl>
              <c:idx val="2"/>
              <c:layout>
                <c:manualLayout>
                  <c:x val="-0.11282184259061827"/>
                  <c:y val="2.79737945876487E-2"/>
                </c:manualLayout>
              </c:layout>
              <c:tx>
                <c:strRef>
                  <c:f>RisikoDetail!$D$8</c:f>
                  <c:strCache>
                    <c:ptCount val="1"/>
                    <c:pt idx="0">
                      <c:v>R3</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{F45FB37E-C165-4256-9CC4-3BF3185F9E7B}</c15:txfldGUID>
                      <c15:f>RisikoDetail!$D$8</c15:f>
                      <c15:dlblFieldTableCache>
                        <c:ptCount val="1"/>
                        <c:pt idx="0">
                          <c:v>R3</c:v>
                        </c:pt>
                      </c15:dlblFieldTableCache>
                    </c15:dlblFTEntry>
                  </c15:dlblFieldTable>
                  <c15:showDataLabelsRange val="1"/>
                </c:ext>
                <c:ext xmlns:c16="http://schemas.microsoft.com/office/drawing/2014/chart" uri="{C3380CC4-5D6E-409C-BE32-E72D297353CC}">
                  <c16:uniqueId val="{00000005-1EF2-4712-AB51-5D2749E0E7E5}"/>
                </c:ext>
              </c:extLst>
            </c:dLbl>
            <c:dLbl>
              <c:idx val="3"/>
              <c:tx>
                <c:rich>
                  <a:bodyPr/>
                  <a:lstStyle/>
                  <a:p>
                    <a:endParaRPr lang="en-US"/>
                  </a:p>
                </c:rich>
              </c:tx>
              <c:dLblPos val="ct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1EF2-4712-AB51-5D2749E0E7E5}"/>
                </c:ext>
              </c:extLst>
            </c:dLbl>
            <c:dLbl>
              <c:idx val="4"/>
              <c:layout>
                <c:manualLayout>
                  <c:x val="-0.11590278555793679"/>
                  <c:y val="-2.4077938054619604E-2"/>
                </c:manualLayout>
              </c:layout>
              <c:tx>
                <c:strRef>
                  <c:f>RisikoDetail!$D$10</c:f>
                  <c:strCache>
                    <c:ptCount val="1"/>
                    <c:pt idx="0">
                      <c:v>R5</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{E28A5521-C2BB-4B79-B62B-F135E2762DB4}</c15:txfldGUID>
                      <c15:f>RisikoDetail!$D$10</c15:f>
                      <c15:dlblFieldTableCache>
                        <c:ptCount val="1"/>
                        <c:pt idx="0">
                          <c:v>R5</c:v>
                        </c:pt>
                      </c15:dlblFieldTableCache>
                    </c15:dlblFTEntry>
                  </c15:dlblFieldTable>
                  <c15:showDataLabelsRange val="1"/>
                </c:ext>
                <c:ext xmlns:c16="http://schemas.microsoft.com/office/drawing/2014/chart" uri="{C3380CC4-5D6E-409C-BE32-E72D297353CC}">
                  <c16:uniqueId val="{00000009-1EF2-4712-AB51-5D2749E0E7E5}"/>
                </c:ext>
              </c:extLst>
            </c:dLbl>
            <c:dLbl>
              <c:idx val="5"/>
              <c:layout>
                <c:manualLayout>
                  <c:x val="-9.306043948762989E-2"/>
                  <c:y val="-1.8480779035916283E-2"/>
                </c:manualLayout>
              </c:layout>
              <c:tx>
                <c:strRef>
                  <c:f>RisikoDetail!$D$11</c:f>
                  <c:strCache>
                    <c:ptCount val="1"/>
                    <c:pt idx="0">
                      <c:v>R6</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{5332BE31-118B-413F-BD79-68FD3285CCB6}</c15:txfldGUID>
                      <c15:f>RisikoDetail!$D$11</c15:f>
                      <c15:dlblFieldTableCache>
                        <c:ptCount val="1"/>
                        <c:pt idx="0">
                          <c:v>R6</c:v>
                        </c:pt>
                      </c15:dlblFieldTableCache>
                    </c15:dlblFTEntry>
                  </c15:dlblFieldTable>
                  <c15:showDataLabelsRange val="1"/>
                </c:ext>
                <c:ext xmlns:c16="http://schemas.microsoft.com/office/drawing/2014/chart" uri="{C3380CC4-5D6E-409C-BE32-E72D297353CC}">
                  <c16:uniqueId val="{0000000B-1EF2-4712-AB51-5D2749E0E7E5}"/>
                </c:ext>
              </c:extLst>
            </c:dLbl>
            <c:dLbl>
              <c:idx val="6"/>
              <c:layout>
                <c:manualLayout>
                  <c:x val="-7.81053676471474E-2"/>
                  <c:y val="0"/>
                </c:manualLayout>
              </c:layout>
              <c:tx>
                <c:strRef>
                  <c:f>RisikoDetail!$D$12</c:f>
                  <c:strCache>
                    <c:ptCount val="1"/>
                    <c:pt idx="0">
                      <c:v>R7</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{8920BA74-2FF4-4173-B454-5552EE5AA112}</c15:txfldGUID>
                      <c15:f>RisikoDetail!$D$12</c15:f>
                      <c15:dlblFieldTableCache>
                        <c:ptCount val="1"/>
                        <c:pt idx="0">
                          <c:v>R7</c:v>
                        </c:pt>
                      </c15:dlblFieldTableCache>
                    </c15:dlblFTEntry>
                  </c15:dlblFieldTable>
                  <c15:showDataLabelsRange val="1"/>
                </c:ext>
                <c:ext xmlns:c16="http://schemas.microsoft.com/office/drawing/2014/chart" uri="{C3380CC4-5D6E-409C-BE32-E72D297353CC}">
                  <c16:uniqueId val="{0000000D-1EF2-4712-AB51-5D2749E0E7E5}"/>
                </c:ext>
              </c:extLst>
            </c:dLbl>
            <c:dLbl>
              <c:idx val="7"/>
              <c:layout>
                <c:manualLayout>
                  <c:x val="-7.4744472510743856E-2"/>
                  <c:y val="8.8741018247284528E-3"/>
                </c:manualLayout>
              </c:layout>
              <c:tx>
                <c:strRef>
                  <c:f>RisikoDetail!$D$13</c:f>
                  <c:strCache>
                    <c:ptCount val="1"/>
                    <c:pt idx="0">
                      <c:v>R8</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{076A08E7-94E3-4F28-8E4A-C846AC139115}</c15:txfldGUID>
                      <c15:f>RisikoDetail!$D$13</c15:f>
                      <c15:dlblFieldTableCache>
                        <c:ptCount val="1"/>
                        <c:pt idx="0">
                          <c:v>R8</c:v>
                        </c:pt>
                      </c15:dlblFieldTableCache>
                    </c15:dlblFTEntry>
                  </c15:dlblFieldTable>
                  <c15:showDataLabelsRange val="1"/>
                </c:ext>
                <c:ext xmlns:c16="http://schemas.microsoft.com/office/drawing/2014/chart" uri="{C3380CC4-5D6E-409C-BE32-E72D297353CC}">
                  <c16:uniqueId val="{0000000F-1EF2-4712-AB51-5D2749E0E7E5}"/>
                </c:ext>
              </c:extLst>
            </c:dLbl>
            <c:dLbl>
              <c:idx val="8"/>
              <c:delete val="1"/>
              <c:extLst>
                <c:ext xmlns:c15="http://schemas.microsoft.com/office/drawing/2012/chart" uri="{CE6537A1-D6FC-4f65-9D91-7224C49458BB}"/>
                <c:ext xmlns:c16="http://schemas.microsoft.com/office/drawing/2014/chart" uri="{C3380CC4-5D6E-409C-BE32-E72D297353CC}">
                  <c16:uniqueId val="{00000011-1EF2-4712-AB51-5D2749E0E7E5}"/>
                </c:ext>
              </c:extLst>
            </c:dLbl>
            <c:dLbl>
              <c:idx val="9"/>
              <c:delete val="1"/>
              <c:extLst>
                <c:ext xmlns:c15="http://schemas.microsoft.com/office/drawing/2012/chart" uri="{CE6537A1-D6FC-4f65-9D91-7224C49458BB}"/>
                <c:ext xmlns:c16="http://schemas.microsoft.com/office/drawing/2014/chart" uri="{C3380CC4-5D6E-409C-BE32-E72D297353CC}">
                  <c16:uniqueId val="{00000013-1EF2-4712-AB51-5D2749E0E7E5}"/>
                </c:ext>
              </c:extLst>
            </c:dLbl>
            <c:dLbl>
              <c:idx val="11"/>
              <c:delete val="1"/>
              <c:extLst>
                <c:ext xmlns:c15="http://schemas.microsoft.com/office/drawing/2012/chart" uri="{CE6537A1-D6FC-4f65-9D91-7224C49458BB}"/>
                <c:ext xmlns:c16="http://schemas.microsoft.com/office/drawing/2014/chart" uri="{C3380CC4-5D6E-409C-BE32-E72D297353CC}">
                  <c16:uniqueId val="{00000017-1EF2-4712-AB51-5D2749E0E7E5}"/>
                </c:ext>
              </c:extLst>
            </c:dLbl>
            <c:dLbl>
              <c:idx val="12"/>
              <c:delete val="1"/>
              <c:extLst>
                <c:ext xmlns:c15="http://schemas.microsoft.com/office/drawing/2012/chart" uri="{CE6537A1-D6FC-4f65-9D91-7224C49458BB}"/>
                <c:ext xmlns:c16="http://schemas.microsoft.com/office/drawing/2014/chart" uri="{C3380CC4-5D6E-409C-BE32-E72D297353CC}">
                  <c16:uniqueId val="{00000019-1EF2-4712-AB51-5D2749E0E7E5}"/>
                </c:ext>
              </c:extLst>
            </c:dLbl>
            <c:dLbl>
              <c:idx val="13"/>
              <c:delete val="1"/>
              <c:extLst>
                <c:ext xmlns:c15="http://schemas.microsoft.com/office/drawing/2012/chart" uri="{CE6537A1-D6FC-4f65-9D91-7224C49458BB}"/>
                <c:ext xmlns:c16="http://schemas.microsoft.com/office/drawing/2014/chart" uri="{C3380CC4-5D6E-409C-BE32-E72D297353CC}">
                  <c16:uniqueId val="{0000001B-1EF2-4712-AB51-5D2749E0E7E5}"/>
                </c:ext>
              </c:extLst>
            </c:dLbl>
            <c:dLbl>
              <c:idx val="14"/>
              <c:delete val="1"/>
              <c:extLst>
                <c:ext xmlns:c15="http://schemas.microsoft.com/office/drawing/2012/chart" uri="{CE6537A1-D6FC-4f65-9D91-7224C49458BB}"/>
                <c:ext xmlns:c16="http://schemas.microsoft.com/office/drawing/2014/chart" uri="{C3380CC4-5D6E-409C-BE32-E72D297353CC}">
                  <c16:uniqueId val="{0000001D-1EF2-4712-AB51-5D2749E0E7E5}"/>
                </c:ext>
              </c:extLst>
            </c:dLbl>
            <c:numFmt formatCode="General" sourceLinked="0"/>
            <c:spPr>
              <a:ln>
                <a:noFill/>
              </a:ln>
            </c:spPr>
            <c:dLblPos val="ct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Familien_Graphik!$S$4:$S$11</c:f>
              <c:numCache>
                <c:formatCode>General</c:formatCode>
                <c:ptCount val="8"/>
                <c:pt idx="0">
                  <c:v>4</c:v>
                </c:pt>
                <c:pt idx="1">
                  <c:v>1</c:v>
                </c:pt>
                <c:pt idx="2">
                  <c:v>-1</c:v>
                </c:pt>
                <c:pt idx="3">
                  <c:v>-1</c:v>
                </c:pt>
                <c:pt idx="4">
                  <c:v>-1</c:v>
                </c:pt>
                <c:pt idx="5">
                  <c:v>-1</c:v>
                </c:pt>
                <c:pt idx="6">
                  <c:v>-1</c:v>
                </c:pt>
                <c:pt idx="7">
                  <c:v>-1</c:v>
                </c:pt>
              </c:numCache>
            </c:numRef>
          </c:xVal>
          <c:yVal>
            <c:numRef>
              <c:f>Familien_Graphik!$R$4:$R$11</c:f>
              <c:numCache>
                <c:formatCode>General</c:formatCode>
                <c:ptCount val="8"/>
                <c:pt idx="0">
                  <c:v>2</c:v>
                </c:pt>
                <c:pt idx="1">
                  <c:v>2</c:v>
                </c:pt>
                <c:pt idx="2">
                  <c:v>-1</c:v>
                </c:pt>
                <c:pt idx="3">
                  <c:v>-1</c:v>
                </c:pt>
                <c:pt idx="4">
                  <c:v>-1</c:v>
                </c:pt>
                <c:pt idx="5">
                  <c:v>-1</c:v>
                </c:pt>
                <c:pt idx="6">
                  <c:v>-1</c:v>
                </c:pt>
                <c:pt idx="7">
                  <c:v>-1</c:v>
                </c:pt>
              </c:numCache>
            </c:numRef>
          </c:yVal>
          <c:bubbleSize>
            <c:numRef>
              <c:f>Familien_Graphik!$AG$4:$AG$11</c:f>
              <c:numCache>
                <c:formatCode>General</c:formatCode>
                <c:ptCount val="8"/>
                <c:pt idx="0">
                  <c:v>1</c:v>
                </c:pt>
                <c:pt idx="1">
                  <c:v>1</c:v>
                </c:pt>
                <c:pt idx="2">
                  <c:v>1</c:v>
                </c:pt>
                <c:pt idx="3">
                  <c:v>1</c:v>
                </c:pt>
                <c:pt idx="4">
                  <c:v>1</c:v>
                </c:pt>
                <c:pt idx="5">
                  <c:v>1</c:v>
                </c:pt>
                <c:pt idx="6">
                  <c:v>1</c:v>
                </c:pt>
                <c:pt idx="7">
                  <c:v>1</c:v>
                </c:pt>
              </c:numCache>
            </c:numRef>
          </c:bubbleSize>
          <c:bubble3D val="0"/>
          <c:extLst>
            <c:ext xmlns:c15="http://schemas.microsoft.com/office/drawing/2012/chart" uri="{02D57815-91ED-43cb-92C2-25804820EDAC}">
              <c15:datalabelsRange>
                <c15:f>Familien_Graphik!$Q$4:$Q$11</c15:f>
                <c15:dlblRangeCache>
                  <c:ptCount val="8"/>
                  <c:pt idx="0">
                    <c:v>R1</c:v>
                  </c:pt>
                  <c:pt idx="1">
                    <c:v>R2</c:v>
                  </c:pt>
                  <c:pt idx="2">
                    <c:v>R3</c:v>
                  </c:pt>
                  <c:pt idx="3">
                    <c:v>R4</c:v>
                  </c:pt>
                  <c:pt idx="4">
                    <c:v>R5</c:v>
                  </c:pt>
                  <c:pt idx="5">
                    <c:v>R6</c:v>
                  </c:pt>
                  <c:pt idx="6">
                    <c:v>R7</c:v>
                  </c:pt>
                  <c:pt idx="7">
                    <c:v>R8</c:v>
                  </c:pt>
                </c15:dlblRangeCache>
              </c15:datalabelsRange>
            </c:ext>
            <c:ext xmlns:c16="http://schemas.microsoft.com/office/drawing/2014/chart" uri="{C3380CC4-5D6E-409C-BE32-E72D297353CC}">
              <c16:uniqueId val="{0000001E-1EF2-4712-AB51-5D2749E0E7E5}"/>
            </c:ext>
          </c:extLst>
        </c:ser>
        <c:dLbls>
          <c:showLegendKey val="0"/>
          <c:showVal val="0"/>
          <c:showCatName val="0"/>
          <c:showSerName val="0"/>
          <c:showPercent val="0"/>
          <c:showBubbleSize val="0"/>
        </c:dLbls>
        <c:bubbleScale val="50"/>
        <c:showNegBubbles val="0"/>
        <c:axId val="-174381232"/>
        <c:axId val="-174382320"/>
      </c:bubbleChart>
      <c:valAx>
        <c:axId val="-174381232"/>
        <c:scaling>
          <c:orientation val="minMax"/>
          <c:max val="5"/>
          <c:min val="0"/>
        </c:scaling>
        <c:delete val="1"/>
        <c:axPos val="b"/>
        <c:numFmt formatCode="General" sourceLinked="1"/>
        <c:majorTickMark val="out"/>
        <c:minorTickMark val="none"/>
        <c:tickLblPos val="nextTo"/>
        <c:crossAx val="-174382320"/>
        <c:crosses val="autoZero"/>
        <c:crossBetween val="midCat"/>
        <c:majorUnit val="1"/>
        <c:minorUnit val="0.1"/>
      </c:valAx>
      <c:valAx>
        <c:axId val="-174382320"/>
        <c:scaling>
          <c:orientation val="minMax"/>
          <c:max val="5"/>
          <c:min val="0"/>
        </c:scaling>
        <c:delete val="1"/>
        <c:axPos val="l"/>
        <c:numFmt formatCode="General" sourceLinked="1"/>
        <c:majorTickMark val="out"/>
        <c:minorTickMark val="none"/>
        <c:tickLblPos val="nextTo"/>
        <c:crossAx val="-174381232"/>
        <c:crosses val="autoZero"/>
        <c:crossBetween val="midCat"/>
        <c:majorUnit val="1"/>
        <c:minorUnit val="0.1"/>
      </c:valAx>
      <c:spPr>
        <a:noFill/>
        <a:ln w="25400">
          <a:noFill/>
        </a:ln>
        <a:effectLst/>
      </c:spPr>
    </c:plotArea>
    <c:plotVisOnly val="1"/>
    <c:dispBlanksAs val="gap"/>
    <c:showDLblsOverMax val="0"/>
  </c:chart>
  <c:spPr>
    <a:noFill/>
    <a:ln>
      <a:noFill/>
    </a:ln>
  </c:spPr>
  <c:txPr>
    <a:bodyPr/>
    <a:lstStyle/>
    <a:p>
      <a:pPr>
        <a:defRPr sz="1000"/>
      </a:pPr>
      <a:endParaRPr lang="de-DE"/>
    </a:p>
  </c:txPr>
  <c:printSettings>
    <c:headerFooter/>
    <c:pageMargins b="0.78740157499999996" l="0.70000000000000029" r="0.70000000000000029" t="0.78740157499999996" header="0.30000000000000016" footer="0.30000000000000016"/>
    <c:pageSetup orientation="portrait"/>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Grafiken!$AM$8</c:f>
              <c:strCache>
                <c:ptCount val="1"/>
                <c:pt idx="0">
                  <c:v> 5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Grafiken!$AN$8:$AX$8</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52E9-4728-9D7A-5223EB8BECB1}"/>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Grafiken!$AM$9</c:f>
              <c:strCache>
                <c:ptCount val="1"/>
                <c:pt idx="0">
                  <c:v>6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Grafiken!$AN$9:$AX$9</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398E-456F-B0FD-A85417A2F84C}"/>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Grafiken!$AM$10</c:f>
              <c:strCache>
                <c:ptCount val="1"/>
                <c:pt idx="0">
                  <c:v>7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Grafiken!$AN$10:$AX$10</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08C7-41AF-A46C-46D8985EA952}"/>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Grafiken!$AM$11</c:f>
              <c:strCache>
                <c:ptCount val="1"/>
                <c:pt idx="0">
                  <c:v>8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Grafiken!$AN$11:$AX$11</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4AB9-438E-872D-CB30F4E34C61}"/>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Grafiken!$AM$12</c:f>
              <c:strCache>
                <c:ptCount val="1"/>
                <c:pt idx="0">
                  <c:v>9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Grafiken!$AN$12:$AX$12</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4922-4FDD-A0BF-8CE82C1DC2A9}"/>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Grafiken!$AM$13</c:f>
              <c:strCache>
                <c:ptCount val="1"/>
                <c:pt idx="0">
                  <c:v>10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Grafiken!$AN$13:$AX$13</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39AF-46E0-93CD-2AD7633F76CB}"/>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Grafiken!$AM$14</c:f>
              <c:strCache>
                <c:ptCount val="1"/>
                <c:pt idx="0">
                  <c:v>11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Grafiken!$AN$14:$AX$14</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F386-4E04-B920-B42996BCDB94}"/>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Grafiken!$AM$15</c:f>
              <c:strCache>
                <c:ptCount val="1"/>
                <c:pt idx="0">
                  <c:v>12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Grafiken!$AN$15:$AX$15</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4C5C-4A66-B9BD-022697D8B2E7}"/>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Grafiken!$AM$16</c:f>
              <c:strCache>
                <c:ptCount val="1"/>
                <c:pt idx="0">
                  <c:v>13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Grafiken!$AN$16:$AX$16</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CBC0-4C0E-87CA-96A8A7F87501}"/>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Grafiken!$AM$17</c:f>
              <c:strCache>
                <c:ptCount val="1"/>
                <c:pt idx="0">
                  <c:v>14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Grafiken!$AN$17:$AX$17</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E4CA-4C4A-B9CC-0058200D377A}"/>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Grafiken!$AM$18</c:f>
              <c:strCache>
                <c:ptCount val="1"/>
                <c:pt idx="0">
                  <c:v>15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Grafiken!$AN$18:$AX$18</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86B8-4115-94AA-F4D52608E6F2}"/>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Grafiken!$AM$19</c:f>
              <c:strCache>
                <c:ptCount val="1"/>
                <c:pt idx="0">
                  <c:v>16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Grafiken!$AN$19:$AX$19</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AB87-47ED-8155-CC0E0F8E0E6E}"/>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Grafiken!$AM$20</c:f>
              <c:strCache>
                <c:ptCount val="1"/>
                <c:pt idx="0">
                  <c:v>17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Grafiken!$AN$20:$AX$20</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4126-4471-8753-1F76043E581B}"/>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Grafiken!$AM$21</c:f>
              <c:strCache>
                <c:ptCount val="1"/>
                <c:pt idx="0">
                  <c:v>18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Grafiken!$AN$21:$AX$21</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8D8B-4811-BE6D-ADA6DC204602}"/>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Grafiken!$AM$22</c:f>
              <c:strCache>
                <c:ptCount val="1"/>
                <c:pt idx="0">
                  <c:v>19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Grafiken!$AN$22:$AX$22</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0CC1-4FCC-A2DF-279FA5844F2C}"/>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Grafiken!$AM$23</c:f>
              <c:strCache>
                <c:ptCount val="1"/>
                <c:pt idx="0">
                  <c:v>20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Grafiken!$AN$23:$AX$23</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6EEC-450A-9A99-565E6D739D83}"/>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Grafiken!$AM$24</c:f>
              <c:strCache>
                <c:ptCount val="1"/>
                <c:pt idx="0">
                  <c:v>21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Grafiken!$AN$24:$AX$24</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BCB9-4ECB-A4FF-FE3BD1603B4F}"/>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Grafiken!$AM$25</c:f>
              <c:strCache>
                <c:ptCount val="1"/>
                <c:pt idx="0">
                  <c:v>22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Grafiken!$AN$25:$AX$25</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3443-4638-9A8C-3FE00E839B25}"/>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Grafiken!$AM$26</c:f>
              <c:strCache>
                <c:ptCount val="1"/>
                <c:pt idx="0">
                  <c:v>23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Grafiken!$AN$26:$AX$26</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1D27-46D3-92CA-58236AF63E27}"/>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Grafiken!$AM$27</c:f>
              <c:strCache>
                <c:ptCount val="1"/>
                <c:pt idx="0">
                  <c:v>24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Grafiken!$AN$27:$AX$27</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D890-42EA-AB38-0152217DB08E}"/>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Grafiken!$AM$28</c:f>
              <c:strCache>
                <c:ptCount val="1"/>
                <c:pt idx="0">
                  <c:v>25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Grafiken!$AN$28:$AX$28</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927E-499E-9226-85927A14CBB4}"/>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Grafiken!$AM$29</c:f>
              <c:strCache>
                <c:ptCount val="1"/>
                <c:pt idx="0">
                  <c:v>26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Grafiken!$AN$29:$AX$29</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195C-431B-AE2A-2305F6149538}"/>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Grafiken!$AM$30</c:f>
              <c:strCache>
                <c:ptCount val="1"/>
                <c:pt idx="0">
                  <c:v>27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Grafiken!$AN$30:$AX$30</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F205-42A6-81BC-87C4B8A39DF7}"/>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Grafiken!$AM$31</c:f>
              <c:strCache>
                <c:ptCount val="1"/>
                <c:pt idx="0">
                  <c:v>28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Grafiken!$AN$31:$AX$31</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2121-47C1-BB38-C39D829A5473}"/>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Grafiken!$AM$32</c:f>
              <c:strCache>
                <c:ptCount val="1"/>
                <c:pt idx="0">
                  <c:v>29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Grafiken!$AN$32:$AX$32</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7296-46B8-B99D-BE145857A76D}"/>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Grafiken!$AM$33</c:f>
              <c:strCache>
                <c:ptCount val="1"/>
                <c:pt idx="0">
                  <c:v>30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Grafiken!$AN$33:$AX$33</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80BD-4F08-8B5C-356FCD1E9CBA}"/>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Grafiken!$AM$34</c:f>
              <c:strCache>
                <c:ptCount val="1"/>
                <c:pt idx="0">
                  <c:v>31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Grafiken!$AN$34:$AX$34</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2435-4B9F-8B9F-69FF5945355F}"/>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Grafiken!$AM$35</c:f>
              <c:strCache>
                <c:ptCount val="1"/>
                <c:pt idx="0">
                  <c:v>32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Grafiken!$AN$35:$AX$35</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0D7F-417A-A04F-EEC0653E298D}"/>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Grafiken!$AM$36</c:f>
              <c:strCache>
                <c:ptCount val="1"/>
                <c:pt idx="0">
                  <c:v>33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Grafiken!$AN$36:$AX$36</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86E2-4E70-A705-5D20B2E44DAB}"/>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Grafiken!$AM$37</c:f>
              <c:strCache>
                <c:ptCount val="1"/>
                <c:pt idx="0">
                  <c:v>34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Grafiken!$AN$37:$AX$37</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2FFA-4AD6-B0D9-93A37C609BCC}"/>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Grafiken!$AM$38</c:f>
              <c:strCache>
                <c:ptCount val="1"/>
                <c:pt idx="0">
                  <c:v>35 </c:v>
                </c:pt>
              </c:strCache>
            </c:strRef>
          </c:tx>
          <c:spPr>
            <a:solidFill>
              <a:srgbClr val="4072AE"/>
            </a:solidFill>
            <a:ln>
              <a:noFill/>
            </a:ln>
            <a:effectLst/>
          </c:spPr>
          <c:invertIfNegative val="0"/>
          <c:dLbls>
            <c:numFmt formatCode="0.00%" sourceLinked="0"/>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Grafiken!$AN$38:$AX$38</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ABD6-4B75-9122-8FDB210763D2}"/>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Grafiken!$AM$39</c:f>
              <c:strCache>
                <c:ptCount val="1"/>
                <c:pt idx="0">
                  <c:v>36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Grafiken!$AN$39:$AX$39</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348A-4C88-A64F-E36168E88F67}"/>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Grafiken!$AM$40</c:f>
              <c:strCache>
                <c:ptCount val="1"/>
                <c:pt idx="0">
                  <c:v>37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Grafiken!$AN$40:$AX$40</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E359-46AA-8699-E0B856CA6F4D}"/>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Grafiken!$AM$41</c:f>
              <c:strCache>
                <c:ptCount val="1"/>
                <c:pt idx="0">
                  <c:v>38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Grafiken!$AN$41:$AX$41</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5449-4F3F-90F5-D15FD90D714D}"/>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Grafiken!$AM$42</c:f>
              <c:strCache>
                <c:ptCount val="1"/>
                <c:pt idx="0">
                  <c:v>39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Grafiken!$AN$42:$AX$42</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0E21-4364-B910-813F73BD7B61}"/>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Grafiken!$AM$43</c:f>
              <c:strCache>
                <c:ptCount val="1"/>
                <c:pt idx="0">
                  <c:v>40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Grafiken!$AN$43:$AX$43</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D0E8-45BB-A32D-8D1CF6D1ACE4}"/>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Grafiken!$AM$44</c:f>
              <c:strCache>
                <c:ptCount val="1"/>
                <c:pt idx="0">
                  <c:v>41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Grafiken!$AN$44:$AX$44</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7A3C-4FA7-BA17-1FB4F3CB9340}"/>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Grafiken!$AM$45</c:f>
              <c:strCache>
                <c:ptCount val="1"/>
                <c:pt idx="0">
                  <c:v>42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Grafiken!$AN$45:$AX$45</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6E93-4872-A51A-C25D15C5789C}"/>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Grafiken!$AM$46</c:f>
              <c:strCache>
                <c:ptCount val="1"/>
                <c:pt idx="0">
                  <c:v>43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Grafiken!$AN$46:$AX$46</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9EBD-4472-BA3B-BB47FF939512}"/>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Grafiken!$AM$47</c:f>
              <c:strCache>
                <c:ptCount val="1"/>
                <c:pt idx="0">
                  <c:v>44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Grafiken!$AN$47:$AX$47</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A6FC-453B-88DF-53A1F1FA0534}"/>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Grafiken!$AM$48</c:f>
              <c:strCache>
                <c:ptCount val="1"/>
                <c:pt idx="0">
                  <c:v>45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Grafiken!$AN$48:$AX$48</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D81D-40A8-9FC8-0670EC3D57D5}"/>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Grafiken!$AM$49</c:f>
              <c:strCache>
                <c:ptCount val="1"/>
                <c:pt idx="0">
                  <c:v>46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Grafiken!$AN$49:$AX$49</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A132-4098-9A52-A436751F2D48}"/>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Grafiken!$AM$50</c:f>
              <c:strCache>
                <c:ptCount val="1"/>
                <c:pt idx="0">
                  <c:v>47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Grafiken!$AN$50:$AX$50</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6CDC-418A-BE73-34377F39F8A9}"/>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Grafiken!$AM$51</c:f>
              <c:strCache>
                <c:ptCount val="1"/>
                <c:pt idx="0">
                  <c:v>48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Grafiken!$AN$51:$AX$51</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F3FE-4465-A55F-69D4148A56E5}"/>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Grafiken!$AM$52</c:f>
              <c:strCache>
                <c:ptCount val="1"/>
                <c:pt idx="0">
                  <c:v>49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Grafiken!$AN$52:$AX$52</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A4EC-4766-B935-F8118961D76F}"/>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100" b="0" i="0" u="none" strike="noStrike" kern="1200" spc="0" baseline="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defRPr>
          </a:pPr>
          <a:endParaRPr lang="de-DE"/>
        </a:p>
      </c:txPr>
    </c:title>
    <c:autoTitleDeleted val="0"/>
    <c:plotArea>
      <c:layout/>
      <c:barChart>
        <c:barDir val="col"/>
        <c:grouping val="clustered"/>
        <c:varyColors val="0"/>
        <c:ser>
          <c:idx val="0"/>
          <c:order val="0"/>
          <c:tx>
            <c:strRef>
              <c:f>Grafiken!$AM$53</c:f>
              <c:strCache>
                <c:ptCount val="1"/>
                <c:pt idx="0">
                  <c:v>50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Grafiken!$AN$53:$AX$53</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72AA-4249-A471-0C73D4AA619F}"/>
            </c:ext>
          </c:extLst>
        </c:ser>
        <c:dLbls>
          <c:dLblPos val="inEnd"/>
          <c:showLegendKey val="0"/>
          <c:showVal val="1"/>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Grafiken!$AM$5</c:f>
              <c:strCache>
                <c:ptCount val="1"/>
                <c:pt idx="0">
                  <c:v> 2 Personalentwicklung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Grafiken!$AN$5:$AX$5</c:f>
              <c:numCache>
                <c:formatCode>#,##0</c:formatCode>
                <c:ptCount val="11"/>
                <c:pt idx="0">
                  <c:v>2</c:v>
                </c:pt>
                <c:pt idx="1">
                  <c:v>5</c:v>
                </c:pt>
                <c:pt idx="2">
                  <c:v>3</c:v>
                </c:pt>
                <c:pt idx="3">
                  <c:v>20</c:v>
                </c:pt>
                <c:pt idx="4">
                  <c:v>10</c:v>
                </c:pt>
                <c:pt idx="5">
                  <c:v>5</c:v>
                </c:pt>
                <c:pt idx="6">
                  <c:v>5</c:v>
                </c:pt>
                <c:pt idx="7">
                  <c:v>10</c:v>
                </c:pt>
                <c:pt idx="8">
                  <c:v>5</c:v>
                </c:pt>
                <c:pt idx="9">
                  <c:v>10</c:v>
                </c:pt>
                <c:pt idx="10">
                  <c:v>10</c:v>
                </c:pt>
              </c:numCache>
            </c:numRef>
          </c:val>
          <c:extLst>
            <c:ext xmlns:c16="http://schemas.microsoft.com/office/drawing/2014/chart" uri="{C3380CC4-5D6E-409C-BE32-E72D297353CC}">
              <c16:uniqueId val="{00000000-C582-4439-B86B-5BE068DCD5EB}"/>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Grafiken!$AM$7</c:f>
              <c:strCache>
                <c:ptCount val="1"/>
                <c:pt idx="0">
                  <c:v>4 </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Grafiken!$AN$7:$AX$7</c:f>
              <c:numCache>
                <c:formatCode>#,##0</c:formatCode>
                <c:ptCount val="11"/>
                <c:pt idx="0">
                  <c:v>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52E9-4728-9D7A-5223EB8BECB1}"/>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Grafiken!$AM$6</c:f>
              <c:strCache>
                <c:ptCount val="1"/>
                <c:pt idx="0">
                  <c:v>3 Test</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Grafiken!$AN$6:$AX$6</c:f>
              <c:numCache>
                <c:formatCode>#,##0</c:formatCode>
                <c:ptCount val="11"/>
                <c:pt idx="0">
                  <c:v>100</c:v>
                </c:pt>
                <c:pt idx="1">
                  <c:v>0</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5E76-481D-883F-9BB5A758A079}"/>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de-DE"/>
        </a:p>
      </c:txPr>
    </c:title>
    <c:autoTitleDeleted val="0"/>
    <c:plotArea>
      <c:layout/>
      <c:barChart>
        <c:barDir val="col"/>
        <c:grouping val="clustered"/>
        <c:varyColors val="0"/>
        <c:ser>
          <c:idx val="0"/>
          <c:order val="0"/>
          <c:tx>
            <c:strRef>
              <c:f>Grafiken!$AM$4</c:f>
              <c:strCache>
                <c:ptCount val="1"/>
                <c:pt idx="0">
                  <c:v>1 Umsatz Gesamt</c:v>
                </c:pt>
              </c:strCache>
            </c:strRef>
          </c:tx>
          <c:spPr>
            <a:solidFill>
              <a:srgbClr val="4072AE"/>
            </a:solidFill>
            <a:ln>
              <a:noFill/>
            </a:ln>
            <a:effectLst/>
          </c:spPr>
          <c:invertIfNegative val="0"/>
          <c:dLbls>
            <c:spPr>
              <a:noFill/>
              <a:ln>
                <a:noFill/>
              </a:ln>
              <a:effectLst/>
            </c:spPr>
            <c:txPr>
              <a:bodyPr rot="5400000" spcFirstLastPara="1" vertOverflow="ellipsis" wrap="square" lIns="38100" tIns="19050" rIns="38100" bIns="19050" anchor="ctr" anchorCtr="1">
                <a:spAutoFit/>
              </a:bodyPr>
              <a:lstStyle/>
              <a:p>
                <a:pPr>
                  <a:defRPr sz="900" b="0" i="0" u="none" strike="noStrike" kern="1200" baseline="0">
                    <a:solidFill>
                      <a:schemeClr val="bg1">
                        <a:lumMod val="75000"/>
                      </a:schemeClr>
                    </a:solidFill>
                    <a:latin typeface="+mn-lt"/>
                    <a:ea typeface="+mn-ea"/>
                    <a:cs typeface="+mn-cs"/>
                  </a:defRPr>
                </a:pPr>
                <a:endParaRPr lang="de-DE"/>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Grafiken!$AN$2:$AX$2</c:f>
              <c:numCache>
                <c:formatCode>General</c:formatCode>
                <c:ptCount val="11"/>
                <c:pt idx="0">
                  <c:v>2026</c:v>
                </c:pt>
                <c:pt idx="1">
                  <c:v>2027</c:v>
                </c:pt>
                <c:pt idx="2">
                  <c:v>2028</c:v>
                </c:pt>
                <c:pt idx="3">
                  <c:v>2029</c:v>
                </c:pt>
                <c:pt idx="4">
                  <c:v>2030</c:v>
                </c:pt>
                <c:pt idx="5">
                  <c:v>2031</c:v>
                </c:pt>
                <c:pt idx="6">
                  <c:v>2032</c:v>
                </c:pt>
                <c:pt idx="7">
                  <c:v>2033</c:v>
                </c:pt>
                <c:pt idx="8">
                  <c:v>2034</c:v>
                </c:pt>
                <c:pt idx="9">
                  <c:v>2035</c:v>
                </c:pt>
                <c:pt idx="10">
                  <c:v>2036</c:v>
                </c:pt>
              </c:numCache>
            </c:numRef>
          </c:cat>
          <c:val>
            <c:numRef>
              <c:f>Grafiken!$AN$4:$AX$4</c:f>
              <c:numCache>
                <c:formatCode>_ [$CHF-807]\ * #,##0.00_ ;_ [$CHF-807]\ * \-#,##0.00_ ;_ [$CHF-807]\ * "-"??_ ;_ @_ </c:formatCode>
                <c:ptCount val="11"/>
                <c:pt idx="0">
                  <c:v>10</c:v>
                </c:pt>
                <c:pt idx="1">
                  <c:v>9</c:v>
                </c:pt>
                <c:pt idx="2">
                  <c:v>0</c:v>
                </c:pt>
                <c:pt idx="3">
                  <c:v>0</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D50D-4FBE-8E70-DF933A60DDAF}"/>
            </c:ext>
          </c:extLst>
        </c:ser>
        <c:dLbls>
          <c:showLegendKey val="0"/>
          <c:showVal val="0"/>
          <c:showCatName val="0"/>
          <c:showSerName val="0"/>
          <c:showPercent val="0"/>
          <c:showBubbleSize val="0"/>
        </c:dLbls>
        <c:gapWidth val="50"/>
        <c:axId val="746876816"/>
        <c:axId val="746867304"/>
      </c:barChart>
      <c:catAx>
        <c:axId val="746876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67304"/>
        <c:crosses val="autoZero"/>
        <c:auto val="1"/>
        <c:lblAlgn val="ctr"/>
        <c:lblOffset val="100"/>
        <c:noMultiLvlLbl val="0"/>
      </c:catAx>
      <c:valAx>
        <c:axId val="746867304"/>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_ [$CHF-807]\ * #,##0.00_ ;_ [$CHF-807]\ * \-#,##0.00_ ;_ [$CHF-807]\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bg1">
                    <a:lumMod val="65000"/>
                  </a:schemeClr>
                </a:solidFill>
                <a:latin typeface="+mn-lt"/>
                <a:ea typeface="+mn-ea"/>
                <a:cs typeface="+mn-cs"/>
              </a:defRPr>
            </a:pPr>
            <a:endParaRPr lang="de-DE"/>
          </a:p>
        </c:txPr>
        <c:crossAx val="7468768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orientation="portrait"/>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7.4988473156183941E-2"/>
          <c:y val="1.8661835657191927E-2"/>
          <c:w val="0.8940788423344892"/>
          <c:h val="0.93655514293398667"/>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9653-432A-8944-BF8ABBC4F345}"/>
              </c:ext>
            </c:extLst>
          </c:dPt>
          <c:dPt>
            <c:idx val="1"/>
            <c:invertIfNegative val="0"/>
            <c:bubble3D val="0"/>
            <c:extLst>
              <c:ext xmlns:c16="http://schemas.microsoft.com/office/drawing/2014/chart" uri="{C3380CC4-5D6E-409C-BE32-E72D297353CC}">
                <c16:uniqueId val="{00000001-9653-432A-8944-BF8ABBC4F345}"/>
              </c:ext>
            </c:extLst>
          </c:dPt>
          <c:dPt>
            <c:idx val="2"/>
            <c:invertIfNegative val="0"/>
            <c:bubble3D val="0"/>
            <c:extLst>
              <c:ext xmlns:c16="http://schemas.microsoft.com/office/drawing/2014/chart" uri="{C3380CC4-5D6E-409C-BE32-E72D297353CC}">
                <c16:uniqueId val="{00000002-9653-432A-8944-BF8ABBC4F345}"/>
              </c:ext>
            </c:extLst>
          </c:dPt>
          <c:dPt>
            <c:idx val="3"/>
            <c:invertIfNegative val="0"/>
            <c:bubble3D val="0"/>
            <c:extLst>
              <c:ext xmlns:c16="http://schemas.microsoft.com/office/drawing/2014/chart" uri="{C3380CC4-5D6E-409C-BE32-E72D297353CC}">
                <c16:uniqueId val="{00000003-9653-432A-8944-BF8ABBC4F345}"/>
              </c:ext>
            </c:extLst>
          </c:dPt>
          <c:dPt>
            <c:idx val="4"/>
            <c:invertIfNegative val="0"/>
            <c:bubble3D val="0"/>
            <c:extLst>
              <c:ext xmlns:c16="http://schemas.microsoft.com/office/drawing/2014/chart" uri="{C3380CC4-5D6E-409C-BE32-E72D297353CC}">
                <c16:uniqueId val="{00000004-9653-432A-8944-BF8ABBC4F345}"/>
              </c:ext>
            </c:extLst>
          </c:dPt>
          <c:dPt>
            <c:idx val="5"/>
            <c:invertIfNegative val="0"/>
            <c:bubble3D val="0"/>
            <c:extLst>
              <c:ext xmlns:c16="http://schemas.microsoft.com/office/drawing/2014/chart" uri="{C3380CC4-5D6E-409C-BE32-E72D297353CC}">
                <c16:uniqueId val="{00000005-9653-432A-8944-BF8ABBC4F345}"/>
              </c:ext>
            </c:extLst>
          </c:dPt>
          <c:dPt>
            <c:idx val="6"/>
            <c:invertIfNegative val="0"/>
            <c:bubble3D val="0"/>
            <c:extLst>
              <c:ext xmlns:c16="http://schemas.microsoft.com/office/drawing/2014/chart" uri="{C3380CC4-5D6E-409C-BE32-E72D297353CC}">
                <c16:uniqueId val="{00000006-9653-432A-8944-BF8ABBC4F345}"/>
              </c:ext>
            </c:extLst>
          </c:dPt>
          <c:dPt>
            <c:idx val="7"/>
            <c:invertIfNegative val="0"/>
            <c:bubble3D val="0"/>
            <c:extLst>
              <c:ext xmlns:c16="http://schemas.microsoft.com/office/drawing/2014/chart" uri="{C3380CC4-5D6E-409C-BE32-E72D297353CC}">
                <c16:uniqueId val="{00000007-9653-432A-8944-BF8ABBC4F345}"/>
              </c:ext>
            </c:extLst>
          </c:dPt>
          <c:dPt>
            <c:idx val="8"/>
            <c:invertIfNegative val="0"/>
            <c:bubble3D val="0"/>
            <c:extLst>
              <c:ext xmlns:c16="http://schemas.microsoft.com/office/drawing/2014/chart" uri="{C3380CC4-5D6E-409C-BE32-E72D297353CC}">
                <c16:uniqueId val="{00000008-9653-432A-8944-BF8ABBC4F345}"/>
              </c:ext>
            </c:extLst>
          </c:dPt>
          <c:dPt>
            <c:idx val="9"/>
            <c:invertIfNegative val="0"/>
            <c:bubble3D val="0"/>
            <c:extLst>
              <c:ext xmlns:c16="http://schemas.microsoft.com/office/drawing/2014/chart" uri="{C3380CC4-5D6E-409C-BE32-E72D297353CC}">
                <c16:uniqueId val="{00000009-9653-432A-8944-BF8ABBC4F345}"/>
              </c:ext>
            </c:extLst>
          </c:dPt>
          <c:dPt>
            <c:idx val="10"/>
            <c:invertIfNegative val="0"/>
            <c:bubble3D val="0"/>
            <c:extLst>
              <c:ext xmlns:c16="http://schemas.microsoft.com/office/drawing/2014/chart" uri="{C3380CC4-5D6E-409C-BE32-E72D297353CC}">
                <c16:uniqueId val="{0000000A-9653-432A-8944-BF8ABBC4F345}"/>
              </c:ext>
            </c:extLst>
          </c:dPt>
          <c:dPt>
            <c:idx val="11"/>
            <c:invertIfNegative val="0"/>
            <c:bubble3D val="0"/>
            <c:extLst>
              <c:ext xmlns:c16="http://schemas.microsoft.com/office/drawing/2014/chart" uri="{C3380CC4-5D6E-409C-BE32-E72D297353CC}">
                <c16:uniqueId val="{0000000B-9653-432A-8944-BF8ABBC4F345}"/>
              </c:ext>
            </c:extLst>
          </c:dPt>
          <c:dPt>
            <c:idx val="12"/>
            <c:invertIfNegative val="0"/>
            <c:bubble3D val="0"/>
            <c:extLst>
              <c:ext xmlns:c16="http://schemas.microsoft.com/office/drawing/2014/chart" uri="{C3380CC4-5D6E-409C-BE32-E72D297353CC}">
                <c16:uniqueId val="{0000000C-9653-432A-8944-BF8ABBC4F345}"/>
              </c:ext>
            </c:extLst>
          </c:dPt>
          <c:dPt>
            <c:idx val="13"/>
            <c:invertIfNegative val="0"/>
            <c:bubble3D val="0"/>
            <c:extLst>
              <c:ext xmlns:c16="http://schemas.microsoft.com/office/drawing/2014/chart" uri="{C3380CC4-5D6E-409C-BE32-E72D297353CC}">
                <c16:uniqueId val="{0000000D-9653-432A-8944-BF8ABBC4F345}"/>
              </c:ext>
            </c:extLst>
          </c:dPt>
          <c:dPt>
            <c:idx val="14"/>
            <c:invertIfNegative val="0"/>
            <c:bubble3D val="0"/>
            <c:extLst>
              <c:ext xmlns:c16="http://schemas.microsoft.com/office/drawing/2014/chart" uri="{C3380CC4-5D6E-409C-BE32-E72D297353CC}">
                <c16:uniqueId val="{0000000E-9653-432A-8944-BF8ABBC4F345}"/>
              </c:ext>
            </c:extLst>
          </c:dPt>
          <c:dLbls>
            <c:dLbl>
              <c:idx val="0"/>
              <c:layout>
                <c:manualLayout>
                  <c:x val="-0.12115817547764009"/>
                  <c:y val="0"/>
                </c:manualLayout>
              </c:layout>
              <c:tx>
                <c:strRef>
                  <c:f>Stakeholder!$B$6</c:f>
                  <c:strCache>
                    <c:ptCount val="1"/>
                    <c:pt idx="0">
                      <c:v>s1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{1D77AB8E-6CB8-4428-9008-E1F3F55E88F5}</c15:txfldGUID>
                      <c15:f>Stakeholder!$B$6</c15:f>
                      <c15:dlblFieldTableCache>
                        <c:ptCount val="1"/>
                        <c:pt idx="0">
                          <c:v>s1</c:v>
                        </c:pt>
                      </c15:dlblFieldTableCache>
                    </c15:dlblFTEntry>
                  </c15:dlblFieldTable>
                  <c15:showDataLabelsRange val="0"/>
                </c:ext>
                <c:ext xmlns:c16="http://schemas.microsoft.com/office/drawing/2014/chart" uri="{C3380CC4-5D6E-409C-BE32-E72D297353CC}">
                  <c16:uniqueId val="{00000000-9653-432A-8944-BF8ABBC4F345}"/>
                </c:ext>
              </c:extLst>
            </c:dLbl>
            <c:dLbl>
              <c:idx val="1"/>
              <c:layout>
                <c:manualLayout>
                  <c:x val="-0.1154842611424285"/>
                  <c:y val="0"/>
                </c:manualLayout>
              </c:layout>
              <c:tx>
                <c:strRef>
                  <c:f>Stakeholder!$B$7</c:f>
                  <c:strCache>
                    <c:ptCount val="1"/>
                    <c:pt idx="0">
                      <c:v>s2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{E3E4C4E6-C367-408C-AD0D-902371A8658A}</c15:txfldGUID>
                      <c15:f>Stakeholder!$B$7</c15:f>
                      <c15:dlblFieldTableCache>
                        <c:ptCount val="1"/>
                        <c:pt idx="0">
                          <c:v>s2</c:v>
                        </c:pt>
                      </c15:dlblFieldTableCache>
                    </c15:dlblFTEntry>
                  </c15:dlblFieldTable>
                  <c15:showDataLabelsRange val="0"/>
                </c:ext>
                <c:ext xmlns:c16="http://schemas.microsoft.com/office/drawing/2014/chart" uri="{C3380CC4-5D6E-409C-BE32-E72D297353CC}">
                  <c16:uniqueId val="{00000001-9653-432A-8944-BF8ABBC4F345}"/>
                </c:ext>
              </c:extLst>
            </c:dLbl>
            <c:dLbl>
              <c:idx val="2"/>
              <c:layout>
                <c:manualLayout>
                  <c:x val="-0.13897813845274293"/>
                  <c:y val="1.0499622265317761E-2"/>
                </c:manualLayout>
              </c:layout>
              <c:tx>
                <c:strRef>
                  <c:f>Stakeholder!$B$8</c:f>
                  <c:strCache>
                    <c:ptCount val="1"/>
                    <c:pt idx="0">
                      <c:v>s3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{4CBB63B1-BBF4-40C3-BCF5-384937DD9856}</c15:txfldGUID>
                      <c15:f>Stakeholder!$B$8</c15:f>
                      <c15:dlblFieldTableCache>
                        <c:ptCount val="1"/>
                        <c:pt idx="0">
                          <c:v>s3</c:v>
                        </c:pt>
                      </c15:dlblFieldTableCache>
                    </c15:dlblFTEntry>
                  </c15:dlblFieldTable>
                  <c15:showDataLabelsRange val="0"/>
                </c:ext>
                <c:ext xmlns:c16="http://schemas.microsoft.com/office/drawing/2014/chart" uri="{C3380CC4-5D6E-409C-BE32-E72D297353CC}">
                  <c16:uniqueId val="{00000002-9653-432A-8944-BF8ABBC4F345}"/>
                </c:ext>
              </c:extLst>
            </c:dLbl>
            <c:dLbl>
              <c:idx val="3"/>
              <c:layout>
                <c:manualLayout>
                  <c:x val="-9.0939443846193138E-2"/>
                  <c:y val="-2.5517730165035011E-3"/>
                </c:manualLayout>
              </c:layout>
              <c:tx>
                <c:strRef>
                  <c:f>Stakeholder!$B$9</c:f>
                  <c:strCache>
                    <c:ptCount val="1"/>
                    <c:pt idx="0">
                      <c:v>s4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{1C0B8FD8-0F8F-4899-AA9D-2DF2DFF33770}</c15:txfldGUID>
                      <c15:f>Stakeholder!$B$9</c15:f>
                      <c15:dlblFieldTableCache>
                        <c:ptCount val="1"/>
                        <c:pt idx="0">
                          <c:v>s4</c:v>
                        </c:pt>
                      </c15:dlblFieldTableCache>
                    </c15:dlblFTEntry>
                  </c15:dlblFieldTable>
                  <c15:showDataLabelsRange val="0"/>
                </c:ext>
                <c:ext xmlns:c16="http://schemas.microsoft.com/office/drawing/2014/chart" uri="{C3380CC4-5D6E-409C-BE32-E72D297353CC}">
                  <c16:uniqueId val="{00000003-9653-432A-8944-BF8ABBC4F345}"/>
                </c:ext>
              </c:extLst>
            </c:dLbl>
            <c:dLbl>
              <c:idx val="4"/>
              <c:layout>
                <c:manualLayout>
                  <c:x val="-0.12287509302017695"/>
                  <c:y val="1.3952662445384238E-2"/>
                </c:manualLayout>
              </c:layout>
              <c:tx>
                <c:strRef>
                  <c:f>Stakeholder!$B$10</c:f>
                  <c:strCache>
                    <c:ptCount val="1"/>
                    <c:pt idx="0">
                      <c:v>s5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{05F43C36-C67B-46E3-9663-9E3BA083EB80}</c15:txfldGUID>
                      <c15:f>Stakeholder!$B$10</c15:f>
                      <c15:dlblFieldTableCache>
                        <c:ptCount val="1"/>
                        <c:pt idx="0">
                          <c:v>s5</c:v>
                        </c:pt>
                      </c15:dlblFieldTableCache>
                    </c15:dlblFTEntry>
                  </c15:dlblFieldTable>
                  <c15:showDataLabelsRange val="0"/>
                </c:ext>
                <c:ext xmlns:c16="http://schemas.microsoft.com/office/drawing/2014/chart" uri="{C3380CC4-5D6E-409C-BE32-E72D297353CC}">
                  <c16:uniqueId val="{00000004-9653-432A-8944-BF8ABBC4F345}"/>
                </c:ext>
              </c:extLst>
            </c:dLbl>
            <c:dLbl>
              <c:idx val="5"/>
              <c:layout>
                <c:manualLayout>
                  <c:x val="-0.14533772694471586"/>
                  <c:y val="1.4749262536873156E-2"/>
                </c:manualLayout>
              </c:layout>
              <c:tx>
                <c:strRef>
                  <c:f>Stakeholder!$B$11</c:f>
                  <c:strCache>
                    <c:ptCount val="1"/>
                    <c:pt idx="0">
                      <c:v>s6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{0AA67EE8-A3BE-4089-B128-68C7414EF9BD}</c15:txfldGUID>
                      <c15:f>Stakeholder!$B$11</c15:f>
                      <c15:dlblFieldTableCache>
                        <c:ptCount val="1"/>
                        <c:pt idx="0">
                          <c:v>s6</c:v>
                        </c:pt>
                      </c15:dlblFieldTableCache>
                    </c15:dlblFTEntry>
                  </c15:dlblFieldTable>
                  <c15:showDataLabelsRange val="0"/>
                </c:ext>
                <c:ext xmlns:c16="http://schemas.microsoft.com/office/drawing/2014/chart" uri="{C3380CC4-5D6E-409C-BE32-E72D297353CC}">
                  <c16:uniqueId val="{00000005-9653-432A-8944-BF8ABBC4F345}"/>
                </c:ext>
              </c:extLst>
            </c:dLbl>
            <c:dLbl>
              <c:idx val="6"/>
              <c:tx>
                <c:strRef>
                  <c:f>Stakeholder!$B$12</c:f>
                  <c:strCache>
                    <c:ptCount val="1"/>
                    <c:pt idx="0">
                      <c:v>s7</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{47292A5D-3EAB-4C5F-A3EB-CF7688F17926}</c15:txfldGUID>
                      <c15:f>Stakeholder!$B$12</c15:f>
                      <c15:dlblFieldTableCache>
                        <c:ptCount val="1"/>
                        <c:pt idx="0">
                          <c:v>s7</c:v>
                        </c:pt>
                      </c15:dlblFieldTableCache>
                    </c15:dlblFTEntry>
                  </c15:dlblFieldTable>
                  <c15:showDataLabelsRange val="0"/>
                </c:ext>
                <c:ext xmlns:c16="http://schemas.microsoft.com/office/drawing/2014/chart" uri="{C3380CC4-5D6E-409C-BE32-E72D297353CC}">
                  <c16:uniqueId val="{00000006-9653-432A-8944-BF8ABBC4F345}"/>
                </c:ext>
              </c:extLst>
            </c:dLbl>
            <c:dLbl>
              <c:idx val="7"/>
              <c:layout>
                <c:manualLayout>
                  <c:x val="-0.19249918577696037"/>
                  <c:y val="-8.8495575221238937E-3"/>
                </c:manualLayout>
              </c:layout>
              <c:tx>
                <c:strRef>
                  <c:f>Stakeholder!$B$13</c:f>
                  <c:strCache>
                    <c:ptCount val="1"/>
                    <c:pt idx="0">
                      <c:v>s8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{626ABB64-9ABD-49E0-A31D-38B28132FF42}</c15:txfldGUID>
                      <c15:f>Stakeholder!$B$13</c15:f>
                      <c15:dlblFieldTableCache>
                        <c:ptCount val="1"/>
                        <c:pt idx="0">
                          <c:v>s8</c:v>
                        </c:pt>
                      </c15:dlblFieldTableCache>
                    </c15:dlblFTEntry>
                  </c15:dlblFieldTable>
                  <c15:showDataLabelsRange val="0"/>
                </c:ext>
                <c:ext xmlns:c16="http://schemas.microsoft.com/office/drawing/2014/chart" uri="{C3380CC4-5D6E-409C-BE32-E72D297353CC}">
                  <c16:uniqueId val="{00000007-9653-432A-8944-BF8ABBC4F345}"/>
                </c:ext>
              </c:extLst>
            </c:dLbl>
            <c:dLbl>
              <c:idx val="8"/>
              <c:layout>
                <c:manualLayout>
                  <c:x val="-0.13391584527697264"/>
                  <c:y val="2.9148656121248937E-3"/>
                </c:manualLayout>
              </c:layout>
              <c:tx>
                <c:strRef>
                  <c:f>Stakeholder!$B$14</c:f>
                  <c:strCache>
                    <c:ptCount val="1"/>
                    <c:pt idx="0">
                      <c:v>s9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{3FFCE96B-DD9B-46FF-BFB0-F07EBE80949A}</c15:txfldGUID>
                      <c15:f>Stakeholder!$B$14</c15:f>
                      <c15:dlblFieldTableCache>
                        <c:ptCount val="1"/>
                        <c:pt idx="0">
                          <c:v>s9</c:v>
                        </c:pt>
                      </c15:dlblFieldTableCache>
                    </c15:dlblFTEntry>
                  </c15:dlblFieldTable>
                  <c15:showDataLabelsRange val="0"/>
                </c:ext>
                <c:ext xmlns:c16="http://schemas.microsoft.com/office/drawing/2014/chart" uri="{C3380CC4-5D6E-409C-BE32-E72D297353CC}">
                  <c16:uniqueId val="{00000008-9653-432A-8944-BF8ABBC4F345}"/>
                </c:ext>
              </c:extLst>
            </c:dLbl>
            <c:dLbl>
              <c:idx val="9"/>
              <c:layout>
                <c:manualLayout>
                  <c:x val="-0.14014687545281485"/>
                  <c:y val="-1.1869436201780416E-2"/>
                </c:manualLayout>
              </c:layout>
              <c:tx>
                <c:strRef>
                  <c:f>Stakeholder!$B$15</c:f>
                  <c:strCache>
                    <c:ptCount val="1"/>
                    <c:pt idx="0">
                      <c:v>s10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{82789D68-9633-4030-819E-8CF09B6352BC}</c15:txfldGUID>
                      <c15:f>Stakeholder!$B$15</c15:f>
                      <c15:dlblFieldTableCache>
                        <c:ptCount val="1"/>
                        <c:pt idx="0">
                          <c:v>s10</c:v>
                        </c:pt>
                      </c15:dlblFieldTableCache>
                    </c15:dlblFTEntry>
                  </c15:dlblFieldTable>
                  <c15:showDataLabelsRange val="0"/>
                </c:ext>
                <c:ext xmlns:c16="http://schemas.microsoft.com/office/drawing/2014/chart" uri="{C3380CC4-5D6E-409C-BE32-E72D297353CC}">
                  <c16:uniqueId val="{00000009-9653-432A-8944-BF8ABBC4F345}"/>
                </c:ext>
              </c:extLst>
            </c:dLbl>
            <c:dLbl>
              <c:idx val="10"/>
              <c:layout>
                <c:manualLayout>
                  <c:x val="-0.14232276947779585"/>
                  <c:y val="2.0132869148032691E-3"/>
                </c:manualLayout>
              </c:layout>
              <c:tx>
                <c:strRef>
                  <c:f>Stakeholder!$B$16</c:f>
                  <c:strCache>
                    <c:ptCount val="1"/>
                    <c:pt idx="0">
                      <c:v>s11</c:v>
                    </c:pt>
                  </c:strCache>
                </c:strRef>
              </c:tx>
              <c:numFmt formatCode="General" sourceLinked="0"/>
              <c:spPr>
                <a:ln>
                  <a:noFill/>
                </a:ln>
              </c:spPr>
              <c:txPr>
                <a:bodyPr rot="0" anchor="ctr" anchorCtr="1"/>
                <a:lstStyle/>
                <a:p>
                  <a:pPr algn="ctr" rtl="0">
                    <a:defRPr lang="en-US" sz="1800" b="0" i="0" u="none" strike="noStrike" kern="1200" baseline="0">
                      <a:solidFill>
                        <a:sysClr val="windowText" lastClr="000000"/>
                      </a:solidFill>
                      <a:latin typeface="Calibri Light" panose="020F0302020204030204" pitchFamily="34" charset="0"/>
                      <a:ea typeface="+mn-ea"/>
                      <a:cs typeface="Calibri Light" panose="020F0302020204030204" pitchFamily="34" charset="0"/>
                    </a:defRPr>
                  </a:pPr>
                  <a:endParaRPr lang="de-DE"/>
                </a:p>
              </c:txPr>
              <c:dLblPos val="r"/>
              <c:showLegendKey val="0"/>
              <c:showVal val="0"/>
              <c:showCatName val="0"/>
              <c:showSerName val="0"/>
              <c:showPercent val="0"/>
              <c:showBubbleSize val="1"/>
              <c:extLst>
                <c:ext xmlns:c15="http://schemas.microsoft.com/office/drawing/2012/chart" uri="{CE6537A1-D6FC-4f65-9D91-7224C49458BB}">
                  <c15:dlblFieldTable>
                    <c15:dlblFTEntry>
                      <c15:txfldGUID>{2200527D-F47B-4AC8-8CF2-AEC924FE973D}</c15:txfldGUID>
                      <c15:f>Stakeholder!$B$16</c15:f>
                      <c15:dlblFieldTableCache>
                        <c:ptCount val="1"/>
                        <c:pt idx="0">
                          <c:v>s11</c:v>
                        </c:pt>
                      </c15:dlblFieldTableCache>
                    </c15:dlblFTEntry>
                  </c15:dlblFieldTable>
                  <c15:showDataLabelsRange val="0"/>
                </c:ext>
                <c:ext xmlns:c16="http://schemas.microsoft.com/office/drawing/2014/chart" uri="{C3380CC4-5D6E-409C-BE32-E72D297353CC}">
                  <c16:uniqueId val="{0000000A-9653-432A-8944-BF8ABBC4F345}"/>
                </c:ext>
              </c:extLst>
            </c:dLbl>
            <c:dLbl>
              <c:idx val="11"/>
              <c:layout>
                <c:manualLayout>
                  <c:x val="-0.14379873181313135"/>
                  <c:y val="8.8495837130151012E-3"/>
                </c:manualLayout>
              </c:layout>
              <c:tx>
                <c:strRef>
                  <c:f>Stakeholder!$B$17</c:f>
                  <c:strCache>
                    <c:ptCount val="1"/>
                    <c:pt idx="0">
                      <c:v>s12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{CC195F26-7ECD-48A1-B1DD-594FD24E37C8}</c15:txfldGUID>
                      <c15:f>Stakeholder!$B$17</c15:f>
                      <c15:dlblFieldTableCache>
                        <c:ptCount val="1"/>
                        <c:pt idx="0">
                          <c:v>s12</c:v>
                        </c:pt>
                      </c15:dlblFieldTableCache>
                    </c15:dlblFTEntry>
                  </c15:dlblFieldTable>
                  <c15:showDataLabelsRange val="0"/>
                </c:ext>
                <c:ext xmlns:c16="http://schemas.microsoft.com/office/drawing/2014/chart" uri="{C3380CC4-5D6E-409C-BE32-E72D297353CC}">
                  <c16:uniqueId val="{0000000B-9653-432A-8944-BF8ABBC4F345}"/>
                </c:ext>
              </c:extLst>
            </c:dLbl>
            <c:dLbl>
              <c:idx val="12"/>
              <c:layout>
                <c:manualLayout>
                  <c:x val="-0.15042782952225492"/>
                  <c:y val="-3.0198524887653138E-3"/>
                </c:manualLayout>
              </c:layout>
              <c:tx>
                <c:strRef>
                  <c:f>Stakeholder!$B$18</c:f>
                  <c:strCache>
                    <c:ptCount val="1"/>
                    <c:pt idx="0">
                      <c:v>s13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{3B4F67BA-C23F-4781-8F42-C9C76DEE175B}</c15:txfldGUID>
                      <c15:f>Stakeholder!$B$18</c15:f>
                      <c15:dlblFieldTableCache>
                        <c:ptCount val="1"/>
                        <c:pt idx="0">
                          <c:v>s13</c:v>
                        </c:pt>
                      </c15:dlblFieldTableCache>
                    </c15:dlblFTEntry>
                  </c15:dlblFieldTable>
                  <c15:showDataLabelsRange val="0"/>
                </c:ext>
                <c:ext xmlns:c16="http://schemas.microsoft.com/office/drawing/2014/chart" uri="{C3380CC4-5D6E-409C-BE32-E72D297353CC}">
                  <c16:uniqueId val="{0000000C-9653-432A-8944-BF8ABBC4F345}"/>
                </c:ext>
              </c:extLst>
            </c:dLbl>
            <c:dLbl>
              <c:idx val="13"/>
              <c:layout>
                <c:manualLayout>
                  <c:x val="-0.12557727610711694"/>
                  <c:y val="-3.8514918572863854E-3"/>
                </c:manualLayout>
              </c:layout>
              <c:tx>
                <c:strRef>
                  <c:f>Stakeholder!$B$19</c:f>
                  <c:strCache>
                    <c:ptCount val="1"/>
                    <c:pt idx="0">
                      <c:v>s14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{0DED349C-532C-4E59-8D1D-487C068A1416}</c15:txfldGUID>
                      <c15:f>Stakeholder!$B$19</c15:f>
                      <c15:dlblFieldTableCache>
                        <c:ptCount val="1"/>
                        <c:pt idx="0">
                          <c:v>s14</c:v>
                        </c:pt>
                      </c15:dlblFieldTableCache>
                    </c15:dlblFTEntry>
                  </c15:dlblFieldTable>
                  <c15:showDataLabelsRange val="0"/>
                </c:ext>
                <c:ext xmlns:c16="http://schemas.microsoft.com/office/drawing/2014/chart" uri="{C3380CC4-5D6E-409C-BE32-E72D297353CC}">
                  <c16:uniqueId val="{0000000D-9653-432A-8944-BF8ABBC4F345}"/>
                </c:ext>
              </c:extLst>
            </c:dLbl>
            <c:dLbl>
              <c:idx val="14"/>
              <c:layout>
                <c:manualLayout>
                  <c:x val="-0.13468413199758569"/>
                  <c:y val="5.8996705530503053E-3"/>
                </c:manualLayout>
              </c:layout>
              <c:tx>
                <c:strRef>
                  <c:f>Stakeholder!$B$20</c:f>
                  <c:strCache>
                    <c:ptCount val="1"/>
                    <c:pt idx="0">
                      <c:v>s15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{8D33993E-CA1C-45FA-80A7-2D4C48D24DA0}</c15:txfldGUID>
                      <c15:f>Stakeholder!$B$20</c15:f>
                      <c15:dlblFieldTableCache>
                        <c:ptCount val="1"/>
                        <c:pt idx="0">
                          <c:v>s15</c:v>
                        </c:pt>
                      </c15:dlblFieldTableCache>
                    </c15:dlblFTEntry>
                  </c15:dlblFieldTable>
                  <c15:showDataLabelsRange val="0"/>
                </c:ext>
                <c:ext xmlns:c16="http://schemas.microsoft.com/office/drawing/2014/chart" uri="{C3380CC4-5D6E-409C-BE32-E72D297353CC}">
                  <c16:uniqueId val="{0000000E-9653-432A-8944-BF8ABBC4F345}"/>
                </c:ext>
              </c:extLst>
            </c:dLbl>
            <c:dLbl>
              <c:idx val="15"/>
              <c:layout>
                <c:manualLayout>
                  <c:x val="-0.15875984614012245"/>
                  <c:y val="1.9209015786973215E-2"/>
                </c:manualLayout>
              </c:layout>
              <c:tx>
                <c:strRef>
                  <c:f>Stakeholder!$B$21</c:f>
                  <c:strCache>
                    <c:ptCount val="1"/>
                    <c:pt idx="0">
                      <c:v>s16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{EDE2E325-0773-409B-A617-C472A07C8AB0}</c15:txfldGUID>
                      <c15:f>Stakeholder!$B$21</c15:f>
                      <c15:dlblFieldTableCache>
                        <c:ptCount val="1"/>
                        <c:pt idx="0">
                          <c:v>s16</c:v>
                        </c:pt>
                      </c15:dlblFieldTableCache>
                    </c15:dlblFTEntry>
                  </c15:dlblFieldTable>
                  <c15:showDataLabelsRange val="0"/>
                </c:ext>
                <c:ext xmlns:c16="http://schemas.microsoft.com/office/drawing/2014/chart" uri="{C3380CC4-5D6E-409C-BE32-E72D297353CC}">
                  <c16:uniqueId val="{0000000F-9653-432A-8944-BF8ABBC4F345}"/>
                </c:ext>
              </c:extLst>
            </c:dLbl>
            <c:dLbl>
              <c:idx val="16"/>
              <c:layout>
                <c:manualLayout>
                  <c:x val="-0.13325790948870578"/>
                  <c:y val="2.9148656121248937E-3"/>
                </c:manualLayout>
              </c:layout>
              <c:tx>
                <c:strRef>
                  <c:f>Stakeholder!$B$22</c:f>
                  <c:strCache>
                    <c:ptCount val="1"/>
                    <c:pt idx="0">
                      <c:v>s17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{C32F1E26-3165-4C63-B3E8-722ABA122760}</c15:txfldGUID>
                      <c15:f>Stakeholder!$B$22</c15:f>
                      <c15:dlblFieldTableCache>
                        <c:ptCount val="1"/>
                        <c:pt idx="0">
                          <c:v>s17</c:v>
                        </c:pt>
                      </c15:dlblFieldTableCache>
                    </c15:dlblFTEntry>
                  </c15:dlblFieldTable>
                  <c15:showDataLabelsRange val="0"/>
                </c:ext>
                <c:ext xmlns:c16="http://schemas.microsoft.com/office/drawing/2014/chart" uri="{C3380CC4-5D6E-409C-BE32-E72D297353CC}">
                  <c16:uniqueId val="{00000010-9653-432A-8944-BF8ABBC4F345}"/>
                </c:ext>
              </c:extLst>
            </c:dLbl>
            <c:dLbl>
              <c:idx val="17"/>
              <c:layout>
                <c:manualLayout>
                  <c:x val="-0.14763003874494207"/>
                  <c:y val="1.2806062446941907E-2"/>
                </c:manualLayout>
              </c:layout>
              <c:tx>
                <c:strRef>
                  <c:f>Stakeholder!$B$23</c:f>
                  <c:strCache>
                    <c:ptCount val="1"/>
                    <c:pt idx="0">
                      <c:v>s18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{EA416C1A-9AF7-4114-B8DD-A4279AE3164D}</c15:txfldGUID>
                      <c15:f>Stakeholder!$B$23</c15:f>
                      <c15:dlblFieldTableCache>
                        <c:ptCount val="1"/>
                        <c:pt idx="0">
                          <c:v>s18</c:v>
                        </c:pt>
                      </c15:dlblFieldTableCache>
                    </c15:dlblFTEntry>
                  </c15:dlblFieldTable>
                  <c15:showDataLabelsRange val="0"/>
                </c:ext>
                <c:ext xmlns:c16="http://schemas.microsoft.com/office/drawing/2014/chart" uri="{C3380CC4-5D6E-409C-BE32-E72D297353CC}">
                  <c16:uniqueId val="{00000011-9653-432A-8944-BF8ABBC4F345}"/>
                </c:ext>
              </c:extLst>
            </c:dLbl>
            <c:dLbl>
              <c:idx val="18"/>
              <c:layout>
                <c:manualLayout>
                  <c:x val="-0.14983824876495563"/>
                  <c:y val="9.9612919304967826E-3"/>
                </c:manualLayout>
              </c:layout>
              <c:tx>
                <c:strRef>
                  <c:f>Stakeholder!$B$24</c:f>
                  <c:strCache>
                    <c:ptCount val="1"/>
                    <c:pt idx="0">
                      <c:v>s19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{C11EAB37-3BBA-4BB6-91F2-F415B82805F9}</c15:txfldGUID>
                      <c15:f>Stakeholder!$B$24</c15:f>
                      <c15:dlblFieldTableCache>
                        <c:ptCount val="1"/>
                        <c:pt idx="0">
                          <c:v>s19</c:v>
                        </c:pt>
                      </c15:dlblFieldTableCache>
                    </c15:dlblFTEntry>
                  </c15:dlblFieldTable>
                  <c15:showDataLabelsRange val="0"/>
                </c:ext>
                <c:ext xmlns:c16="http://schemas.microsoft.com/office/drawing/2014/chart" uri="{C3380CC4-5D6E-409C-BE32-E72D297353CC}">
                  <c16:uniqueId val="{00000012-9653-432A-8944-BF8ABBC4F345}"/>
                </c:ext>
              </c:extLst>
            </c:dLbl>
            <c:dLbl>
              <c:idx val="19"/>
              <c:layout>
                <c:manualLayout>
                  <c:x val="-0.14422911534144528"/>
                  <c:y val="-2.9148656121248937E-3"/>
                </c:manualLayout>
              </c:layout>
              <c:tx>
                <c:strRef>
                  <c:f>Stakeholder!$B$25</c:f>
                  <c:strCache>
                    <c:ptCount val="1"/>
                    <c:pt idx="0">
                      <c:v>s20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{9EBC6163-4D36-4D7B-A222-E13790841BD2}</c15:txfldGUID>
                      <c15:f>Stakeholder!$B$25</c15:f>
                      <c15:dlblFieldTableCache>
                        <c:ptCount val="1"/>
                        <c:pt idx="0">
                          <c:v>s20</c:v>
                        </c:pt>
                      </c15:dlblFieldTableCache>
                    </c15:dlblFTEntry>
                  </c15:dlblFieldTable>
                  <c15:showDataLabelsRange val="0"/>
                </c:ext>
                <c:ext xmlns:c16="http://schemas.microsoft.com/office/drawing/2014/chart" uri="{C3380CC4-5D6E-409C-BE32-E72D297353CC}">
                  <c16:uniqueId val="{00000013-9653-432A-8944-BF8ABBC4F345}"/>
                </c:ext>
              </c:extLst>
            </c:dLbl>
            <c:numFmt formatCode="General" sourceLinked="0"/>
            <c:spPr>
              <a:ln>
                <a:noFill/>
              </a:ln>
            </c:spPr>
            <c:txPr>
              <a:bodyPr rot="0" anchor="ctr" anchorCtr="1"/>
              <a:lstStyle/>
              <a:p>
                <a:pPr>
                  <a:defRPr sz="1800" b="0">
                    <a:solidFill>
                      <a:sysClr val="windowText" lastClr="000000"/>
                    </a:solidFill>
                    <a:latin typeface="Calibri Light" panose="020F0302020204030204" pitchFamily="34" charset="0"/>
                    <a:cs typeface="Calibri Light" panose="020F0302020204030204" pitchFamily="34" charset="0"/>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Stakeholder!$D$6:$D$25</c:f>
              <c:numCache>
                <c:formatCode>0</c:formatCode>
                <c:ptCount val="20"/>
                <c:pt idx="0">
                  <c:v>7</c:v>
                </c:pt>
                <c:pt idx="1">
                  <c:v>8</c:v>
                </c:pt>
                <c:pt idx="2">
                  <c:v>8</c:v>
                </c:pt>
                <c:pt idx="3">
                  <c:v>6</c:v>
                </c:pt>
              </c:numCache>
            </c:numRef>
          </c:xVal>
          <c:yVal>
            <c:numRef>
              <c:f>Stakeholder!$E$6:$E$25</c:f>
              <c:numCache>
                <c:formatCode>0</c:formatCode>
                <c:ptCount val="20"/>
                <c:pt idx="0">
                  <c:v>7</c:v>
                </c:pt>
                <c:pt idx="1">
                  <c:v>7</c:v>
                </c:pt>
                <c:pt idx="2">
                  <c:v>8</c:v>
                </c:pt>
                <c:pt idx="3">
                  <c:v>3</c:v>
                </c:pt>
              </c:numCache>
            </c:numRef>
          </c:yVal>
          <c:bubbleSize>
            <c:numRef>
              <c:f>Stakeholder!$K$6:$K$25</c:f>
              <c:numCache>
                <c:formatCode>General</c:formatCode>
                <c:ptCount val="20"/>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9653-432A-8944-BF8ABBC4F345}"/>
            </c:ext>
          </c:extLst>
        </c:ser>
        <c:dLbls>
          <c:showLegendKey val="0"/>
          <c:showVal val="0"/>
          <c:showCatName val="0"/>
          <c:showSerName val="0"/>
          <c:showPercent val="0"/>
          <c:showBubbleSize val="0"/>
        </c:dLbls>
        <c:bubbleScale val="100"/>
        <c:showNegBubbles val="0"/>
        <c:axId val="-670239696"/>
        <c:axId val="-670235344"/>
      </c:bubbleChart>
      <c:valAx>
        <c:axId val="-670239696"/>
        <c:scaling>
          <c:orientation val="minMax"/>
          <c:max val="11"/>
          <c:min val="0"/>
        </c:scaling>
        <c:delete val="0"/>
        <c:axPos val="b"/>
        <c:numFmt formatCode="0" sourceLinked="1"/>
        <c:majorTickMark val="out"/>
        <c:minorTickMark val="none"/>
        <c:tickLblPos val="nextTo"/>
        <c:crossAx val="-670235344"/>
        <c:crosses val="autoZero"/>
        <c:crossBetween val="midCat"/>
        <c:majorUnit val="1"/>
        <c:minorUnit val="0.1"/>
      </c:valAx>
      <c:valAx>
        <c:axId val="-670235344"/>
        <c:scaling>
          <c:orientation val="minMax"/>
          <c:max val="11"/>
          <c:min val="0"/>
        </c:scaling>
        <c:delete val="0"/>
        <c:axPos val="l"/>
        <c:numFmt formatCode="0" sourceLinked="1"/>
        <c:majorTickMark val="out"/>
        <c:minorTickMark val="none"/>
        <c:tickLblPos val="nextTo"/>
        <c:crossAx val="-670239696"/>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32378399508571"/>
          <c:y val="6.7637738192824898E-2"/>
          <c:w val="0.58180025369169275"/>
          <c:h val="0.89329052189422975"/>
        </c:manualLayout>
      </c:layout>
      <c:radarChart>
        <c:radarStyle val="filled"/>
        <c:varyColors val="0"/>
        <c:ser>
          <c:idx val="0"/>
          <c:order val="0"/>
          <c:spPr>
            <a:solidFill>
              <a:schemeClr val="accent1">
                <a:alpha val="50000"/>
              </a:schemeClr>
            </a:solidFill>
          </c:spPr>
          <c:cat>
            <c:strRef>
              <c:f>PESTLE!$C$5:$C$10</c:f>
              <c:strCache>
                <c:ptCount val="6"/>
                <c:pt idx="0">
                  <c:v>Facteurs d'influence politique</c:v>
                </c:pt>
                <c:pt idx="1">
                  <c:v>Facteurs d'influence économique</c:v>
                </c:pt>
                <c:pt idx="2">
                  <c:v>Facteurs d'influence sociologique</c:v>
                </c:pt>
                <c:pt idx="3">
                  <c:v>Facteurs d'influence technologique</c:v>
                </c:pt>
                <c:pt idx="4">
                  <c:v>Facteurs d'influence écologique</c:v>
                </c:pt>
                <c:pt idx="5">
                  <c:v>Facteurs d'influence législative</c:v>
                </c:pt>
              </c:strCache>
            </c:strRef>
          </c:cat>
          <c:val>
            <c:numRef>
              <c:f>PESTLE!$D$5:$D$10</c:f>
              <c:numCache>
                <c:formatCode>0.00</c:formatCode>
                <c:ptCount val="6"/>
                <c:pt idx="0">
                  <c:v>4</c:v>
                </c:pt>
                <c:pt idx="1">
                  <c:v>7</c:v>
                </c:pt>
                <c:pt idx="2">
                  <c:v>3</c:v>
                </c:pt>
                <c:pt idx="3">
                  <c:v>1</c:v>
                </c:pt>
                <c:pt idx="4">
                  <c:v>3</c:v>
                </c:pt>
                <c:pt idx="5">
                  <c:v>4</c:v>
                </c:pt>
              </c:numCache>
            </c:numRef>
          </c:val>
          <c:extLst>
            <c:ext xmlns:c16="http://schemas.microsoft.com/office/drawing/2014/chart" uri="{C3380CC4-5D6E-409C-BE32-E72D297353CC}">
              <c16:uniqueId val="{00000000-CFE7-4164-9A04-FE7E5CDF90D3}"/>
            </c:ext>
          </c:extLst>
        </c:ser>
        <c:dLbls>
          <c:showLegendKey val="0"/>
          <c:showVal val="0"/>
          <c:showCatName val="0"/>
          <c:showSerName val="0"/>
          <c:showPercent val="0"/>
          <c:showBubbleSize val="0"/>
        </c:dLbls>
        <c:axId val="-670234256"/>
        <c:axId val="-670235888"/>
      </c:radarChart>
      <c:catAx>
        <c:axId val="-670234256"/>
        <c:scaling>
          <c:orientation val="minMax"/>
        </c:scaling>
        <c:delete val="0"/>
        <c:axPos val="b"/>
        <c:majorGridlines/>
        <c:numFmt formatCode="General" sourceLinked="0"/>
        <c:majorTickMark val="out"/>
        <c:minorTickMark val="none"/>
        <c:tickLblPos val="nextTo"/>
        <c:txPr>
          <a:bodyPr/>
          <a:lstStyle/>
          <a:p>
            <a:pPr>
              <a:defRPr>
                <a:solidFill>
                  <a:schemeClr val="bg1"/>
                </a:solidFill>
              </a:defRPr>
            </a:pPr>
            <a:endParaRPr lang="de-DE"/>
          </a:p>
        </c:txPr>
        <c:crossAx val="-670235888"/>
        <c:crosses val="autoZero"/>
        <c:auto val="1"/>
        <c:lblAlgn val="ctr"/>
        <c:lblOffset val="100"/>
        <c:noMultiLvlLbl val="0"/>
      </c:catAx>
      <c:valAx>
        <c:axId val="-670235888"/>
        <c:scaling>
          <c:orientation val="minMax"/>
        </c:scaling>
        <c:delete val="0"/>
        <c:axPos val="l"/>
        <c:majorGridlines/>
        <c:numFmt formatCode="0.00" sourceLinked="1"/>
        <c:majorTickMark val="cross"/>
        <c:minorTickMark val="none"/>
        <c:tickLblPos val="nextTo"/>
        <c:crossAx val="-670234256"/>
        <c:crosses val="autoZero"/>
        <c:crossBetween val="between"/>
      </c:valAx>
    </c:plotArea>
    <c:plotVisOnly val="1"/>
    <c:dispBlanksAs val="gap"/>
    <c:showDLblsOverMax val="0"/>
  </c:chart>
  <c:spPr>
    <a:noFill/>
    <a:ln>
      <a:noFill/>
    </a:ln>
  </c:spPr>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32378399508571"/>
          <c:y val="6.7637738192824898E-2"/>
          <c:w val="0.58180025369169275"/>
          <c:h val="0.89329052189422975"/>
        </c:manualLayout>
      </c:layout>
      <c:radarChart>
        <c:radarStyle val="filled"/>
        <c:varyColors val="0"/>
        <c:ser>
          <c:idx val="0"/>
          <c:order val="0"/>
          <c:spPr>
            <a:solidFill>
              <a:schemeClr val="accent1">
                <a:alpha val="50000"/>
              </a:schemeClr>
            </a:solidFill>
          </c:spPr>
          <c:cat>
            <c:strRef>
              <c:f>Trends!$C$5:$C$10</c:f>
              <c:strCache>
                <c:ptCount val="6"/>
                <c:pt idx="0">
                  <c:v>Facteurs d'influence politique</c:v>
                </c:pt>
                <c:pt idx="1">
                  <c:v>Facteurs d'influence économique</c:v>
                </c:pt>
                <c:pt idx="2">
                  <c:v>Facteurs d'influence sociologique</c:v>
                </c:pt>
                <c:pt idx="3">
                  <c:v>Facteurs d'influence technologique</c:v>
                </c:pt>
                <c:pt idx="4">
                  <c:v>Facteurs d'influence écologique</c:v>
                </c:pt>
                <c:pt idx="5">
                  <c:v>Facteurs d'influence législative</c:v>
                </c:pt>
              </c:strCache>
            </c:strRef>
          </c:cat>
          <c:val>
            <c:numRef>
              <c:f>Trends!$D$5:$D$10</c:f>
              <c:numCache>
                <c:formatCode>0.00</c:formatCode>
                <c:ptCount val="6"/>
                <c:pt idx="0">
                  <c:v>4</c:v>
                </c:pt>
                <c:pt idx="1">
                  <c:v>7</c:v>
                </c:pt>
                <c:pt idx="2">
                  <c:v>3</c:v>
                </c:pt>
                <c:pt idx="3">
                  <c:v>1</c:v>
                </c:pt>
                <c:pt idx="4">
                  <c:v>3</c:v>
                </c:pt>
                <c:pt idx="5">
                  <c:v>4</c:v>
                </c:pt>
              </c:numCache>
            </c:numRef>
          </c:val>
          <c:extLst>
            <c:ext xmlns:c16="http://schemas.microsoft.com/office/drawing/2014/chart" uri="{C3380CC4-5D6E-409C-BE32-E72D297353CC}">
              <c16:uniqueId val="{00000000-803E-45F4-939E-82C37C29FCF6}"/>
            </c:ext>
          </c:extLst>
        </c:ser>
        <c:dLbls>
          <c:showLegendKey val="0"/>
          <c:showVal val="0"/>
          <c:showCatName val="0"/>
          <c:showSerName val="0"/>
          <c:showPercent val="0"/>
          <c:showBubbleSize val="0"/>
        </c:dLbls>
        <c:axId val="-670234800"/>
        <c:axId val="-670233712"/>
      </c:radarChart>
      <c:catAx>
        <c:axId val="-670234800"/>
        <c:scaling>
          <c:orientation val="minMax"/>
        </c:scaling>
        <c:delete val="0"/>
        <c:axPos val="b"/>
        <c:majorGridlines/>
        <c:numFmt formatCode="General" sourceLinked="0"/>
        <c:majorTickMark val="out"/>
        <c:minorTickMark val="none"/>
        <c:tickLblPos val="nextTo"/>
        <c:txPr>
          <a:bodyPr/>
          <a:lstStyle/>
          <a:p>
            <a:pPr>
              <a:defRPr>
                <a:solidFill>
                  <a:schemeClr val="bg1"/>
                </a:solidFill>
              </a:defRPr>
            </a:pPr>
            <a:endParaRPr lang="de-DE"/>
          </a:p>
        </c:txPr>
        <c:crossAx val="-670233712"/>
        <c:crosses val="autoZero"/>
        <c:auto val="1"/>
        <c:lblAlgn val="ctr"/>
        <c:lblOffset val="100"/>
        <c:noMultiLvlLbl val="0"/>
      </c:catAx>
      <c:valAx>
        <c:axId val="-670233712"/>
        <c:scaling>
          <c:orientation val="minMax"/>
        </c:scaling>
        <c:delete val="0"/>
        <c:axPos val="l"/>
        <c:majorGridlines/>
        <c:numFmt formatCode="0.00" sourceLinked="1"/>
        <c:majorTickMark val="cross"/>
        <c:minorTickMark val="none"/>
        <c:tickLblPos val="nextTo"/>
        <c:crossAx val="-670234800"/>
        <c:crosses val="autoZero"/>
        <c:crossBetween val="between"/>
      </c:valAx>
    </c:plotArea>
    <c:plotVisOnly val="1"/>
    <c:dispBlanksAs val="gap"/>
    <c:showDLblsOverMax val="0"/>
  </c:chart>
  <c:spPr>
    <a:noFill/>
    <a:ln>
      <a:noFill/>
    </a:ln>
  </c:spPr>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645561243095041"/>
          <c:y val="0.17032084242481738"/>
          <c:w val="0.50535586139211153"/>
          <c:h val="0.72746288195457054"/>
        </c:manualLayout>
      </c:layout>
      <c:radarChart>
        <c:radarStyle val="filled"/>
        <c:varyColors val="0"/>
        <c:ser>
          <c:idx val="0"/>
          <c:order val="0"/>
          <c:spPr>
            <a:solidFill>
              <a:schemeClr val="accent1">
                <a:alpha val="50000"/>
              </a:schemeClr>
            </a:solidFill>
            <a:ln w="19050"/>
          </c:spPr>
          <c:cat>
            <c:strRef>
              <c:f>Branchenstruktur!$F$5:$F$9</c:f>
              <c:strCache>
                <c:ptCount val="5"/>
                <c:pt idx="0">
                  <c:v>Menace de nouv. entrants</c:v>
                </c:pt>
                <c:pt idx="1">
                  <c:v>Produits de substitution</c:v>
                </c:pt>
                <c:pt idx="2">
                  <c:v>Pouvoir de nég. fournisseurs</c:v>
                </c:pt>
                <c:pt idx="3">
                  <c:v>Pouvoir de nég. clients</c:v>
                </c:pt>
                <c:pt idx="4">
                  <c:v>Concurrence / rivalité</c:v>
                </c:pt>
              </c:strCache>
            </c:strRef>
          </c:cat>
          <c:val>
            <c:numRef>
              <c:f>Branchenstruktur!$G$5:$G$9</c:f>
              <c:numCache>
                <c:formatCode>General</c:formatCode>
                <c:ptCount val="5"/>
                <c:pt idx="0">
                  <c:v>6</c:v>
                </c:pt>
                <c:pt idx="1">
                  <c:v>6</c:v>
                </c:pt>
                <c:pt idx="2">
                  <c:v>0.1</c:v>
                </c:pt>
                <c:pt idx="3">
                  <c:v>3</c:v>
                </c:pt>
                <c:pt idx="4">
                  <c:v>10</c:v>
                </c:pt>
              </c:numCache>
            </c:numRef>
          </c:val>
          <c:extLst>
            <c:ext xmlns:c16="http://schemas.microsoft.com/office/drawing/2014/chart" uri="{C3380CC4-5D6E-409C-BE32-E72D297353CC}">
              <c16:uniqueId val="{00000000-66BA-421E-B6A5-0CF68769377A}"/>
            </c:ext>
          </c:extLst>
        </c:ser>
        <c:dLbls>
          <c:showLegendKey val="0"/>
          <c:showVal val="0"/>
          <c:showCatName val="0"/>
          <c:showSerName val="0"/>
          <c:showPercent val="0"/>
          <c:showBubbleSize val="0"/>
        </c:dLbls>
        <c:axId val="-670241872"/>
        <c:axId val="-670233168"/>
      </c:radarChart>
      <c:catAx>
        <c:axId val="-670241872"/>
        <c:scaling>
          <c:orientation val="minMax"/>
        </c:scaling>
        <c:delete val="0"/>
        <c:axPos val="b"/>
        <c:majorGridlines/>
        <c:numFmt formatCode="General" sourceLinked="1"/>
        <c:majorTickMark val="out"/>
        <c:minorTickMark val="none"/>
        <c:tickLblPos val="nextTo"/>
        <c:txPr>
          <a:bodyPr/>
          <a:lstStyle/>
          <a:p>
            <a:pPr>
              <a:defRPr sz="1100">
                <a:latin typeface="Calibri Light" panose="020F0302020204030204" pitchFamily="34" charset="0"/>
                <a:cs typeface="Calibri Light" panose="020F0302020204030204" pitchFamily="34" charset="0"/>
              </a:defRPr>
            </a:pPr>
            <a:endParaRPr lang="de-DE"/>
          </a:p>
        </c:txPr>
        <c:crossAx val="-670233168"/>
        <c:crosses val="autoZero"/>
        <c:auto val="1"/>
        <c:lblAlgn val="ctr"/>
        <c:lblOffset val="100"/>
        <c:noMultiLvlLbl val="0"/>
      </c:catAx>
      <c:valAx>
        <c:axId val="-670233168"/>
        <c:scaling>
          <c:orientation val="minMax"/>
        </c:scaling>
        <c:delete val="0"/>
        <c:axPos val="l"/>
        <c:majorGridlines/>
        <c:numFmt formatCode="General" sourceLinked="1"/>
        <c:majorTickMark val="cross"/>
        <c:minorTickMark val="none"/>
        <c:tickLblPos val="nextTo"/>
        <c:crossAx val="-670241872"/>
        <c:crosses val="autoZero"/>
        <c:crossBetween val="between"/>
      </c:valAx>
    </c:plotArea>
    <c:plotVisOnly val="1"/>
    <c:dispBlanksAs val="gap"/>
    <c:showDLblsOverMax val="0"/>
  </c:chart>
  <c:spPr>
    <a:noFill/>
    <a:ln>
      <a:noFill/>
    </a:ln>
  </c:spPr>
  <c:printSettings>
    <c:headerFooter/>
    <c:pageMargins b="0.78740157499999996" l="0.7" r="0.7" t="0.78740157499999996" header="0.3" footer="0.3"/>
    <c:pageSetup paperSize="9" orientation="landscape"/>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0.12203462222566488"/>
          <c:y val="2.4817016702893855E-2"/>
          <c:w val="0.83886613767376805"/>
          <c:h val="0.91746872405280555"/>
        </c:manualLayout>
      </c:layout>
      <c:bubbleChart>
        <c:varyColors val="1"/>
        <c:ser>
          <c:idx val="0"/>
          <c:order val="0"/>
          <c:tx>
            <c:strRef>
              <c:f>Kernkompetenzen!$E$5</c:f>
              <c:strCache>
                <c:ptCount val="1"/>
                <c:pt idx="0">
                  <c:v>Difficile à substituer</c:v>
                </c:pt>
              </c:strCache>
            </c:strRef>
          </c:tx>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B5B4-44CC-AC56-959327341748}"/>
              </c:ext>
            </c:extLst>
          </c:dPt>
          <c:dPt>
            <c:idx val="1"/>
            <c:invertIfNegative val="0"/>
            <c:bubble3D val="0"/>
            <c:extLst>
              <c:ext xmlns:c16="http://schemas.microsoft.com/office/drawing/2014/chart" uri="{C3380CC4-5D6E-409C-BE32-E72D297353CC}">
                <c16:uniqueId val="{00000001-B5B4-44CC-AC56-959327341748}"/>
              </c:ext>
            </c:extLst>
          </c:dPt>
          <c:dPt>
            <c:idx val="2"/>
            <c:invertIfNegative val="0"/>
            <c:bubble3D val="0"/>
            <c:extLst>
              <c:ext xmlns:c16="http://schemas.microsoft.com/office/drawing/2014/chart" uri="{C3380CC4-5D6E-409C-BE32-E72D297353CC}">
                <c16:uniqueId val="{00000002-B5B4-44CC-AC56-959327341748}"/>
              </c:ext>
            </c:extLst>
          </c:dPt>
          <c:dPt>
            <c:idx val="3"/>
            <c:invertIfNegative val="0"/>
            <c:bubble3D val="0"/>
            <c:extLst>
              <c:ext xmlns:c16="http://schemas.microsoft.com/office/drawing/2014/chart" uri="{C3380CC4-5D6E-409C-BE32-E72D297353CC}">
                <c16:uniqueId val="{00000003-B5B4-44CC-AC56-959327341748}"/>
              </c:ext>
            </c:extLst>
          </c:dPt>
          <c:dPt>
            <c:idx val="4"/>
            <c:invertIfNegative val="0"/>
            <c:bubble3D val="0"/>
            <c:extLst>
              <c:ext xmlns:c16="http://schemas.microsoft.com/office/drawing/2014/chart" uri="{C3380CC4-5D6E-409C-BE32-E72D297353CC}">
                <c16:uniqueId val="{00000004-B5B4-44CC-AC56-959327341748}"/>
              </c:ext>
            </c:extLst>
          </c:dPt>
          <c:dPt>
            <c:idx val="5"/>
            <c:invertIfNegative val="0"/>
            <c:bubble3D val="0"/>
            <c:extLst>
              <c:ext xmlns:c16="http://schemas.microsoft.com/office/drawing/2014/chart" uri="{C3380CC4-5D6E-409C-BE32-E72D297353CC}">
                <c16:uniqueId val="{00000005-B5B4-44CC-AC56-959327341748}"/>
              </c:ext>
            </c:extLst>
          </c:dPt>
          <c:dPt>
            <c:idx val="6"/>
            <c:invertIfNegative val="0"/>
            <c:bubble3D val="0"/>
            <c:extLst>
              <c:ext xmlns:c16="http://schemas.microsoft.com/office/drawing/2014/chart" uri="{C3380CC4-5D6E-409C-BE32-E72D297353CC}">
                <c16:uniqueId val="{00000006-B5B4-44CC-AC56-959327341748}"/>
              </c:ext>
            </c:extLst>
          </c:dPt>
          <c:dPt>
            <c:idx val="7"/>
            <c:invertIfNegative val="0"/>
            <c:bubble3D val="0"/>
            <c:extLst>
              <c:ext xmlns:c16="http://schemas.microsoft.com/office/drawing/2014/chart" uri="{C3380CC4-5D6E-409C-BE32-E72D297353CC}">
                <c16:uniqueId val="{00000007-B5B4-44CC-AC56-959327341748}"/>
              </c:ext>
            </c:extLst>
          </c:dPt>
          <c:dPt>
            <c:idx val="8"/>
            <c:invertIfNegative val="0"/>
            <c:bubble3D val="0"/>
            <c:extLst>
              <c:ext xmlns:c16="http://schemas.microsoft.com/office/drawing/2014/chart" uri="{C3380CC4-5D6E-409C-BE32-E72D297353CC}">
                <c16:uniqueId val="{00000008-B5B4-44CC-AC56-959327341748}"/>
              </c:ext>
            </c:extLst>
          </c:dPt>
          <c:dPt>
            <c:idx val="9"/>
            <c:invertIfNegative val="0"/>
            <c:bubble3D val="0"/>
            <c:extLst>
              <c:ext xmlns:c16="http://schemas.microsoft.com/office/drawing/2014/chart" uri="{C3380CC4-5D6E-409C-BE32-E72D297353CC}">
                <c16:uniqueId val="{00000009-B5B4-44CC-AC56-959327341748}"/>
              </c:ext>
            </c:extLst>
          </c:dPt>
          <c:dPt>
            <c:idx val="10"/>
            <c:invertIfNegative val="0"/>
            <c:bubble3D val="0"/>
            <c:extLst>
              <c:ext xmlns:c16="http://schemas.microsoft.com/office/drawing/2014/chart" uri="{C3380CC4-5D6E-409C-BE32-E72D297353CC}">
                <c16:uniqueId val="{0000000A-B5B4-44CC-AC56-959327341748}"/>
              </c:ext>
            </c:extLst>
          </c:dPt>
          <c:dPt>
            <c:idx val="11"/>
            <c:invertIfNegative val="0"/>
            <c:bubble3D val="0"/>
            <c:extLst>
              <c:ext xmlns:c16="http://schemas.microsoft.com/office/drawing/2014/chart" uri="{C3380CC4-5D6E-409C-BE32-E72D297353CC}">
                <c16:uniqueId val="{0000000B-B5B4-44CC-AC56-959327341748}"/>
              </c:ext>
            </c:extLst>
          </c:dPt>
          <c:dPt>
            <c:idx val="12"/>
            <c:invertIfNegative val="0"/>
            <c:bubble3D val="0"/>
            <c:extLst>
              <c:ext xmlns:c16="http://schemas.microsoft.com/office/drawing/2014/chart" uri="{C3380CC4-5D6E-409C-BE32-E72D297353CC}">
                <c16:uniqueId val="{0000000C-B5B4-44CC-AC56-959327341748}"/>
              </c:ext>
            </c:extLst>
          </c:dPt>
          <c:dPt>
            <c:idx val="13"/>
            <c:invertIfNegative val="0"/>
            <c:bubble3D val="0"/>
            <c:extLst>
              <c:ext xmlns:c16="http://schemas.microsoft.com/office/drawing/2014/chart" uri="{C3380CC4-5D6E-409C-BE32-E72D297353CC}">
                <c16:uniqueId val="{0000000D-B5B4-44CC-AC56-959327341748}"/>
              </c:ext>
            </c:extLst>
          </c:dPt>
          <c:dPt>
            <c:idx val="14"/>
            <c:invertIfNegative val="0"/>
            <c:bubble3D val="0"/>
            <c:extLst>
              <c:ext xmlns:c16="http://schemas.microsoft.com/office/drawing/2014/chart" uri="{C3380CC4-5D6E-409C-BE32-E72D297353CC}">
                <c16:uniqueId val="{0000000E-B5B4-44CC-AC56-959327341748}"/>
              </c:ext>
            </c:extLst>
          </c:dPt>
          <c:dLbls>
            <c:dLbl>
              <c:idx val="0"/>
              <c:tx>
                <c:strRef>
                  <c:f>Kernkompetenzen!$B$6</c:f>
                  <c:strCache>
                    <c:ptCount val="1"/>
                    <c:pt idx="0">
                      <c:v>R1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{CE9456CE-8375-43C3-8229-195CD81CF7B8}</c15:txfldGUID>
                      <c15:f>Kernkompetenzen!$B$6</c15:f>
                      <c15:dlblFieldTableCache>
                        <c:ptCount val="1"/>
                        <c:pt idx="0">
                          <c:v>R1</c:v>
                        </c:pt>
                      </c15:dlblFieldTableCache>
                    </c15:dlblFTEntry>
                  </c15:dlblFieldTable>
                  <c15:showDataLabelsRange val="0"/>
                </c:ext>
                <c:ext xmlns:c16="http://schemas.microsoft.com/office/drawing/2014/chart" uri="{C3380CC4-5D6E-409C-BE32-E72D297353CC}">
                  <c16:uniqueId val="{00000000-B5B4-44CC-AC56-959327341748}"/>
                </c:ext>
              </c:extLst>
            </c:dLbl>
            <c:dLbl>
              <c:idx val="1"/>
              <c:layout>
                <c:manualLayout>
                  <c:x val="-0.12025684035085844"/>
                  <c:y val="4.2833536230510528E-3"/>
                </c:manualLayout>
              </c:layout>
              <c:tx>
                <c:strRef>
                  <c:f>Kernkompetenzen!$B$7</c:f>
                  <c:strCache>
                    <c:ptCount val="1"/>
                    <c:pt idx="0">
                      <c:v>R2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{82BD0846-1F02-41CA-9733-B31F177FCC3D}</c15:txfldGUID>
                      <c15:f>Kernkompetenzen!$B$7</c15:f>
                      <c15:dlblFieldTableCache>
                        <c:ptCount val="1"/>
                        <c:pt idx="0">
                          <c:v>R2</c:v>
                        </c:pt>
                      </c15:dlblFieldTableCache>
                    </c15:dlblFTEntry>
                  </c15:dlblFieldTable>
                  <c15:showDataLabelsRange val="0"/>
                </c:ext>
                <c:ext xmlns:c16="http://schemas.microsoft.com/office/drawing/2014/chart" uri="{C3380CC4-5D6E-409C-BE32-E72D297353CC}">
                  <c16:uniqueId val="{00000001-B5B4-44CC-AC56-959327341748}"/>
                </c:ext>
              </c:extLst>
            </c:dLbl>
            <c:dLbl>
              <c:idx val="2"/>
              <c:layout>
                <c:manualLayout>
                  <c:x val="-0.13111165717582451"/>
                  <c:y val="-6.4250304345765796E-3"/>
                </c:manualLayout>
              </c:layout>
              <c:tx>
                <c:strRef>
                  <c:f>Kernkompetenzen!$B$8</c:f>
                  <c:strCache>
                    <c:ptCount val="1"/>
                    <c:pt idx="0">
                      <c:v>R3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{EAF275AE-F584-487B-8C2E-FC820815943D}</c15:txfldGUID>
                      <c15:f>Kernkompetenzen!$B$8</c15:f>
                      <c15:dlblFieldTableCache>
                        <c:ptCount val="1"/>
                        <c:pt idx="0">
                          <c:v>R3</c:v>
                        </c:pt>
                      </c15:dlblFieldTableCache>
                    </c15:dlblFTEntry>
                  </c15:dlblFieldTable>
                  <c15:showDataLabelsRange val="0"/>
                </c:ext>
                <c:ext xmlns:c16="http://schemas.microsoft.com/office/drawing/2014/chart" uri="{C3380CC4-5D6E-409C-BE32-E72D297353CC}">
                  <c16:uniqueId val="{00000002-B5B4-44CC-AC56-959327341748}"/>
                </c:ext>
              </c:extLst>
            </c:dLbl>
            <c:dLbl>
              <c:idx val="3"/>
              <c:tx>
                <c:strRef>
                  <c:f>Kernkompetenzen!$B$9</c:f>
                  <c:strCache>
                    <c:ptCount val="1"/>
                    <c:pt idx="0">
                      <c:v>R4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{434FCA10-1ED8-44B5-A5E9-ADAB411B9FD3}</c15:txfldGUID>
                      <c15:f>Kernkompetenzen!$B$9</c15:f>
                      <c15:dlblFieldTableCache>
                        <c:ptCount val="1"/>
                        <c:pt idx="0">
                          <c:v>R4</c:v>
                        </c:pt>
                      </c15:dlblFieldTableCache>
                    </c15:dlblFTEntry>
                  </c15:dlblFieldTable>
                  <c15:showDataLabelsRange val="0"/>
                </c:ext>
                <c:ext xmlns:c16="http://schemas.microsoft.com/office/drawing/2014/chart" uri="{C3380CC4-5D6E-409C-BE32-E72D297353CC}">
                  <c16:uniqueId val="{00000003-B5B4-44CC-AC56-959327341748}"/>
                </c:ext>
              </c:extLst>
            </c:dLbl>
            <c:dLbl>
              <c:idx val="4"/>
              <c:layout>
                <c:manualLayout>
                  <c:x val="-0.12025684035085844"/>
                  <c:y val="6.4250304345765796E-3"/>
                </c:manualLayout>
              </c:layout>
              <c:tx>
                <c:strRef>
                  <c:f>Kernkompetenzen!$B$10</c:f>
                  <c:strCache>
                    <c:ptCount val="1"/>
                    <c:pt idx="0">
                      <c:v>R5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{921060AF-F37A-4725-9AC6-04DEB59FFD74}</c15:txfldGUID>
                      <c15:f>Kernkompetenzen!$B$10</c15:f>
                      <c15:dlblFieldTableCache>
                        <c:ptCount val="1"/>
                        <c:pt idx="0">
                          <c:v>R5</c:v>
                        </c:pt>
                      </c15:dlblFieldTableCache>
                    </c15:dlblFTEntry>
                  </c15:dlblFieldTable>
                  <c15:showDataLabelsRange val="0"/>
                </c:ext>
                <c:ext xmlns:c16="http://schemas.microsoft.com/office/drawing/2014/chart" uri="{C3380CC4-5D6E-409C-BE32-E72D297353CC}">
                  <c16:uniqueId val="{00000004-B5B4-44CC-AC56-959327341748}"/>
                </c:ext>
              </c:extLst>
            </c:dLbl>
            <c:dLbl>
              <c:idx val="5"/>
              <c:layout>
                <c:manualLayout>
                  <c:x val="-0.10397461511340933"/>
                  <c:y val="2.1416768115255264E-3"/>
                </c:manualLayout>
              </c:layout>
              <c:tx>
                <c:strRef>
                  <c:f>Kernkompetenzen!$B$11</c:f>
                  <c:strCache>
                    <c:ptCount val="1"/>
                    <c:pt idx="0">
                      <c:v>R6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{78F876CE-9FB0-4358-A271-EB66EFA190B5}</c15:txfldGUID>
                      <c15:f>Kernkompetenzen!$B$11</c15:f>
                      <c15:dlblFieldTableCache>
                        <c:ptCount val="1"/>
                        <c:pt idx="0">
                          <c:v>R6</c:v>
                        </c:pt>
                      </c15:dlblFieldTableCache>
                    </c15:dlblFTEntry>
                  </c15:dlblFieldTable>
                  <c15:showDataLabelsRange val="0"/>
                </c:ext>
                <c:ext xmlns:c16="http://schemas.microsoft.com/office/drawing/2014/chart" uri="{C3380CC4-5D6E-409C-BE32-E72D297353CC}">
                  <c16:uniqueId val="{00000005-B5B4-44CC-AC56-959327341748}"/>
                </c:ext>
              </c:extLst>
            </c:dLbl>
            <c:dLbl>
              <c:idx val="6"/>
              <c:layout>
                <c:manualLayout>
                  <c:x val="-0.12025684035085844"/>
                  <c:y val="-8.5667072461021055E-3"/>
                </c:manualLayout>
              </c:layout>
              <c:tx>
                <c:strRef>
                  <c:f>Kernkompetenzen!$B$12</c:f>
                  <c:strCache>
                    <c:ptCount val="1"/>
                    <c:pt idx="0">
                      <c:v>R7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{6514E43C-3362-49C6-87C3-043E6A87AFDA}</c15:txfldGUID>
                      <c15:f>Kernkompetenzen!$B$12</c15:f>
                      <c15:dlblFieldTableCache>
                        <c:ptCount val="1"/>
                        <c:pt idx="0">
                          <c:v>R7</c:v>
                        </c:pt>
                      </c15:dlblFieldTableCache>
                    </c15:dlblFTEntry>
                  </c15:dlblFieldTable>
                  <c15:showDataLabelsRange val="0"/>
                </c:ext>
                <c:ext xmlns:c16="http://schemas.microsoft.com/office/drawing/2014/chart" uri="{C3380CC4-5D6E-409C-BE32-E72D297353CC}">
                  <c16:uniqueId val="{00000006-B5B4-44CC-AC56-959327341748}"/>
                </c:ext>
              </c:extLst>
            </c:dLbl>
            <c:dLbl>
              <c:idx val="7"/>
              <c:layout>
                <c:manualLayout>
                  <c:x val="-0.13472992945081322"/>
                  <c:y val="-4.2833536230510528E-3"/>
                </c:manualLayout>
              </c:layout>
              <c:tx>
                <c:strRef>
                  <c:f>Kernkompetenzen!$B$13</c:f>
                  <c:strCache>
                    <c:ptCount val="1"/>
                    <c:pt idx="0">
                      <c:v>R8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{179A55E3-3CB3-4F02-8A2A-B032E6B7F17D}</c15:txfldGUID>
                      <c15:f>Kernkompetenzen!$B$13</c15:f>
                      <c15:dlblFieldTableCache>
                        <c:ptCount val="1"/>
                        <c:pt idx="0">
                          <c:v>R8</c:v>
                        </c:pt>
                      </c15:dlblFieldTableCache>
                    </c15:dlblFTEntry>
                  </c15:dlblFieldTable>
                  <c15:showDataLabelsRange val="0"/>
                </c:ext>
                <c:ext xmlns:c16="http://schemas.microsoft.com/office/drawing/2014/chart" uri="{C3380CC4-5D6E-409C-BE32-E72D297353CC}">
                  <c16:uniqueId val="{00000007-B5B4-44CC-AC56-959327341748}"/>
                </c:ext>
              </c:extLst>
            </c:dLbl>
            <c:dLbl>
              <c:idx val="8"/>
              <c:layout>
                <c:manualLayout>
                  <c:x val="-0.10940202352589237"/>
                  <c:y val="-6.4250304345765796E-3"/>
                </c:manualLayout>
              </c:layout>
              <c:tx>
                <c:strRef>
                  <c:f>Kernkompetenzen!$B$14</c:f>
                  <c:strCache>
                    <c:ptCount val="1"/>
                    <c:pt idx="0">
                      <c:v>R9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{DB08AE6C-A87D-4E3D-9623-D2B62A3F0725}</c15:txfldGUID>
                      <c15:f>Kernkompetenzen!$B$14</c15:f>
                      <c15:dlblFieldTableCache>
                        <c:ptCount val="1"/>
                        <c:pt idx="0">
                          <c:v>R9</c:v>
                        </c:pt>
                      </c15:dlblFieldTableCache>
                    </c15:dlblFTEntry>
                  </c15:dlblFieldTable>
                  <c15:showDataLabelsRange val="0"/>
                </c:ext>
                <c:ext xmlns:c16="http://schemas.microsoft.com/office/drawing/2014/chart" uri="{C3380CC4-5D6E-409C-BE32-E72D297353CC}">
                  <c16:uniqueId val="{00000008-B5B4-44CC-AC56-959327341748}"/>
                </c:ext>
              </c:extLst>
            </c:dLbl>
            <c:dLbl>
              <c:idx val="9"/>
              <c:layout>
                <c:manualLayout>
                  <c:x val="-0.1248430716852388"/>
                  <c:y val="-1.2850060869153159E-2"/>
                </c:manualLayout>
              </c:layout>
              <c:tx>
                <c:strRef>
                  <c:f>Kernkompetenzen!$B$15</c:f>
                  <c:strCache>
                    <c:ptCount val="1"/>
                    <c:pt idx="0">
                      <c:v>R10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{04EFFDD2-6C19-48AE-A58A-7FA1F963EA75}</c15:txfldGUID>
                      <c15:f>Kernkompetenzen!$B$15</c15:f>
                      <c15:dlblFieldTableCache>
                        <c:ptCount val="1"/>
                        <c:pt idx="0">
                          <c:v>R10</c:v>
                        </c:pt>
                      </c15:dlblFieldTableCache>
                    </c15:dlblFTEntry>
                  </c15:dlblFieldTable>
                  <c15:showDataLabelsRange val="0"/>
                </c:ext>
                <c:ext xmlns:c16="http://schemas.microsoft.com/office/drawing/2014/chart" uri="{C3380CC4-5D6E-409C-BE32-E72D297353CC}">
                  <c16:uniqueId val="{00000009-B5B4-44CC-AC56-959327341748}"/>
                </c:ext>
              </c:extLst>
            </c:dLbl>
            <c:dLbl>
              <c:idx val="10"/>
              <c:layout>
                <c:manualLayout>
                  <c:x val="-0.1248430716852388"/>
                  <c:y val="1.2850060869153159E-2"/>
                </c:manualLayout>
              </c:layout>
              <c:tx>
                <c:strRef>
                  <c:f>Kernkompetenzen!$B$16</c:f>
                  <c:strCache>
                    <c:ptCount val="1"/>
                    <c:pt idx="0">
                      <c:v>R11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{DF101E84-C7D5-4801-A94F-09BF0A399FF6}</c15:txfldGUID>
                      <c15:f>Kernkompetenzen!$B$16</c15:f>
                      <c15:dlblFieldTableCache>
                        <c:ptCount val="1"/>
                        <c:pt idx="0">
                          <c:v>R11</c:v>
                        </c:pt>
                      </c15:dlblFieldTableCache>
                    </c15:dlblFTEntry>
                  </c15:dlblFieldTable>
                  <c15:showDataLabelsRange val="0"/>
                </c:ext>
                <c:ext xmlns:c16="http://schemas.microsoft.com/office/drawing/2014/chart" uri="{C3380CC4-5D6E-409C-BE32-E72D297353CC}">
                  <c16:uniqueId val="{0000000A-B5B4-44CC-AC56-959327341748}"/>
                </c:ext>
              </c:extLst>
            </c:dLbl>
            <c:dLbl>
              <c:idx val="11"/>
              <c:tx>
                <c:strRef>
                  <c:f>Kernkompetenzen!$C$17</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{25297925-287E-448F-918B-213CC5761819}</c15:txfldGUID>
                      <c15:f>Kernkompetenzen!$C$17</c15:f>
                      <c15:dlblFieldTableCache>
                        <c:ptCount val="1"/>
                      </c15:dlblFieldTableCache>
                    </c15:dlblFTEntry>
                  </c15:dlblFieldTable>
                  <c15:showDataLabelsRange val="0"/>
                </c:ext>
                <c:ext xmlns:c16="http://schemas.microsoft.com/office/drawing/2014/chart" uri="{C3380CC4-5D6E-409C-BE32-E72D297353CC}">
                  <c16:uniqueId val="{0000000B-B5B4-44CC-AC56-959327341748}"/>
                </c:ext>
              </c:extLst>
            </c:dLbl>
            <c:dLbl>
              <c:idx val="12"/>
              <c:tx>
                <c:strRef>
                  <c:f>Produkte!$C$18</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{BFE94555-F2BB-4331-919B-227B9C320557}</c15:txfldGUID>
                      <c15:f>Produkte!$C$18</c15:f>
                      <c15:dlblFieldTableCache>
                        <c:ptCount val="1"/>
                      </c15:dlblFieldTableCache>
                    </c15:dlblFTEntry>
                  </c15:dlblFieldTable>
                  <c15:showDataLabelsRange val="0"/>
                </c:ext>
                <c:ext xmlns:c16="http://schemas.microsoft.com/office/drawing/2014/chart" uri="{C3380CC4-5D6E-409C-BE32-E72D297353CC}">
                  <c16:uniqueId val="{0000000C-B5B4-44CC-AC56-959327341748}"/>
                </c:ext>
              </c:extLst>
            </c:dLbl>
            <c:dLbl>
              <c:idx val="13"/>
              <c:tx>
                <c:strRef>
                  <c:f>Produkte!$C$19</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{4CCE9335-08E8-4B10-8365-7FE1F747BD6B}</c15:txfldGUID>
                      <c15:f>Produkte!$C$19</c15:f>
                      <c15:dlblFieldTableCache>
                        <c:ptCount val="1"/>
                      </c15:dlblFieldTableCache>
                    </c15:dlblFTEntry>
                  </c15:dlblFieldTable>
                  <c15:showDataLabelsRange val="0"/>
                </c:ext>
                <c:ext xmlns:c16="http://schemas.microsoft.com/office/drawing/2014/chart" uri="{C3380CC4-5D6E-409C-BE32-E72D297353CC}">
                  <c16:uniqueId val="{0000000D-B5B4-44CC-AC56-959327341748}"/>
                </c:ext>
              </c:extLst>
            </c:dLbl>
            <c:dLbl>
              <c:idx val="14"/>
              <c:tx>
                <c:strRef>
                  <c:f>Produkte!$C$20</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{88087DA3-7D72-4A54-B6E9-10C15B4C3D93}</c15:txfldGUID>
                      <c15:f>Produkte!$C$20</c15:f>
                      <c15:dlblFieldTableCache>
                        <c:ptCount val="1"/>
                      </c15:dlblFieldTableCache>
                    </c15:dlblFTEntry>
                  </c15:dlblFieldTable>
                  <c15:showDataLabelsRange val="0"/>
                </c:ext>
                <c:ext xmlns:c16="http://schemas.microsoft.com/office/drawing/2014/chart" uri="{C3380CC4-5D6E-409C-BE32-E72D297353CC}">
                  <c16:uniqueId val="{0000000E-B5B4-44CC-AC56-959327341748}"/>
                </c:ext>
              </c:extLst>
            </c:dLbl>
            <c:dLbl>
              <c:idx val="15"/>
              <c:tx>
                <c:strRef>
                  <c:f>Produkte!$C$21</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{95FFB4B9-69D7-4D85-8FC8-1D25942C32D1}</c15:txfldGUID>
                      <c15:f>Produkte!$C$21</c15:f>
                      <c15:dlblFieldTableCache>
                        <c:ptCount val="1"/>
                      </c15:dlblFieldTableCache>
                    </c15:dlblFTEntry>
                  </c15:dlblFieldTable>
                  <c15:showDataLabelsRange val="0"/>
                </c:ext>
                <c:ext xmlns:c16="http://schemas.microsoft.com/office/drawing/2014/chart" uri="{C3380CC4-5D6E-409C-BE32-E72D297353CC}">
                  <c16:uniqueId val="{0000000F-B5B4-44CC-AC56-959327341748}"/>
                </c:ext>
              </c:extLst>
            </c:dLbl>
            <c:dLbl>
              <c:idx val="16"/>
              <c:tx>
                <c:strRef>
                  <c:f>Produkte!$C$22</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{9C631A88-9715-468D-AF5F-EC1B62EB4EE2}</c15:txfldGUID>
                      <c15:f>Produkte!$C$22</c15:f>
                      <c15:dlblFieldTableCache>
                        <c:ptCount val="1"/>
                      </c15:dlblFieldTableCache>
                    </c15:dlblFTEntry>
                  </c15:dlblFieldTable>
                  <c15:showDataLabelsRange val="0"/>
                </c:ext>
                <c:ext xmlns:c16="http://schemas.microsoft.com/office/drawing/2014/chart" uri="{C3380CC4-5D6E-409C-BE32-E72D297353CC}">
                  <c16:uniqueId val="{00000010-B5B4-44CC-AC56-959327341748}"/>
                </c:ext>
              </c:extLst>
            </c:dLbl>
            <c:dLbl>
              <c:idx val="17"/>
              <c:tx>
                <c:strRef>
                  <c:f>Produkte!$C$23</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{2C3DB272-A2CD-4187-8257-AEA26CD50945}</c15:txfldGUID>
                      <c15:f>Produkte!$C$23</c15:f>
                      <c15:dlblFieldTableCache>
                        <c:ptCount val="1"/>
                      </c15:dlblFieldTableCache>
                    </c15:dlblFTEntry>
                  </c15:dlblFieldTable>
                  <c15:showDataLabelsRange val="0"/>
                </c:ext>
                <c:ext xmlns:c16="http://schemas.microsoft.com/office/drawing/2014/chart" uri="{C3380CC4-5D6E-409C-BE32-E72D297353CC}">
                  <c16:uniqueId val="{00000011-B5B4-44CC-AC56-959327341748}"/>
                </c:ext>
              </c:extLst>
            </c:dLbl>
            <c:dLbl>
              <c:idx val="18"/>
              <c:tx>
                <c:strRef>
                  <c:f>Produkte!$C$24</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{1A9853A0-81BD-4286-8308-F6940D904D56}</c15:txfldGUID>
                      <c15:f>Produkte!$C$24</c15:f>
                      <c15:dlblFieldTableCache>
                        <c:ptCount val="1"/>
                      </c15:dlblFieldTableCache>
                    </c15:dlblFTEntry>
                  </c15:dlblFieldTable>
                  <c15:showDataLabelsRange val="0"/>
                </c:ext>
                <c:ext xmlns:c16="http://schemas.microsoft.com/office/drawing/2014/chart" uri="{C3380CC4-5D6E-409C-BE32-E72D297353CC}">
                  <c16:uniqueId val="{00000012-B5B4-44CC-AC56-959327341748}"/>
                </c:ext>
              </c:extLst>
            </c:dLbl>
            <c:dLbl>
              <c:idx val="19"/>
              <c:tx>
                <c:strRef>
                  <c:f>Produkte!$C$25</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{F76FB2BC-D284-4ADA-8AE6-EDF126DB3EFC}</c15:txfldGUID>
                      <c15:f>Produkte!$C$25</c15:f>
                      <c15:dlblFieldTableCache>
                        <c:ptCount val="1"/>
                      </c15:dlblFieldTableCache>
                    </c15:dlblFTEntry>
                  </c15:dlblFieldTable>
                  <c15:showDataLabelsRange val="0"/>
                </c:ext>
                <c:ext xmlns:c16="http://schemas.microsoft.com/office/drawing/2014/chart" uri="{C3380CC4-5D6E-409C-BE32-E72D297353CC}">
                  <c16:uniqueId val="{00000013-B5B4-44CC-AC56-959327341748}"/>
                </c:ext>
              </c:extLst>
            </c:dLbl>
            <c:spPr>
              <a:ln>
                <a:noFill/>
              </a:ln>
            </c:spPr>
            <c:txPr>
              <a:bodyPr/>
              <a:lstStyle/>
              <a:p>
                <a:pPr>
                  <a:defRPr sz="1600">
                    <a:solidFill>
                      <a:sysClr val="windowText" lastClr="000000"/>
                    </a:solidFill>
                    <a:latin typeface="Calibri Light" panose="020F0302020204030204" pitchFamily="34" charset="0"/>
                    <a:cs typeface="Calibri Light" panose="020F0302020204030204" pitchFamily="34" charset="0"/>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Kernkompetenzen!$D$6:$D$17</c:f>
              <c:numCache>
                <c:formatCode>0</c:formatCode>
                <c:ptCount val="12"/>
                <c:pt idx="0">
                  <c:v>4</c:v>
                </c:pt>
                <c:pt idx="1">
                  <c:v>2</c:v>
                </c:pt>
              </c:numCache>
            </c:numRef>
          </c:xVal>
          <c:yVal>
            <c:numRef>
              <c:f>Kernkompetenzen!$E$6:$E$17</c:f>
              <c:numCache>
                <c:formatCode>0</c:formatCode>
                <c:ptCount val="12"/>
                <c:pt idx="0">
                  <c:v>4</c:v>
                </c:pt>
                <c:pt idx="1">
                  <c:v>4</c:v>
                </c:pt>
              </c:numCache>
            </c:numRef>
          </c:yVal>
          <c:bubbleSize>
            <c:numLit>
              <c:formatCode>General</c:formatCode>
              <c:ptCount val="12"/>
              <c:pt idx="0">
                <c:v>1</c:v>
              </c:pt>
              <c:pt idx="1">
                <c:v>1</c:v>
              </c:pt>
              <c:pt idx="2">
                <c:v>1</c:v>
              </c:pt>
              <c:pt idx="3">
                <c:v>1</c:v>
              </c:pt>
              <c:pt idx="4">
                <c:v>1</c:v>
              </c:pt>
              <c:pt idx="5">
                <c:v>1</c:v>
              </c:pt>
              <c:pt idx="6">
                <c:v>1</c:v>
              </c:pt>
              <c:pt idx="7">
                <c:v>1</c:v>
              </c:pt>
              <c:pt idx="8">
                <c:v>1</c:v>
              </c:pt>
              <c:pt idx="9">
                <c:v>1</c:v>
              </c:pt>
              <c:pt idx="10">
                <c:v>1</c:v>
              </c:pt>
              <c:pt idx="11">
                <c:v>1</c:v>
              </c:pt>
            </c:numLit>
          </c:bubbleSize>
          <c:bubble3D val="0"/>
          <c:extLst>
            <c:ext xmlns:c16="http://schemas.microsoft.com/office/drawing/2014/chart" uri="{C3380CC4-5D6E-409C-BE32-E72D297353CC}">
              <c16:uniqueId val="{00000014-B5B4-44CC-AC56-959327341748}"/>
            </c:ext>
          </c:extLst>
        </c:ser>
        <c:dLbls>
          <c:showLegendKey val="0"/>
          <c:showVal val="0"/>
          <c:showCatName val="0"/>
          <c:showSerName val="0"/>
          <c:showPercent val="0"/>
          <c:showBubbleSize val="0"/>
        </c:dLbls>
        <c:bubbleScale val="100"/>
        <c:showNegBubbles val="0"/>
        <c:axId val="-670244592"/>
        <c:axId val="-670242960"/>
      </c:bubbleChart>
      <c:valAx>
        <c:axId val="-670244592"/>
        <c:scaling>
          <c:orientation val="minMax"/>
          <c:max val="5"/>
          <c:min val="0"/>
        </c:scaling>
        <c:delete val="0"/>
        <c:axPos val="b"/>
        <c:numFmt formatCode="0" sourceLinked="1"/>
        <c:majorTickMark val="out"/>
        <c:minorTickMark val="none"/>
        <c:tickLblPos val="nextTo"/>
        <c:crossAx val="-670242960"/>
        <c:crosses val="autoZero"/>
        <c:crossBetween val="midCat"/>
        <c:majorUnit val="1"/>
        <c:minorUnit val="0.1"/>
      </c:valAx>
      <c:valAx>
        <c:axId val="-670242960"/>
        <c:scaling>
          <c:orientation val="minMax"/>
          <c:max val="5"/>
          <c:min val="0"/>
        </c:scaling>
        <c:delete val="0"/>
        <c:axPos val="l"/>
        <c:numFmt formatCode="0" sourceLinked="1"/>
        <c:majorTickMark val="out"/>
        <c:minorTickMark val="none"/>
        <c:tickLblPos val="nextTo"/>
        <c:crossAx val="-67024459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Wertkette!$G$9:$G$18</c:f>
              <c:numCache>
                <c:formatCode>0</c:formatCode>
                <c:ptCount val="10"/>
                <c:pt idx="0">
                  <c:v>4</c:v>
                </c:pt>
                <c:pt idx="1">
                  <c:v>2</c:v>
                </c:pt>
              </c:numCache>
            </c:numRef>
          </c:val>
          <c:extLst>
            <c:ext xmlns:c16="http://schemas.microsoft.com/office/drawing/2014/chart" uri="{C3380CC4-5D6E-409C-BE32-E72D297353CC}">
              <c16:uniqueId val="{00000000-3DB6-464D-8038-FBD09E7E1C56}"/>
            </c:ext>
          </c:extLst>
        </c:ser>
        <c:dLbls>
          <c:showLegendKey val="0"/>
          <c:showVal val="0"/>
          <c:showCatName val="0"/>
          <c:showSerName val="0"/>
          <c:showPercent val="0"/>
          <c:showBubbleSize val="0"/>
        </c:dLbls>
        <c:axId val="-670242416"/>
        <c:axId val="-1442690176"/>
      </c:radarChart>
      <c:catAx>
        <c:axId val="-67024241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de-DE"/>
          </a:p>
        </c:txPr>
        <c:crossAx val="-1442690176"/>
        <c:crosses val="autoZero"/>
        <c:auto val="1"/>
        <c:lblAlgn val="ctr"/>
        <c:lblOffset val="100"/>
        <c:noMultiLvlLbl val="0"/>
      </c:catAx>
      <c:valAx>
        <c:axId val="-1442690176"/>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6702424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tx>
            <c:strRef>
              <c:f>Wertkette!$G$23</c:f>
              <c:strCache>
                <c:ptCount val="1"/>
                <c:pt idx="0">
                  <c:v>1</c:v>
                </c:pt>
              </c:strCache>
            </c:strRef>
          </c:tx>
          <c:spPr>
            <a:solidFill>
              <a:schemeClr val="accent1">
                <a:lumMod val="40000"/>
                <a:lumOff val="60000"/>
              </a:schemeClr>
            </a:solidFill>
            <a:ln>
              <a:solidFill>
                <a:schemeClr val="accent1">
                  <a:lumMod val="60000"/>
                  <a:lumOff val="40000"/>
                </a:schemeClr>
              </a:solidFill>
            </a:ln>
            <a:effectLst/>
          </c:spPr>
          <c:val>
            <c:numRef>
              <c:f>Wertkette!$G$24:$G$32</c:f>
              <c:numCache>
                <c:formatCode>0</c:formatCode>
                <c:ptCount val="9"/>
                <c:pt idx="0">
                  <c:v>4</c:v>
                </c:pt>
                <c:pt idx="1">
                  <c:v>4</c:v>
                </c:pt>
                <c:pt idx="2">
                  <c:v>1</c:v>
                </c:pt>
                <c:pt idx="3">
                  <c:v>1</c:v>
                </c:pt>
                <c:pt idx="4">
                  <c:v>4</c:v>
                </c:pt>
                <c:pt idx="5">
                  <c:v>1</c:v>
                </c:pt>
                <c:pt idx="6">
                  <c:v>1</c:v>
                </c:pt>
                <c:pt idx="7">
                  <c:v>1</c:v>
                </c:pt>
                <c:pt idx="8">
                  <c:v>1</c:v>
                </c:pt>
              </c:numCache>
            </c:numRef>
          </c:val>
          <c:extLst>
            <c:ext xmlns:c16="http://schemas.microsoft.com/office/drawing/2014/chart" uri="{C3380CC4-5D6E-409C-BE32-E72D297353CC}">
              <c16:uniqueId val="{00000000-B071-48B6-8C1F-EB57D13E0C4E}"/>
            </c:ext>
          </c:extLst>
        </c:ser>
        <c:dLbls>
          <c:showLegendKey val="0"/>
          <c:showVal val="0"/>
          <c:showCatName val="0"/>
          <c:showSerName val="0"/>
          <c:showPercent val="0"/>
          <c:showBubbleSize val="0"/>
        </c:dLbls>
        <c:axId val="-1442695616"/>
        <c:axId val="-1442695072"/>
      </c:radarChart>
      <c:catAx>
        <c:axId val="-144269561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de-DE"/>
          </a:p>
        </c:txPr>
        <c:crossAx val="-1442695072"/>
        <c:crosses val="autoZero"/>
        <c:auto val="1"/>
        <c:lblAlgn val="ctr"/>
        <c:lblOffset val="100"/>
        <c:noMultiLvlLbl val="0"/>
      </c:catAx>
      <c:valAx>
        <c:axId val="-1442695072"/>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44269561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Wertkette!$G$37:$G$46</c:f>
              <c:numCache>
                <c:formatCode>0</c:formatCode>
                <c:ptCount val="10"/>
                <c:pt idx="0">
                  <c:v>3</c:v>
                </c:pt>
                <c:pt idx="1">
                  <c:v>2</c:v>
                </c:pt>
              </c:numCache>
            </c:numRef>
          </c:val>
          <c:extLst>
            <c:ext xmlns:c16="http://schemas.microsoft.com/office/drawing/2014/chart" uri="{C3380CC4-5D6E-409C-BE32-E72D297353CC}">
              <c16:uniqueId val="{00000000-3424-4BAC-8633-51D3430E9354}"/>
            </c:ext>
          </c:extLst>
        </c:ser>
        <c:dLbls>
          <c:showLegendKey val="0"/>
          <c:showVal val="0"/>
          <c:showCatName val="0"/>
          <c:showSerName val="0"/>
          <c:showPercent val="0"/>
          <c:showBubbleSize val="0"/>
        </c:dLbls>
        <c:axId val="-1442692896"/>
        <c:axId val="-1442692352"/>
      </c:radarChart>
      <c:catAx>
        <c:axId val="-1442692896"/>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de-DE"/>
          </a:p>
        </c:txPr>
        <c:crossAx val="-1442692352"/>
        <c:crosses val="autoZero"/>
        <c:auto val="1"/>
        <c:lblAlgn val="ctr"/>
        <c:lblOffset val="100"/>
        <c:noMultiLvlLbl val="0"/>
      </c:catAx>
      <c:valAx>
        <c:axId val="-1442692352"/>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442692896"/>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Wertkette!$G$51:$G$60</c:f>
              <c:numCache>
                <c:formatCode>0</c:formatCode>
                <c:ptCount val="10"/>
                <c:pt idx="0">
                  <c:v>3</c:v>
                </c:pt>
                <c:pt idx="1">
                  <c:v>4</c:v>
                </c:pt>
                <c:pt idx="2">
                  <c:v>1</c:v>
                </c:pt>
              </c:numCache>
            </c:numRef>
          </c:val>
          <c:extLst>
            <c:ext xmlns:c16="http://schemas.microsoft.com/office/drawing/2014/chart" uri="{C3380CC4-5D6E-409C-BE32-E72D297353CC}">
              <c16:uniqueId val="{00000000-EF06-4397-80EE-0B538B18D533}"/>
            </c:ext>
          </c:extLst>
        </c:ser>
        <c:dLbls>
          <c:showLegendKey val="0"/>
          <c:showVal val="0"/>
          <c:showCatName val="0"/>
          <c:showSerName val="0"/>
          <c:showPercent val="0"/>
          <c:showBubbleSize val="0"/>
        </c:dLbls>
        <c:axId val="-1442889904"/>
        <c:axId val="-1442892624"/>
      </c:radarChart>
      <c:catAx>
        <c:axId val="-1442889904"/>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de-DE"/>
          </a:p>
        </c:txPr>
        <c:crossAx val="-1442892624"/>
        <c:crosses val="autoZero"/>
        <c:auto val="1"/>
        <c:lblAlgn val="ctr"/>
        <c:lblOffset val="100"/>
        <c:noMultiLvlLbl val="0"/>
      </c:catAx>
      <c:valAx>
        <c:axId val="-1442892624"/>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4428899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577300907165267"/>
          <c:y val="0.17476308882442326"/>
          <c:w val="0.77139836425457853"/>
          <c:h val="0.73869041617994957"/>
        </c:manualLayout>
      </c:layout>
      <c:radarChart>
        <c:radarStyle val="filled"/>
        <c:varyColors val="0"/>
        <c:ser>
          <c:idx val="0"/>
          <c:order val="0"/>
          <c:spPr>
            <a:solidFill>
              <a:schemeClr val="accent1">
                <a:lumMod val="40000"/>
                <a:lumOff val="60000"/>
              </a:schemeClr>
            </a:solidFill>
            <a:ln>
              <a:solidFill>
                <a:schemeClr val="accent1">
                  <a:lumMod val="60000"/>
                  <a:lumOff val="40000"/>
                </a:schemeClr>
              </a:solidFill>
            </a:ln>
            <a:effectLst/>
          </c:spPr>
          <c:val>
            <c:numRef>
              <c:f>Wertkette!$G$65:$G$74</c:f>
              <c:numCache>
                <c:formatCode>0</c:formatCode>
                <c:ptCount val="10"/>
                <c:pt idx="0">
                  <c:v>0</c:v>
                </c:pt>
                <c:pt idx="1">
                  <c:v>4</c:v>
                </c:pt>
                <c:pt idx="2">
                  <c:v>1</c:v>
                </c:pt>
              </c:numCache>
            </c:numRef>
          </c:val>
          <c:extLst>
            <c:ext xmlns:c16="http://schemas.microsoft.com/office/drawing/2014/chart" uri="{C3380CC4-5D6E-409C-BE32-E72D297353CC}">
              <c16:uniqueId val="{00000000-71E2-4383-85A5-43FAE8B48409}"/>
            </c:ext>
          </c:extLst>
        </c:ser>
        <c:dLbls>
          <c:showLegendKey val="0"/>
          <c:showVal val="0"/>
          <c:showCatName val="0"/>
          <c:showSerName val="0"/>
          <c:showPercent val="0"/>
          <c:showBubbleSize val="0"/>
        </c:dLbls>
        <c:axId val="-1442889360"/>
        <c:axId val="-887417424"/>
      </c:radarChart>
      <c:catAx>
        <c:axId val="-1442889360"/>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baseline="0">
                <a:solidFill>
                  <a:schemeClr val="tx1">
                    <a:lumMod val="65000"/>
                    <a:lumOff val="35000"/>
                  </a:schemeClr>
                </a:solidFill>
                <a:latin typeface="+mn-lt"/>
                <a:ea typeface="+mn-ea"/>
                <a:cs typeface="+mn-cs"/>
              </a:defRPr>
            </a:pPr>
            <a:endParaRPr lang="de-DE"/>
          </a:p>
        </c:txPr>
        <c:crossAx val="-887417424"/>
        <c:crosses val="autoZero"/>
        <c:auto val="1"/>
        <c:lblAlgn val="ctr"/>
        <c:lblOffset val="100"/>
        <c:noMultiLvlLbl val="0"/>
      </c:catAx>
      <c:valAx>
        <c:axId val="-887417424"/>
        <c:scaling>
          <c:orientation val="minMax"/>
          <c:max val="4"/>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de-DE"/>
          </a:p>
        </c:txPr>
        <c:crossAx val="-14428893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0.12203462222566488"/>
          <c:y val="2.6958651978024033E-2"/>
          <c:w val="0.83886613767376805"/>
          <c:h val="0.91532703657865944"/>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82BD-4BE2-96FE-5B0FA302F05A}"/>
              </c:ext>
            </c:extLst>
          </c:dPt>
          <c:dPt>
            <c:idx val="1"/>
            <c:invertIfNegative val="0"/>
            <c:bubble3D val="0"/>
            <c:extLst>
              <c:ext xmlns:c16="http://schemas.microsoft.com/office/drawing/2014/chart" uri="{C3380CC4-5D6E-409C-BE32-E72D297353CC}">
                <c16:uniqueId val="{00000001-82BD-4BE2-96FE-5B0FA302F05A}"/>
              </c:ext>
            </c:extLst>
          </c:dPt>
          <c:dPt>
            <c:idx val="2"/>
            <c:invertIfNegative val="0"/>
            <c:bubble3D val="0"/>
            <c:extLst>
              <c:ext xmlns:c16="http://schemas.microsoft.com/office/drawing/2014/chart" uri="{C3380CC4-5D6E-409C-BE32-E72D297353CC}">
                <c16:uniqueId val="{00000002-82BD-4BE2-96FE-5B0FA302F05A}"/>
              </c:ext>
            </c:extLst>
          </c:dPt>
          <c:dPt>
            <c:idx val="3"/>
            <c:invertIfNegative val="0"/>
            <c:bubble3D val="0"/>
            <c:extLst>
              <c:ext xmlns:c16="http://schemas.microsoft.com/office/drawing/2014/chart" uri="{C3380CC4-5D6E-409C-BE32-E72D297353CC}">
                <c16:uniqueId val="{00000003-82BD-4BE2-96FE-5B0FA302F05A}"/>
              </c:ext>
            </c:extLst>
          </c:dPt>
          <c:dPt>
            <c:idx val="4"/>
            <c:invertIfNegative val="0"/>
            <c:bubble3D val="0"/>
            <c:extLst>
              <c:ext xmlns:c16="http://schemas.microsoft.com/office/drawing/2014/chart" uri="{C3380CC4-5D6E-409C-BE32-E72D297353CC}">
                <c16:uniqueId val="{00000004-82BD-4BE2-96FE-5B0FA302F05A}"/>
              </c:ext>
            </c:extLst>
          </c:dPt>
          <c:dPt>
            <c:idx val="5"/>
            <c:invertIfNegative val="0"/>
            <c:bubble3D val="0"/>
            <c:extLst>
              <c:ext xmlns:c16="http://schemas.microsoft.com/office/drawing/2014/chart" uri="{C3380CC4-5D6E-409C-BE32-E72D297353CC}">
                <c16:uniqueId val="{00000005-82BD-4BE2-96FE-5B0FA302F05A}"/>
              </c:ext>
            </c:extLst>
          </c:dPt>
          <c:dPt>
            <c:idx val="6"/>
            <c:invertIfNegative val="0"/>
            <c:bubble3D val="0"/>
            <c:extLst>
              <c:ext xmlns:c16="http://schemas.microsoft.com/office/drawing/2014/chart" uri="{C3380CC4-5D6E-409C-BE32-E72D297353CC}">
                <c16:uniqueId val="{00000006-82BD-4BE2-96FE-5B0FA302F05A}"/>
              </c:ext>
            </c:extLst>
          </c:dPt>
          <c:dPt>
            <c:idx val="7"/>
            <c:invertIfNegative val="0"/>
            <c:bubble3D val="0"/>
            <c:extLst>
              <c:ext xmlns:c16="http://schemas.microsoft.com/office/drawing/2014/chart" uri="{C3380CC4-5D6E-409C-BE32-E72D297353CC}">
                <c16:uniqueId val="{00000007-82BD-4BE2-96FE-5B0FA302F05A}"/>
              </c:ext>
            </c:extLst>
          </c:dPt>
          <c:dPt>
            <c:idx val="8"/>
            <c:invertIfNegative val="0"/>
            <c:bubble3D val="0"/>
            <c:extLst>
              <c:ext xmlns:c16="http://schemas.microsoft.com/office/drawing/2014/chart" uri="{C3380CC4-5D6E-409C-BE32-E72D297353CC}">
                <c16:uniqueId val="{00000008-82BD-4BE2-96FE-5B0FA302F05A}"/>
              </c:ext>
            </c:extLst>
          </c:dPt>
          <c:dPt>
            <c:idx val="9"/>
            <c:invertIfNegative val="0"/>
            <c:bubble3D val="0"/>
            <c:extLst>
              <c:ext xmlns:c16="http://schemas.microsoft.com/office/drawing/2014/chart" uri="{C3380CC4-5D6E-409C-BE32-E72D297353CC}">
                <c16:uniqueId val="{00000009-82BD-4BE2-96FE-5B0FA302F05A}"/>
              </c:ext>
            </c:extLst>
          </c:dPt>
          <c:dPt>
            <c:idx val="10"/>
            <c:invertIfNegative val="0"/>
            <c:bubble3D val="0"/>
            <c:extLst>
              <c:ext xmlns:c16="http://schemas.microsoft.com/office/drawing/2014/chart" uri="{C3380CC4-5D6E-409C-BE32-E72D297353CC}">
                <c16:uniqueId val="{0000000A-82BD-4BE2-96FE-5B0FA302F05A}"/>
              </c:ext>
            </c:extLst>
          </c:dPt>
          <c:dPt>
            <c:idx val="11"/>
            <c:invertIfNegative val="0"/>
            <c:bubble3D val="0"/>
            <c:extLst>
              <c:ext xmlns:c16="http://schemas.microsoft.com/office/drawing/2014/chart" uri="{C3380CC4-5D6E-409C-BE32-E72D297353CC}">
                <c16:uniqueId val="{0000000B-82BD-4BE2-96FE-5B0FA302F05A}"/>
              </c:ext>
            </c:extLst>
          </c:dPt>
          <c:dPt>
            <c:idx val="12"/>
            <c:invertIfNegative val="0"/>
            <c:bubble3D val="0"/>
            <c:extLst>
              <c:ext xmlns:c16="http://schemas.microsoft.com/office/drawing/2014/chart" uri="{C3380CC4-5D6E-409C-BE32-E72D297353CC}">
                <c16:uniqueId val="{0000000C-82BD-4BE2-96FE-5B0FA302F05A}"/>
              </c:ext>
            </c:extLst>
          </c:dPt>
          <c:dPt>
            <c:idx val="13"/>
            <c:invertIfNegative val="0"/>
            <c:bubble3D val="0"/>
            <c:extLst>
              <c:ext xmlns:c16="http://schemas.microsoft.com/office/drawing/2014/chart" uri="{C3380CC4-5D6E-409C-BE32-E72D297353CC}">
                <c16:uniqueId val="{0000000D-82BD-4BE2-96FE-5B0FA302F05A}"/>
              </c:ext>
            </c:extLst>
          </c:dPt>
          <c:dPt>
            <c:idx val="14"/>
            <c:invertIfNegative val="0"/>
            <c:bubble3D val="0"/>
            <c:extLst>
              <c:ext xmlns:c16="http://schemas.microsoft.com/office/drawing/2014/chart" uri="{C3380CC4-5D6E-409C-BE32-E72D297353CC}">
                <c16:uniqueId val="{0000000E-82BD-4BE2-96FE-5B0FA302F05A}"/>
              </c:ext>
            </c:extLst>
          </c:dPt>
          <c:dLbls>
            <c:dLbl>
              <c:idx val="0"/>
              <c:tx>
                <c:strRef>
                  <c:f>Produkte!$B$6</c:f>
                  <c:strCache>
                    <c:ptCount val="1"/>
                    <c:pt idx="0">
                      <c:v>P1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{809263C6-5BBA-4C88-B73C-42E4618655C6}</c15:txfldGUID>
                      <c15:f>Produkte!$B$6</c15:f>
                      <c15:dlblFieldTableCache>
                        <c:ptCount val="1"/>
                        <c:pt idx="0">
                          <c:v>P1</c:v>
                        </c:pt>
                      </c15:dlblFieldTableCache>
                    </c15:dlblFTEntry>
                  </c15:dlblFieldTable>
                  <c15:showDataLabelsRange val="0"/>
                </c:ext>
                <c:ext xmlns:c16="http://schemas.microsoft.com/office/drawing/2014/chart" uri="{C3380CC4-5D6E-409C-BE32-E72D297353CC}">
                  <c16:uniqueId val="{00000000-82BD-4BE2-96FE-5B0FA302F05A}"/>
                </c:ext>
              </c:extLst>
            </c:dLbl>
            <c:dLbl>
              <c:idx val="1"/>
              <c:tx>
                <c:strRef>
                  <c:f>Produkte!$B$7</c:f>
                  <c:strCache>
                    <c:ptCount val="1"/>
                    <c:pt idx="0">
                      <c:v>P2</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{6A8D4947-5F6F-4EC4-BA23-FDFC8F07C67C}</c15:txfldGUID>
                      <c15:f>Produkte!$B$7</c15:f>
                      <c15:dlblFieldTableCache>
                        <c:ptCount val="1"/>
                        <c:pt idx="0">
                          <c:v>P2</c:v>
                        </c:pt>
                      </c15:dlblFieldTableCache>
                    </c15:dlblFTEntry>
                  </c15:dlblFieldTable>
                  <c15:showDataLabelsRange val="0"/>
                </c:ext>
                <c:ext xmlns:c16="http://schemas.microsoft.com/office/drawing/2014/chart" uri="{C3380CC4-5D6E-409C-BE32-E72D297353CC}">
                  <c16:uniqueId val="{00000001-82BD-4BE2-96FE-5B0FA302F05A}"/>
                </c:ext>
              </c:extLst>
            </c:dLbl>
            <c:dLbl>
              <c:idx val="2"/>
              <c:layout>
                <c:manualLayout>
                  <c:x val="-0.11427956485141658"/>
                  <c:y val="0"/>
                </c:manualLayout>
              </c:layout>
              <c:tx>
                <c:strRef>
                  <c:f>Produkte!$B$8</c:f>
                  <c:strCache>
                    <c:ptCount val="1"/>
                    <c:pt idx="0">
                      <c:v>P3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{1D0896F7-DF56-4AB8-9ACD-EA92D371E460}</c15:txfldGUID>
                      <c15:f>Produkte!$B$8</c15:f>
                      <c15:dlblFieldTableCache>
                        <c:ptCount val="1"/>
                        <c:pt idx="0">
                          <c:v>P3</c:v>
                        </c:pt>
                      </c15:dlblFieldTableCache>
                    </c15:dlblFTEntry>
                  </c15:dlblFieldTable>
                  <c15:showDataLabelsRange val="0"/>
                </c:ext>
                <c:ext xmlns:c16="http://schemas.microsoft.com/office/drawing/2014/chart" uri="{C3380CC4-5D6E-409C-BE32-E72D297353CC}">
                  <c16:uniqueId val="{00000002-82BD-4BE2-96FE-5B0FA302F05A}"/>
                </c:ext>
              </c:extLst>
            </c:dLbl>
            <c:dLbl>
              <c:idx val="3"/>
              <c:layout>
                <c:manualLayout>
                  <c:x val="-0.1413431643101446"/>
                  <c:y val="2.1416768115255264E-3"/>
                </c:manualLayout>
              </c:layout>
              <c:tx>
                <c:strRef>
                  <c:f>Produkte!$B$9</c:f>
                  <c:strCache>
                    <c:ptCount val="1"/>
                    <c:pt idx="0">
                      <c:v>P4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{8856D889-8C08-422D-AC06-68947E2BFB73}</c15:txfldGUID>
                      <c15:f>Produkte!$B$9</c15:f>
                      <c15:dlblFieldTableCache>
                        <c:ptCount val="1"/>
                        <c:pt idx="0">
                          <c:v>P4</c:v>
                        </c:pt>
                      </c15:dlblFieldTableCache>
                    </c15:dlblFTEntry>
                  </c15:dlblFieldTable>
                  <c15:showDataLabelsRange val="0"/>
                </c:ext>
                <c:ext xmlns:c16="http://schemas.microsoft.com/office/drawing/2014/chart" uri="{C3380CC4-5D6E-409C-BE32-E72D297353CC}">
                  <c16:uniqueId val="{00000003-82BD-4BE2-96FE-5B0FA302F05A}"/>
                </c:ext>
              </c:extLst>
            </c:dLbl>
            <c:dLbl>
              <c:idx val="4"/>
              <c:tx>
                <c:strRef>
                  <c:f>Produkte!$B$10</c:f>
                  <c:strCache>
                    <c:ptCount val="1"/>
                    <c:pt idx="0">
                      <c:v>P5</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{91142B1D-DC1C-4C72-B4EE-E4132949A68D}</c15:txfldGUID>
                      <c15:f>Produkte!$B$10</c15:f>
                      <c15:dlblFieldTableCache>
                        <c:ptCount val="1"/>
                        <c:pt idx="0">
                          <c:v>P5</c:v>
                        </c:pt>
                      </c15:dlblFieldTableCache>
                    </c15:dlblFTEntry>
                  </c15:dlblFieldTable>
                  <c15:showDataLabelsRange val="0"/>
                </c:ext>
                <c:ext xmlns:c16="http://schemas.microsoft.com/office/drawing/2014/chart" uri="{C3380CC4-5D6E-409C-BE32-E72D297353CC}">
                  <c16:uniqueId val="{00000004-82BD-4BE2-96FE-5B0FA302F05A}"/>
                </c:ext>
              </c:extLst>
            </c:dLbl>
            <c:dLbl>
              <c:idx val="5"/>
              <c:layout>
                <c:manualLayout>
                  <c:x val="-0.11247532488750138"/>
                  <c:y val="-1.0708384057627633E-2"/>
                </c:manualLayout>
              </c:layout>
              <c:tx>
                <c:strRef>
                  <c:f>Produkte!$B$11</c:f>
                  <c:strCache>
                    <c:ptCount val="1"/>
                    <c:pt idx="0">
                      <c:v>P6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{79FAC901-E02A-431C-A9ED-53322A0051CD}</c15:txfldGUID>
                      <c15:f>Produkte!$B$11</c15:f>
                      <c15:dlblFieldTableCache>
                        <c:ptCount val="1"/>
                        <c:pt idx="0">
                          <c:v>P6</c:v>
                        </c:pt>
                      </c15:dlblFieldTableCache>
                    </c15:dlblFTEntry>
                  </c15:dlblFieldTable>
                  <c15:showDataLabelsRange val="0"/>
                </c:ext>
                <c:ext xmlns:c16="http://schemas.microsoft.com/office/drawing/2014/chart" uri="{C3380CC4-5D6E-409C-BE32-E72D297353CC}">
                  <c16:uniqueId val="{00000005-82BD-4BE2-96FE-5B0FA302F05A}"/>
                </c:ext>
              </c:extLst>
            </c:dLbl>
            <c:dLbl>
              <c:idx val="6"/>
              <c:layout>
                <c:manualLayout>
                  <c:x val="-0.10525836503184058"/>
                  <c:y val="1.2850060869153159E-2"/>
                </c:manualLayout>
              </c:layout>
              <c:tx>
                <c:strRef>
                  <c:f>Produkte!$B$12</c:f>
                  <c:strCache>
                    <c:ptCount val="1"/>
                    <c:pt idx="0">
                      <c:v>P7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{E10FC92E-B89A-444E-B7A2-41FA6F98E48F}</c15:txfldGUID>
                      <c15:f>Produkte!$B$12</c15:f>
                      <c15:dlblFieldTableCache>
                        <c:ptCount val="1"/>
                        <c:pt idx="0">
                          <c:v>P7</c:v>
                        </c:pt>
                      </c15:dlblFieldTableCache>
                    </c15:dlblFTEntry>
                  </c15:dlblFieldTable>
                  <c15:showDataLabelsRange val="0"/>
                </c:ext>
                <c:ext xmlns:c16="http://schemas.microsoft.com/office/drawing/2014/chart" uri="{C3380CC4-5D6E-409C-BE32-E72D297353CC}">
                  <c16:uniqueId val="{00000006-82BD-4BE2-96FE-5B0FA302F05A}"/>
                </c:ext>
              </c:extLst>
            </c:dLbl>
            <c:dLbl>
              <c:idx val="7"/>
              <c:layout>
                <c:manualLayout>
                  <c:x val="-0.10164988510401017"/>
                  <c:y val="-6.4250304345765796E-3"/>
                </c:manualLayout>
              </c:layout>
              <c:tx>
                <c:strRef>
                  <c:f>Produkte!$B$13</c:f>
                  <c:strCache>
                    <c:ptCount val="1"/>
                    <c:pt idx="0">
                      <c:v>P8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{BF98CFE1-B9A0-4224-877E-ED42B7A94E80}</c15:txfldGUID>
                      <c15:f>Produkte!$B$13</c15:f>
                      <c15:dlblFieldTableCache>
                        <c:ptCount val="1"/>
                        <c:pt idx="0">
                          <c:v>P8</c:v>
                        </c:pt>
                      </c15:dlblFieldTableCache>
                    </c15:dlblFTEntry>
                  </c15:dlblFieldTable>
                  <c15:showDataLabelsRange val="0"/>
                </c:ext>
                <c:ext xmlns:c16="http://schemas.microsoft.com/office/drawing/2014/chart" uri="{C3380CC4-5D6E-409C-BE32-E72D297353CC}">
                  <c16:uniqueId val="{00000007-82BD-4BE2-96FE-5B0FA302F05A}"/>
                </c:ext>
              </c:extLst>
            </c:dLbl>
            <c:dLbl>
              <c:idx val="8"/>
              <c:layout>
                <c:manualLayout>
                  <c:x val="-0.1413431643101446"/>
                  <c:y val="-6.4250304345765796E-3"/>
                </c:manualLayout>
              </c:layout>
              <c:tx>
                <c:strRef>
                  <c:f>Produkte!$B$14</c:f>
                  <c:strCache>
                    <c:ptCount val="1"/>
                    <c:pt idx="0">
                      <c:v>P9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{013CBB4C-BC63-4B66-BA01-231DB4264212}</c15:txfldGUID>
                      <c15:f>Produkte!$B$14</c15:f>
                      <c15:dlblFieldTableCache>
                        <c:ptCount val="1"/>
                        <c:pt idx="0">
                          <c:v>P9</c:v>
                        </c:pt>
                      </c15:dlblFieldTableCache>
                    </c15:dlblFTEntry>
                  </c15:dlblFieldTable>
                  <c15:showDataLabelsRange val="0"/>
                </c:ext>
                <c:ext xmlns:c16="http://schemas.microsoft.com/office/drawing/2014/chart" uri="{C3380CC4-5D6E-409C-BE32-E72D297353CC}">
                  <c16:uniqueId val="{00000008-82BD-4BE2-96FE-5B0FA302F05A}"/>
                </c:ext>
              </c:extLst>
            </c:dLbl>
            <c:dLbl>
              <c:idx val="9"/>
              <c:layout>
                <c:manualLayout>
                  <c:x val="-0.12426610408475666"/>
                  <c:y val="2.1416768115255266E-2"/>
                </c:manualLayout>
              </c:layout>
              <c:tx>
                <c:strRef>
                  <c:f>Produkte!$B$15</c:f>
                  <c:strCache>
                    <c:ptCount val="1"/>
                    <c:pt idx="0">
                      <c:v>P10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{4CC3F44E-CEA4-47BF-ADA7-AF6CA3003A00}</c15:txfldGUID>
                      <c15:f>Produkte!$B$15</c15:f>
                      <c15:dlblFieldTableCache>
                        <c:ptCount val="1"/>
                        <c:pt idx="0">
                          <c:v>P10</c:v>
                        </c:pt>
                      </c15:dlblFieldTableCache>
                    </c15:dlblFTEntry>
                  </c15:dlblFieldTable>
                  <c15:showDataLabelsRange val="0"/>
                </c:ext>
                <c:ext xmlns:c16="http://schemas.microsoft.com/office/drawing/2014/chart" uri="{C3380CC4-5D6E-409C-BE32-E72D297353CC}">
                  <c16:uniqueId val="{00000009-82BD-4BE2-96FE-5B0FA302F05A}"/>
                </c:ext>
              </c:extLst>
            </c:dLbl>
            <c:dLbl>
              <c:idx val="10"/>
              <c:layout>
                <c:manualLayout>
                  <c:x val="-0.10802794440951985"/>
                  <c:y val="-1.2850060869153159E-2"/>
                </c:manualLayout>
              </c:layout>
              <c:tx>
                <c:strRef>
                  <c:f>Produkte!$B$16</c:f>
                  <c:strCache>
                    <c:ptCount val="1"/>
                    <c:pt idx="0">
                      <c:v>P11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{30C5149D-4B65-4E4D-A3B7-7F08B00E57FB}</c15:txfldGUID>
                      <c15:f>Produkte!$B$16</c15:f>
                      <c15:dlblFieldTableCache>
                        <c:ptCount val="1"/>
                        <c:pt idx="0">
                          <c:v>P11</c:v>
                        </c:pt>
                      </c15:dlblFieldTableCache>
                    </c15:dlblFTEntry>
                  </c15:dlblFieldTable>
                  <c15:showDataLabelsRange val="0"/>
                </c:ext>
                <c:ext xmlns:c16="http://schemas.microsoft.com/office/drawing/2014/chart" uri="{C3380CC4-5D6E-409C-BE32-E72D297353CC}">
                  <c16:uniqueId val="{0000000A-82BD-4BE2-96FE-5B0FA302F05A}"/>
                </c:ext>
              </c:extLst>
            </c:dLbl>
            <c:dLbl>
              <c:idx val="11"/>
              <c:layout>
                <c:manualLayout>
                  <c:x val="-0.12787458401258706"/>
                  <c:y val="-2.1416768115255266E-2"/>
                </c:manualLayout>
              </c:layout>
              <c:tx>
                <c:strRef>
                  <c:f>Produkte!$B$17</c:f>
                  <c:strCache>
                    <c:ptCount val="1"/>
                    <c:pt idx="0">
                      <c:v>P12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{6588BDA4-1D15-40D7-A8A7-CF50984CE7FF}</c15:txfldGUID>
                      <c15:f>Produkte!$B$17</c15:f>
                      <c15:dlblFieldTableCache>
                        <c:ptCount val="1"/>
                        <c:pt idx="0">
                          <c:v>P12</c:v>
                        </c:pt>
                      </c15:dlblFieldTableCache>
                    </c15:dlblFTEntry>
                  </c15:dlblFieldTable>
                  <c15:showDataLabelsRange val="0"/>
                </c:ext>
                <c:ext xmlns:c16="http://schemas.microsoft.com/office/drawing/2014/chart" uri="{C3380CC4-5D6E-409C-BE32-E72D297353CC}">
                  <c16:uniqueId val="{0000000B-82BD-4BE2-96FE-5B0FA302F05A}"/>
                </c:ext>
              </c:extLst>
            </c:dLbl>
            <c:dLbl>
              <c:idx val="12"/>
              <c:layout>
                <c:manualLayout>
                  <c:x val="-0.14411274368782387"/>
                  <c:y val="0"/>
                </c:manualLayout>
              </c:layout>
              <c:tx>
                <c:strRef>
                  <c:f>Produkte!$B$18</c:f>
                  <c:strCache>
                    <c:ptCount val="1"/>
                    <c:pt idx="0">
                      <c:v>P13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{34E53A9C-96A2-4A8A-94F8-EF57DB9A55CD}</c15:txfldGUID>
                      <c15:f>Produkte!$B$18</c15:f>
                      <c15:dlblFieldTableCache>
                        <c:ptCount val="1"/>
                        <c:pt idx="0">
                          <c:v>P13</c:v>
                        </c:pt>
                      </c15:dlblFieldTableCache>
                    </c15:dlblFTEntry>
                  </c15:dlblFieldTable>
                  <c15:showDataLabelsRange val="0"/>
                </c:ext>
                <c:ext xmlns:c16="http://schemas.microsoft.com/office/drawing/2014/chart" uri="{C3380CC4-5D6E-409C-BE32-E72D297353CC}">
                  <c16:uniqueId val="{0000000C-82BD-4BE2-96FE-5B0FA302F05A}"/>
                </c:ext>
              </c:extLst>
            </c:dLbl>
            <c:dLbl>
              <c:idx val="13"/>
              <c:tx>
                <c:strRef>
                  <c:f>Produkte!$B$19</c:f>
                  <c:strCache>
                    <c:ptCount val="1"/>
                    <c:pt idx="0">
                      <c:v>P14</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{3AC8FBC6-6FDC-498E-A2B3-8154DA326E87}</c15:txfldGUID>
                      <c15:f>Produkte!$B$19</c15:f>
                      <c15:dlblFieldTableCache>
                        <c:ptCount val="1"/>
                        <c:pt idx="0">
                          <c:v>P14</c:v>
                        </c:pt>
                      </c15:dlblFieldTableCache>
                    </c15:dlblFTEntry>
                  </c15:dlblFieldTable>
                  <c15:showDataLabelsRange val="0"/>
                </c:ext>
                <c:ext xmlns:c16="http://schemas.microsoft.com/office/drawing/2014/chart" uri="{C3380CC4-5D6E-409C-BE32-E72D297353CC}">
                  <c16:uniqueId val="{0000000D-82BD-4BE2-96FE-5B0FA302F05A}"/>
                </c:ext>
              </c:extLst>
            </c:dLbl>
            <c:dLbl>
              <c:idx val="14"/>
              <c:tx>
                <c:strRef>
                  <c:f>Produkte!$B$20</c:f>
                  <c:strCache>
                    <c:ptCount val="1"/>
                    <c:pt idx="0">
                      <c:v>P15</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{3CE5E767-68B4-4DF3-BC9C-9C7BA769A76A}</c15:txfldGUID>
                      <c15:f>Produkte!$B$20</c15:f>
                      <c15:dlblFieldTableCache>
                        <c:ptCount val="1"/>
                        <c:pt idx="0">
                          <c:v>P15</c:v>
                        </c:pt>
                      </c15:dlblFieldTableCache>
                    </c15:dlblFTEntry>
                  </c15:dlblFieldTable>
                  <c15:showDataLabelsRange val="0"/>
                </c:ext>
                <c:ext xmlns:c16="http://schemas.microsoft.com/office/drawing/2014/chart" uri="{C3380CC4-5D6E-409C-BE32-E72D297353CC}">
                  <c16:uniqueId val="{0000000E-82BD-4BE2-96FE-5B0FA302F05A}"/>
                </c:ext>
              </c:extLst>
            </c:dLbl>
            <c:dLbl>
              <c:idx val="15"/>
              <c:layout>
                <c:manualLayout>
                  <c:x val="-0.12607034404867187"/>
                  <c:y val="6.4250304345765796E-3"/>
                </c:manualLayout>
              </c:layout>
              <c:tx>
                <c:strRef>
                  <c:f>Produkte!$B$21</c:f>
                  <c:strCache>
                    <c:ptCount val="1"/>
                    <c:pt idx="0">
                      <c:v>P16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{EFCDE2B4-C9AC-42A4-8458-5CA08156FD78}</c15:txfldGUID>
                      <c15:f>Produkte!$B$21</c15:f>
                      <c15:dlblFieldTableCache>
                        <c:ptCount val="1"/>
                        <c:pt idx="0">
                          <c:v>P16</c:v>
                        </c:pt>
                      </c15:dlblFieldTableCache>
                    </c15:dlblFTEntry>
                  </c15:dlblFieldTable>
                  <c15:showDataLabelsRange val="0"/>
                </c:ext>
                <c:ext xmlns:c16="http://schemas.microsoft.com/office/drawing/2014/chart" uri="{C3380CC4-5D6E-409C-BE32-E72D297353CC}">
                  <c16:uniqueId val="{0000000F-82BD-4BE2-96FE-5B0FA302F05A}"/>
                </c:ext>
              </c:extLst>
            </c:dLbl>
            <c:dLbl>
              <c:idx val="16"/>
              <c:layout>
                <c:manualLayout>
                  <c:x val="-0.11885338419301106"/>
                  <c:y val="-8.5667072461021055E-3"/>
                </c:manualLayout>
              </c:layout>
              <c:tx>
                <c:strRef>
                  <c:f>Produkte!$B$22</c:f>
                  <c:strCache>
                    <c:ptCount val="1"/>
                    <c:pt idx="0">
                      <c:v>P17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{7A0D4FD7-9ABA-47EA-BA8F-659F662B4EB1}</c15:txfldGUID>
                      <c15:f>Produkte!$B$22</c15:f>
                      <c15:dlblFieldTableCache>
                        <c:ptCount val="1"/>
                        <c:pt idx="0">
                          <c:v>P17</c:v>
                        </c:pt>
                      </c15:dlblFieldTableCache>
                    </c15:dlblFTEntry>
                  </c15:dlblFieldTable>
                  <c15:showDataLabelsRange val="0"/>
                </c:ext>
                <c:ext xmlns:c16="http://schemas.microsoft.com/office/drawing/2014/chart" uri="{C3380CC4-5D6E-409C-BE32-E72D297353CC}">
                  <c16:uniqueId val="{00000010-82BD-4BE2-96FE-5B0FA302F05A}"/>
                </c:ext>
              </c:extLst>
            </c:dLbl>
            <c:dLbl>
              <c:idx val="17"/>
              <c:layout>
                <c:manualLayout>
                  <c:x val="-0.12426610408475666"/>
                  <c:y val="-1.0708384057627633E-2"/>
                </c:manualLayout>
              </c:layout>
              <c:tx>
                <c:strRef>
                  <c:f>Produkte!$B$23</c:f>
                  <c:strCache>
                    <c:ptCount val="1"/>
                    <c:pt idx="0">
                      <c:v>P18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{6CFE4AD7-14AA-4150-8631-F8B9478F5634}</c15:txfldGUID>
                      <c15:f>Produkte!$B$23</c15:f>
                      <c15:dlblFieldTableCache>
                        <c:ptCount val="1"/>
                        <c:pt idx="0">
                          <c:v>P18</c:v>
                        </c:pt>
                      </c15:dlblFieldTableCache>
                    </c15:dlblFTEntry>
                  </c15:dlblFieldTable>
                  <c15:showDataLabelsRange val="0"/>
                </c:ext>
                <c:ext xmlns:c16="http://schemas.microsoft.com/office/drawing/2014/chart" uri="{C3380CC4-5D6E-409C-BE32-E72D297353CC}">
                  <c16:uniqueId val="{00000011-82BD-4BE2-96FE-5B0FA302F05A}"/>
                </c:ext>
              </c:extLst>
            </c:dLbl>
            <c:dLbl>
              <c:idx val="18"/>
              <c:tx>
                <c:strRef>
                  <c:f>Produkte!$B$24</c:f>
                  <c:strCache>
                    <c:ptCount val="1"/>
                    <c:pt idx="0">
                      <c:v>P19</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{4CA25C00-E150-4A65-AD06-B573192D5752}</c15:txfldGUID>
                      <c15:f>Produkte!$B$24</c15:f>
                      <c15:dlblFieldTableCache>
                        <c:ptCount val="1"/>
                        <c:pt idx="0">
                          <c:v>P19</c:v>
                        </c:pt>
                      </c15:dlblFieldTableCache>
                    </c15:dlblFTEntry>
                  </c15:dlblFieldTable>
                  <c15:showDataLabelsRange val="0"/>
                </c:ext>
                <c:ext xmlns:c16="http://schemas.microsoft.com/office/drawing/2014/chart" uri="{C3380CC4-5D6E-409C-BE32-E72D297353CC}">
                  <c16:uniqueId val="{00000012-82BD-4BE2-96FE-5B0FA302F05A}"/>
                </c:ext>
              </c:extLst>
            </c:dLbl>
            <c:dLbl>
              <c:idx val="19"/>
              <c:layout>
                <c:manualLayout>
                  <c:x val="-0.12246186412084145"/>
                  <c:y val="-6.4250304345765796E-3"/>
                </c:manualLayout>
              </c:layout>
              <c:tx>
                <c:strRef>
                  <c:f>Produkte!$B$25</c:f>
                  <c:strCache>
                    <c:ptCount val="1"/>
                    <c:pt idx="0">
                      <c:v>P20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{E7F29FA0-BB2F-4AFB-AD2A-5E496A383110}</c15:txfldGUID>
                      <c15:f>Produkte!$B$25</c15:f>
                      <c15:dlblFieldTableCache>
                        <c:ptCount val="1"/>
                        <c:pt idx="0">
                          <c:v>P20</c:v>
                        </c:pt>
                      </c15:dlblFieldTableCache>
                    </c15:dlblFTEntry>
                  </c15:dlblFieldTable>
                  <c15:showDataLabelsRange val="0"/>
                </c:ext>
                <c:ext xmlns:c16="http://schemas.microsoft.com/office/drawing/2014/chart" uri="{C3380CC4-5D6E-409C-BE32-E72D297353CC}">
                  <c16:uniqueId val="{00000013-82BD-4BE2-96FE-5B0FA302F05A}"/>
                </c:ext>
              </c:extLst>
            </c:dLbl>
            <c:spPr>
              <a:ln>
                <a:noFill/>
              </a:ln>
            </c:spPr>
            <c:txPr>
              <a:bodyPr/>
              <a:lstStyle/>
              <a:p>
                <a:pPr>
                  <a:defRPr sz="1600">
                    <a:solidFill>
                      <a:sysClr val="windowText" lastClr="000000"/>
                    </a:solidFill>
                    <a:latin typeface="Calibri Light" panose="020F0302020204030204" pitchFamily="34" charset="0"/>
                    <a:cs typeface="Calibri Light" panose="020F0302020204030204" pitchFamily="34" charset="0"/>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Produkte!$D$6:$D$25</c:f>
              <c:numCache>
                <c:formatCode>0</c:formatCode>
                <c:ptCount val="20"/>
                <c:pt idx="0">
                  <c:v>7</c:v>
                </c:pt>
                <c:pt idx="1">
                  <c:v>8</c:v>
                </c:pt>
              </c:numCache>
            </c:numRef>
          </c:xVal>
          <c:yVal>
            <c:numRef>
              <c:f>Produkte!$E$6:$E$25</c:f>
              <c:numCache>
                <c:formatCode>0</c:formatCode>
                <c:ptCount val="20"/>
                <c:pt idx="0">
                  <c:v>5</c:v>
                </c:pt>
                <c:pt idx="1">
                  <c:v>4</c:v>
                </c:pt>
              </c:numCache>
            </c:numRef>
          </c:yVal>
          <c:bubbleSize>
            <c:numRef>
              <c:f>Produkte!$J$6:$J$25</c:f>
              <c:numCache>
                <c:formatCode>General</c:formatCode>
                <c:ptCount val="20"/>
                <c:pt idx="0">
                  <c:v>4</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82BD-4BE2-96FE-5B0FA302F05A}"/>
            </c:ext>
          </c:extLst>
        </c:ser>
        <c:dLbls>
          <c:showLegendKey val="0"/>
          <c:showVal val="0"/>
          <c:showCatName val="0"/>
          <c:showSerName val="0"/>
          <c:showPercent val="0"/>
          <c:showBubbleSize val="0"/>
        </c:dLbls>
        <c:bubbleScale val="100"/>
        <c:showNegBubbles val="0"/>
        <c:axId val="-887421232"/>
        <c:axId val="-887418512"/>
      </c:bubbleChart>
      <c:valAx>
        <c:axId val="-887421232"/>
        <c:scaling>
          <c:orientation val="minMax"/>
          <c:max val="11"/>
          <c:min val="0"/>
        </c:scaling>
        <c:delete val="0"/>
        <c:axPos val="b"/>
        <c:numFmt formatCode="0" sourceLinked="1"/>
        <c:majorTickMark val="out"/>
        <c:minorTickMark val="none"/>
        <c:tickLblPos val="nextTo"/>
        <c:crossAx val="-887418512"/>
        <c:crosses val="autoZero"/>
        <c:crossBetween val="midCat"/>
        <c:majorUnit val="1"/>
        <c:minorUnit val="0.1"/>
      </c:valAx>
      <c:valAx>
        <c:axId val="-887418512"/>
        <c:scaling>
          <c:orientation val="minMax"/>
          <c:max val="11"/>
          <c:min val="0"/>
        </c:scaling>
        <c:delete val="0"/>
        <c:axPos val="l"/>
        <c:numFmt formatCode="0" sourceLinked="1"/>
        <c:majorTickMark val="out"/>
        <c:minorTickMark val="none"/>
        <c:tickLblPos val="nextTo"/>
        <c:crossAx val="-88742123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8177533788736111"/>
          <c:y val="6.706331869916797E-2"/>
          <c:w val="0.66321615995778238"/>
          <c:h val="0.83258196002399598"/>
        </c:manualLayout>
      </c:layout>
      <c:radarChart>
        <c:radarStyle val="filled"/>
        <c:varyColors val="0"/>
        <c:ser>
          <c:idx val="0"/>
          <c:order val="0"/>
          <c:spPr>
            <a:solidFill>
              <a:schemeClr val="accent1">
                <a:alpha val="50000"/>
              </a:schemeClr>
            </a:solidFill>
            <a:ln w="19050"/>
          </c:spPr>
          <c:cat>
            <c:strRef>
              <c:f>'Swot-Analyse'!$I$52:$I$55</c:f>
              <c:strCache>
                <c:ptCount val="4"/>
                <c:pt idx="0">
                  <c:v>Forces</c:v>
                </c:pt>
                <c:pt idx="1">
                  <c:v>Menaces</c:v>
                </c:pt>
                <c:pt idx="2">
                  <c:v>Faiblesses</c:v>
                </c:pt>
                <c:pt idx="3">
                  <c:v>Opportunités</c:v>
                </c:pt>
              </c:strCache>
            </c:strRef>
          </c:cat>
          <c:val>
            <c:numRef>
              <c:f>'Swot-Analyse'!$J$52:$J$55</c:f>
              <c:numCache>
                <c:formatCode>0.00</c:formatCode>
                <c:ptCount val="4"/>
                <c:pt idx="0">
                  <c:v>19</c:v>
                </c:pt>
                <c:pt idx="1">
                  <c:v>8</c:v>
                </c:pt>
                <c:pt idx="2">
                  <c:v>15</c:v>
                </c:pt>
                <c:pt idx="3">
                  <c:v>10</c:v>
                </c:pt>
              </c:numCache>
            </c:numRef>
          </c:val>
          <c:extLst>
            <c:ext xmlns:c16="http://schemas.microsoft.com/office/drawing/2014/chart" uri="{C3380CC4-5D6E-409C-BE32-E72D297353CC}">
              <c16:uniqueId val="{00000000-BF31-411A-A5AD-862E1B6E3E90}"/>
            </c:ext>
          </c:extLst>
        </c:ser>
        <c:dLbls>
          <c:showLegendKey val="0"/>
          <c:showVal val="0"/>
          <c:showCatName val="0"/>
          <c:showSerName val="0"/>
          <c:showPercent val="0"/>
          <c:showBubbleSize val="0"/>
        </c:dLbls>
        <c:axId val="-661038112"/>
        <c:axId val="-661046816"/>
      </c:radarChart>
      <c:catAx>
        <c:axId val="-661038112"/>
        <c:scaling>
          <c:orientation val="minMax"/>
        </c:scaling>
        <c:delete val="0"/>
        <c:axPos val="b"/>
        <c:majorGridlines/>
        <c:numFmt formatCode="General" sourceLinked="1"/>
        <c:majorTickMark val="out"/>
        <c:minorTickMark val="none"/>
        <c:tickLblPos val="nextTo"/>
        <c:crossAx val="-661046816"/>
        <c:crosses val="autoZero"/>
        <c:auto val="1"/>
        <c:lblAlgn val="ctr"/>
        <c:lblOffset val="100"/>
        <c:noMultiLvlLbl val="0"/>
      </c:catAx>
      <c:valAx>
        <c:axId val="-661046816"/>
        <c:scaling>
          <c:orientation val="minMax"/>
        </c:scaling>
        <c:delete val="0"/>
        <c:axPos val="l"/>
        <c:majorGridlines/>
        <c:numFmt formatCode="0.00" sourceLinked="1"/>
        <c:majorTickMark val="none"/>
        <c:minorTickMark val="none"/>
        <c:tickLblPos val="nextTo"/>
        <c:spPr>
          <a:ln/>
        </c:spPr>
        <c:crossAx val="-661038112"/>
        <c:crosses val="autoZero"/>
        <c:crossBetween val="between"/>
      </c:valAx>
    </c:plotArea>
    <c:plotVisOnly val="1"/>
    <c:dispBlanksAs val="gap"/>
    <c:showDLblsOverMax val="0"/>
  </c:chart>
  <c:spPr>
    <a:noFill/>
    <a:ln>
      <a:noFill/>
    </a:ln>
  </c:spPr>
  <c:txPr>
    <a:bodyPr/>
    <a:lstStyle/>
    <a:p>
      <a:pPr>
        <a:defRPr>
          <a:latin typeface="Calibri Light" panose="020F0302020204030204" pitchFamily="34" charset="0"/>
          <a:cs typeface="Calibri Light" panose="020F0302020204030204" pitchFamily="34" charset="0"/>
        </a:defRPr>
      </a:pPr>
      <a:endParaRPr lang="de-DE"/>
    </a:p>
  </c:txPr>
  <c:printSettings>
    <c:headerFooter/>
    <c:pageMargins b="0.78740157499999996" l="0.7" r="0.7" t="0.78740157499999996" header="0.3" footer="0.3"/>
    <c:pageSetup paperSize="9" orientation="landscape"/>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2.4817016702893855E-2"/>
          <c:w val="0.86644758162626123"/>
          <c:h val="0.91746872405280555"/>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B50F-4341-89C6-DABC14ECE160}"/>
              </c:ext>
            </c:extLst>
          </c:dPt>
          <c:dPt>
            <c:idx val="1"/>
            <c:invertIfNegative val="0"/>
            <c:bubble3D val="0"/>
            <c:extLst>
              <c:ext xmlns:c16="http://schemas.microsoft.com/office/drawing/2014/chart" uri="{C3380CC4-5D6E-409C-BE32-E72D297353CC}">
                <c16:uniqueId val="{00000001-B50F-4341-89C6-DABC14ECE160}"/>
              </c:ext>
            </c:extLst>
          </c:dPt>
          <c:dPt>
            <c:idx val="2"/>
            <c:invertIfNegative val="0"/>
            <c:bubble3D val="0"/>
            <c:extLst>
              <c:ext xmlns:c16="http://schemas.microsoft.com/office/drawing/2014/chart" uri="{C3380CC4-5D6E-409C-BE32-E72D297353CC}">
                <c16:uniqueId val="{00000002-B50F-4341-89C6-DABC14ECE160}"/>
              </c:ext>
            </c:extLst>
          </c:dPt>
          <c:dPt>
            <c:idx val="3"/>
            <c:invertIfNegative val="0"/>
            <c:bubble3D val="0"/>
            <c:extLst>
              <c:ext xmlns:c16="http://schemas.microsoft.com/office/drawing/2014/chart" uri="{C3380CC4-5D6E-409C-BE32-E72D297353CC}">
                <c16:uniqueId val="{00000003-B50F-4341-89C6-DABC14ECE160}"/>
              </c:ext>
            </c:extLst>
          </c:dPt>
          <c:dPt>
            <c:idx val="4"/>
            <c:invertIfNegative val="0"/>
            <c:bubble3D val="0"/>
            <c:extLst>
              <c:ext xmlns:c16="http://schemas.microsoft.com/office/drawing/2014/chart" uri="{C3380CC4-5D6E-409C-BE32-E72D297353CC}">
                <c16:uniqueId val="{00000004-B50F-4341-89C6-DABC14ECE160}"/>
              </c:ext>
            </c:extLst>
          </c:dPt>
          <c:dPt>
            <c:idx val="5"/>
            <c:invertIfNegative val="0"/>
            <c:bubble3D val="0"/>
            <c:extLst>
              <c:ext xmlns:c16="http://schemas.microsoft.com/office/drawing/2014/chart" uri="{C3380CC4-5D6E-409C-BE32-E72D297353CC}">
                <c16:uniqueId val="{00000005-B50F-4341-89C6-DABC14ECE160}"/>
              </c:ext>
            </c:extLst>
          </c:dPt>
          <c:dPt>
            <c:idx val="6"/>
            <c:invertIfNegative val="0"/>
            <c:bubble3D val="0"/>
            <c:extLst>
              <c:ext xmlns:c16="http://schemas.microsoft.com/office/drawing/2014/chart" uri="{C3380CC4-5D6E-409C-BE32-E72D297353CC}">
                <c16:uniqueId val="{00000006-B50F-4341-89C6-DABC14ECE160}"/>
              </c:ext>
            </c:extLst>
          </c:dPt>
          <c:dPt>
            <c:idx val="7"/>
            <c:invertIfNegative val="0"/>
            <c:bubble3D val="0"/>
            <c:extLst>
              <c:ext xmlns:c16="http://schemas.microsoft.com/office/drawing/2014/chart" uri="{C3380CC4-5D6E-409C-BE32-E72D297353CC}">
                <c16:uniqueId val="{00000007-B50F-4341-89C6-DABC14ECE160}"/>
              </c:ext>
            </c:extLst>
          </c:dPt>
          <c:dPt>
            <c:idx val="8"/>
            <c:invertIfNegative val="0"/>
            <c:bubble3D val="0"/>
            <c:extLst>
              <c:ext xmlns:c16="http://schemas.microsoft.com/office/drawing/2014/chart" uri="{C3380CC4-5D6E-409C-BE32-E72D297353CC}">
                <c16:uniqueId val="{00000008-B50F-4341-89C6-DABC14ECE160}"/>
              </c:ext>
            </c:extLst>
          </c:dPt>
          <c:dPt>
            <c:idx val="9"/>
            <c:invertIfNegative val="0"/>
            <c:bubble3D val="0"/>
            <c:extLst>
              <c:ext xmlns:c16="http://schemas.microsoft.com/office/drawing/2014/chart" uri="{C3380CC4-5D6E-409C-BE32-E72D297353CC}">
                <c16:uniqueId val="{00000009-B50F-4341-89C6-DABC14ECE160}"/>
              </c:ext>
            </c:extLst>
          </c:dPt>
          <c:dPt>
            <c:idx val="10"/>
            <c:invertIfNegative val="0"/>
            <c:bubble3D val="0"/>
            <c:extLst>
              <c:ext xmlns:c16="http://schemas.microsoft.com/office/drawing/2014/chart" uri="{C3380CC4-5D6E-409C-BE32-E72D297353CC}">
                <c16:uniqueId val="{0000000A-B50F-4341-89C6-DABC14ECE160}"/>
              </c:ext>
            </c:extLst>
          </c:dPt>
          <c:dPt>
            <c:idx val="11"/>
            <c:invertIfNegative val="0"/>
            <c:bubble3D val="0"/>
            <c:extLst>
              <c:ext xmlns:c16="http://schemas.microsoft.com/office/drawing/2014/chart" uri="{C3380CC4-5D6E-409C-BE32-E72D297353CC}">
                <c16:uniqueId val="{0000000B-B50F-4341-89C6-DABC14ECE160}"/>
              </c:ext>
            </c:extLst>
          </c:dPt>
          <c:dPt>
            <c:idx val="12"/>
            <c:invertIfNegative val="0"/>
            <c:bubble3D val="0"/>
            <c:extLst>
              <c:ext xmlns:c16="http://schemas.microsoft.com/office/drawing/2014/chart" uri="{C3380CC4-5D6E-409C-BE32-E72D297353CC}">
                <c16:uniqueId val="{0000000C-B50F-4341-89C6-DABC14ECE160}"/>
              </c:ext>
            </c:extLst>
          </c:dPt>
          <c:dPt>
            <c:idx val="13"/>
            <c:invertIfNegative val="0"/>
            <c:bubble3D val="0"/>
            <c:extLst>
              <c:ext xmlns:c16="http://schemas.microsoft.com/office/drawing/2014/chart" uri="{C3380CC4-5D6E-409C-BE32-E72D297353CC}">
                <c16:uniqueId val="{0000000D-B50F-4341-89C6-DABC14ECE160}"/>
              </c:ext>
            </c:extLst>
          </c:dPt>
          <c:dPt>
            <c:idx val="14"/>
            <c:invertIfNegative val="0"/>
            <c:bubble3D val="0"/>
            <c:extLst>
              <c:ext xmlns:c16="http://schemas.microsoft.com/office/drawing/2014/chart" uri="{C3380CC4-5D6E-409C-BE32-E72D297353CC}">
                <c16:uniqueId val="{0000000E-B50F-4341-89C6-DABC14ECE160}"/>
              </c:ext>
            </c:extLst>
          </c:dPt>
          <c:dLbls>
            <c:dLbl>
              <c:idx val="0"/>
              <c:tx>
                <c:strRef>
                  <c:f>Kunden!$B$6</c:f>
                  <c:strCache>
                    <c:ptCount val="1"/>
                    <c:pt idx="0">
                      <c:v>C1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{5D0306B7-6C26-4284-91DF-89B7C743A7E2}</c15:txfldGUID>
                      <c15:f>Kunden!$B$6</c15:f>
                      <c15:dlblFieldTableCache>
                        <c:ptCount val="1"/>
                        <c:pt idx="0">
                          <c:v>C1</c:v>
                        </c:pt>
                      </c15:dlblFieldTableCache>
                    </c15:dlblFTEntry>
                  </c15:dlblFieldTable>
                  <c15:showDataLabelsRange val="0"/>
                </c:ext>
                <c:ext xmlns:c16="http://schemas.microsoft.com/office/drawing/2014/chart" uri="{C3380CC4-5D6E-409C-BE32-E72D297353CC}">
                  <c16:uniqueId val="{00000000-B50F-4341-89C6-DABC14ECE160}"/>
                </c:ext>
              </c:extLst>
            </c:dLbl>
            <c:dLbl>
              <c:idx val="1"/>
              <c:layout>
                <c:manualLayout>
                  <c:x val="-8.6009899482783869E-2"/>
                  <c:y val="5.9259259259259256E-3"/>
                </c:manualLayout>
              </c:layout>
              <c:tx>
                <c:strRef>
                  <c:f>Kunden!$B$7</c:f>
                  <c:strCache>
                    <c:ptCount val="1"/>
                    <c:pt idx="0">
                      <c:v>C2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{88D73554-059E-44D8-AD0E-ED8BB41534D5}</c15:txfldGUID>
                      <c15:f>Kunden!$B$7</c15:f>
                      <c15:dlblFieldTableCache>
                        <c:ptCount val="1"/>
                        <c:pt idx="0">
                          <c:v>C2</c:v>
                        </c:pt>
                      </c15:dlblFieldTableCache>
                    </c15:dlblFTEntry>
                  </c15:dlblFieldTable>
                  <c15:showDataLabelsRange val="0"/>
                </c:ext>
                <c:ext xmlns:c16="http://schemas.microsoft.com/office/drawing/2014/chart" uri="{C3380CC4-5D6E-409C-BE32-E72D297353CC}">
                  <c16:uniqueId val="{00000001-B50F-4341-89C6-DABC14ECE160}"/>
                </c:ext>
              </c:extLst>
            </c:dLbl>
            <c:dLbl>
              <c:idx val="2"/>
              <c:layout>
                <c:manualLayout>
                  <c:x val="-7.1241173537028649E-2"/>
                  <c:y val="-9.876543209876543E-3"/>
                </c:manualLayout>
              </c:layout>
              <c:tx>
                <c:strRef>
                  <c:f>Kunden!$B$8</c:f>
                  <c:strCache>
                    <c:ptCount val="1"/>
                    <c:pt idx="0">
                      <c:v>C3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{6FEA362A-DA8A-4A35-AC37-B2B7205BD024}</c15:txfldGUID>
                      <c15:f>Kunden!$B$8</c15:f>
                      <c15:dlblFieldTableCache>
                        <c:ptCount val="1"/>
                        <c:pt idx="0">
                          <c:v>C3</c:v>
                        </c:pt>
                      </c15:dlblFieldTableCache>
                    </c15:dlblFTEntry>
                  </c15:dlblFieldTable>
                  <c15:showDataLabelsRange val="0"/>
                </c:ext>
                <c:ext xmlns:c16="http://schemas.microsoft.com/office/drawing/2014/chart" uri="{C3380CC4-5D6E-409C-BE32-E72D297353CC}">
                  <c16:uniqueId val="{00000002-B50F-4341-89C6-DABC14ECE160}"/>
                </c:ext>
              </c:extLst>
            </c:dLbl>
            <c:dLbl>
              <c:idx val="3"/>
              <c:layout>
                <c:manualLayout>
                  <c:x val="-6.3623233732669343E-2"/>
                  <c:y val="-3.9506172839506174E-3"/>
                </c:manualLayout>
              </c:layout>
              <c:tx>
                <c:strRef>
                  <c:f>Kunden!$B$9</c:f>
                  <c:strCache>
                    <c:ptCount val="1"/>
                    <c:pt idx="0">
                      <c:v>C4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{5A44417F-07AF-46AB-A5F9-D327BF630AB4}</c15:txfldGUID>
                      <c15:f>Kunden!$B$9</c15:f>
                      <c15:dlblFieldTableCache>
                        <c:ptCount val="1"/>
                        <c:pt idx="0">
                          <c:v>C4</c:v>
                        </c:pt>
                      </c15:dlblFieldTableCache>
                    </c15:dlblFTEntry>
                  </c15:dlblFieldTable>
                  <c15:showDataLabelsRange val="0"/>
                </c:ext>
                <c:ext xmlns:c16="http://schemas.microsoft.com/office/drawing/2014/chart" uri="{C3380CC4-5D6E-409C-BE32-E72D297353CC}">
                  <c16:uniqueId val="{00000003-B50F-4341-89C6-DABC14ECE160}"/>
                </c:ext>
              </c:extLst>
            </c:dLbl>
            <c:dLbl>
              <c:idx val="4"/>
              <c:layout>
                <c:manualLayout>
                  <c:x val="-8.8000641106619121E-2"/>
                  <c:y val="-9.876543209876543E-3"/>
                </c:manualLayout>
              </c:layout>
              <c:tx>
                <c:strRef>
                  <c:f>Kunden!$B$10</c:f>
                  <c:strCache>
                    <c:ptCount val="1"/>
                    <c:pt idx="0">
                      <c:v>C5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{4AF7310F-1368-4116-B1DB-C238CC23F4F2}</c15:txfldGUID>
                      <c15:f>Kunden!$B$10</c15:f>
                      <c15:dlblFieldTableCache>
                        <c:ptCount val="1"/>
                        <c:pt idx="0">
                          <c:v>C5</c:v>
                        </c:pt>
                      </c15:dlblFieldTableCache>
                    </c15:dlblFTEntry>
                  </c15:dlblFieldTable>
                  <c15:showDataLabelsRange val="0"/>
                </c:ext>
                <c:ext xmlns:c16="http://schemas.microsoft.com/office/drawing/2014/chart" uri="{C3380CC4-5D6E-409C-BE32-E72D297353CC}">
                  <c16:uniqueId val="{00000004-B50F-4341-89C6-DABC14ECE160}"/>
                </c:ext>
              </c:extLst>
            </c:dLbl>
            <c:dLbl>
              <c:idx val="5"/>
              <c:layout>
                <c:manualLayout>
                  <c:x val="-8.4486311521912008E-2"/>
                  <c:y val="7.2427146854513735E-17"/>
                </c:manualLayout>
              </c:layout>
              <c:tx>
                <c:strRef>
                  <c:f>Kunden!$B$11</c:f>
                  <c:strCache>
                    <c:ptCount val="1"/>
                    <c:pt idx="0">
                      <c:v>C6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{D7DA0048-F450-4FC5-A238-B752CCFC3976}</c15:txfldGUID>
                      <c15:f>Kunden!$B$11</c15:f>
                      <c15:dlblFieldTableCache>
                        <c:ptCount val="1"/>
                        <c:pt idx="0">
                          <c:v>C6</c:v>
                        </c:pt>
                      </c15:dlblFieldTableCache>
                    </c15:dlblFTEntry>
                  </c15:dlblFieldTable>
                  <c15:showDataLabelsRange val="0"/>
                </c:ext>
                <c:ext xmlns:c16="http://schemas.microsoft.com/office/drawing/2014/chart" uri="{C3380CC4-5D6E-409C-BE32-E72D297353CC}">
                  <c16:uniqueId val="{00000005-B50F-4341-89C6-DABC14ECE160}"/>
                </c:ext>
              </c:extLst>
            </c:dLbl>
            <c:dLbl>
              <c:idx val="6"/>
              <c:layout>
                <c:manualLayout>
                  <c:x val="-7.1241173537028649E-2"/>
                  <c:y val="9.876543209876543E-3"/>
                </c:manualLayout>
              </c:layout>
              <c:tx>
                <c:strRef>
                  <c:f>Kunden!$B$12</c:f>
                  <c:strCache>
                    <c:ptCount val="1"/>
                    <c:pt idx="0">
                      <c:v>C7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{3FB13C32-274D-4BD4-AAC7-9CF5734A5F71}</c15:txfldGUID>
                      <c15:f>Kunden!$B$12</c15:f>
                      <c15:dlblFieldTableCache>
                        <c:ptCount val="1"/>
                        <c:pt idx="0">
                          <c:v>C7</c:v>
                        </c:pt>
                      </c15:dlblFieldTableCache>
                    </c15:dlblFTEntry>
                  </c15:dlblFieldTable>
                  <c15:showDataLabelsRange val="0"/>
                </c:ext>
                <c:ext xmlns:c16="http://schemas.microsoft.com/office/drawing/2014/chart" uri="{C3380CC4-5D6E-409C-BE32-E72D297353CC}">
                  <c16:uniqueId val="{00000006-B50F-4341-89C6-DABC14ECE160}"/>
                </c:ext>
              </c:extLst>
            </c:dLbl>
            <c:dLbl>
              <c:idx val="7"/>
              <c:layout>
                <c:manualLayout>
                  <c:x val="-7.1241173537028649E-2"/>
                  <c:y val="-9.876543209876543E-3"/>
                </c:manualLayout>
              </c:layout>
              <c:tx>
                <c:strRef>
                  <c:f>Kunden!$B$13</c:f>
                  <c:strCache>
                    <c:ptCount val="1"/>
                    <c:pt idx="0">
                      <c:v>C8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{60C59E5B-E6A7-4C80-B28E-1CDFE8CB6868}</c15:txfldGUID>
                      <c15:f>Kunden!$B$13</c15:f>
                      <c15:dlblFieldTableCache>
                        <c:ptCount val="1"/>
                        <c:pt idx="0">
                          <c:v>C8</c:v>
                        </c:pt>
                      </c15:dlblFieldTableCache>
                    </c15:dlblFTEntry>
                  </c15:dlblFieldTable>
                  <c15:showDataLabelsRange val="0"/>
                </c:ext>
                <c:ext xmlns:c16="http://schemas.microsoft.com/office/drawing/2014/chart" uri="{C3380CC4-5D6E-409C-BE32-E72D297353CC}">
                  <c16:uniqueId val="{00000007-B50F-4341-89C6-DABC14ECE160}"/>
                </c:ext>
              </c:extLst>
            </c:dLbl>
            <c:dLbl>
              <c:idx val="8"/>
              <c:layout>
                <c:manualLayout>
                  <c:x val="-9.2104251326271327E-2"/>
                  <c:y val="3.9506172839506174E-3"/>
                </c:manualLayout>
              </c:layout>
              <c:tx>
                <c:strRef>
                  <c:f>Kunden!$B$14</c:f>
                  <c:strCache>
                    <c:ptCount val="1"/>
                    <c:pt idx="0">
                      <c:v>C9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{454E916E-23C9-4FC3-B6FD-D682A0BFD211}</c15:txfldGUID>
                      <c15:f>Kunden!$B$14</c15:f>
                      <c15:dlblFieldTableCache>
                        <c:ptCount val="1"/>
                        <c:pt idx="0">
                          <c:v>C9</c:v>
                        </c:pt>
                      </c15:dlblFieldTableCache>
                    </c15:dlblFTEntry>
                  </c15:dlblFieldTable>
                  <c15:showDataLabelsRange val="0"/>
                </c:ext>
                <c:ext xmlns:c16="http://schemas.microsoft.com/office/drawing/2014/chart" uri="{C3380CC4-5D6E-409C-BE32-E72D297353CC}">
                  <c16:uniqueId val="{00000008-B50F-4341-89C6-DABC14ECE160}"/>
                </c:ext>
              </c:extLst>
            </c:dLbl>
            <c:dLbl>
              <c:idx val="9"/>
              <c:layout>
                <c:manualLayout>
                  <c:x val="-8.1197880845104251E-2"/>
                  <c:y val="0"/>
                </c:manualLayout>
              </c:layout>
              <c:tx>
                <c:strRef>
                  <c:f>Kunden!$B$15</c:f>
                  <c:strCache>
                    <c:ptCount val="1"/>
                    <c:pt idx="0">
                      <c:v>C10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{CE4214D2-EE05-4D6F-A042-94E502AF8E87}</c15:txfldGUID>
                      <c15:f>Kunden!$B$15</c15:f>
                      <c15:dlblFieldTableCache>
                        <c:ptCount val="1"/>
                        <c:pt idx="0">
                          <c:v>C10</c:v>
                        </c:pt>
                      </c15:dlblFieldTableCache>
                    </c15:dlblFTEntry>
                  </c15:dlblFieldTable>
                  <c15:showDataLabelsRange val="0"/>
                </c:ext>
                <c:ext xmlns:c16="http://schemas.microsoft.com/office/drawing/2014/chart" uri="{C3380CC4-5D6E-409C-BE32-E72D297353CC}">
                  <c16:uniqueId val="{00000009-B50F-4341-89C6-DABC14ECE160}"/>
                </c:ext>
              </c:extLst>
            </c:dLbl>
            <c:dLbl>
              <c:idx val="10"/>
              <c:tx>
                <c:strRef>
                  <c:f>Kunden!$B$16</c:f>
                  <c:strCache>
                    <c:ptCount val="1"/>
                    <c:pt idx="0">
                      <c:v>C11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{2A74DA7F-F380-4457-80A9-7B0C01BB9B81}</c15:txfldGUID>
                      <c15:f>Kunden!$B$16</c15:f>
                      <c15:dlblFieldTableCache>
                        <c:ptCount val="1"/>
                        <c:pt idx="0">
                          <c:v>C11</c:v>
                        </c:pt>
                      </c15:dlblFieldTableCache>
                    </c15:dlblFTEntry>
                  </c15:dlblFieldTable>
                  <c15:showDataLabelsRange val="0"/>
                </c:ext>
                <c:ext xmlns:c16="http://schemas.microsoft.com/office/drawing/2014/chart" uri="{C3380CC4-5D6E-409C-BE32-E72D297353CC}">
                  <c16:uniqueId val="{0000000A-B50F-4341-89C6-DABC14ECE160}"/>
                </c:ext>
              </c:extLst>
            </c:dLbl>
            <c:dLbl>
              <c:idx val="11"/>
              <c:layout>
                <c:manualLayout>
                  <c:x val="-7.0532765119001223E-2"/>
                  <c:y val="7.9012345679012348E-3"/>
                </c:manualLayout>
              </c:layout>
              <c:tx>
                <c:strRef>
                  <c:f>Kunden!$B$17</c:f>
                  <c:strCache>
                    <c:ptCount val="1"/>
                    <c:pt idx="0">
                      <c:v>C12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{E75B235F-BFCE-4B4B-987D-5B31F7E0FCEA}</c15:txfldGUID>
                      <c15:f>Kunden!$B$17</c15:f>
                      <c15:dlblFieldTableCache>
                        <c:ptCount val="1"/>
                        <c:pt idx="0">
                          <c:v>C12</c:v>
                        </c:pt>
                      </c15:dlblFieldTableCache>
                    </c15:dlblFTEntry>
                  </c15:dlblFieldTable>
                  <c15:showDataLabelsRange val="0"/>
                </c:ext>
                <c:ext xmlns:c16="http://schemas.microsoft.com/office/drawing/2014/chart" uri="{C3380CC4-5D6E-409C-BE32-E72D297353CC}">
                  <c16:uniqueId val="{0000000B-B50F-4341-89C6-DABC14ECE160}"/>
                </c:ext>
              </c:extLst>
            </c:dLbl>
            <c:dLbl>
              <c:idx val="12"/>
              <c:layout>
                <c:manualLayout>
                  <c:x val="-9.5966606790859485E-2"/>
                  <c:y val="5.9259259259259985E-3"/>
                </c:manualLayout>
              </c:layout>
              <c:tx>
                <c:strRef>
                  <c:f>Kunden!$B$18</c:f>
                  <c:strCache>
                    <c:ptCount val="1"/>
                    <c:pt idx="0">
                      <c:v>C13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{20284E52-A009-4708-9432-FDCF3A2D9D58}</c15:txfldGUID>
                      <c15:f>Kunden!$B$18</c15:f>
                      <c15:dlblFieldTableCache>
                        <c:ptCount val="1"/>
                        <c:pt idx="0">
                          <c:v>C13</c:v>
                        </c:pt>
                      </c15:dlblFieldTableCache>
                    </c15:dlblFTEntry>
                  </c15:dlblFieldTable>
                  <c15:showDataLabelsRange val="0"/>
                </c:ext>
                <c:ext xmlns:c16="http://schemas.microsoft.com/office/drawing/2014/chart" uri="{C3380CC4-5D6E-409C-BE32-E72D297353CC}">
                  <c16:uniqueId val="{0000000C-B50F-4341-89C6-DABC14ECE160}"/>
                </c:ext>
              </c:extLst>
            </c:dLbl>
            <c:dLbl>
              <c:idx val="13"/>
              <c:layout>
                <c:manualLayout>
                  <c:x val="-9.0339408610335417E-2"/>
                  <c:y val="5.9259259259259256E-3"/>
                </c:manualLayout>
              </c:layout>
              <c:tx>
                <c:strRef>
                  <c:f>Kunden!$B$19</c:f>
                  <c:strCache>
                    <c:ptCount val="1"/>
                    <c:pt idx="0">
                      <c:v>C14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{FDDED289-D387-4823-895F-8EAB51FD2044}</c15:txfldGUID>
                      <c15:f>Kunden!$B$19</c15:f>
                      <c15:dlblFieldTableCache>
                        <c:ptCount val="1"/>
                        <c:pt idx="0">
                          <c:v>C14</c:v>
                        </c:pt>
                      </c15:dlblFieldTableCache>
                    </c15:dlblFTEntry>
                  </c15:dlblFieldTable>
                  <c15:showDataLabelsRange val="0"/>
                </c:ext>
                <c:ext xmlns:c16="http://schemas.microsoft.com/office/drawing/2014/chart" uri="{C3380CC4-5D6E-409C-BE32-E72D297353CC}">
                  <c16:uniqueId val="{0000000D-B50F-4341-89C6-DABC14ECE160}"/>
                </c:ext>
              </c:extLst>
            </c:dLbl>
            <c:dLbl>
              <c:idx val="14"/>
              <c:layout>
                <c:manualLayout>
                  <c:x val="-8.9872254947372027E-2"/>
                  <c:y val="0"/>
                </c:manualLayout>
              </c:layout>
              <c:tx>
                <c:strRef>
                  <c:f>Kunden!$B$20</c:f>
                  <c:strCache>
                    <c:ptCount val="1"/>
                    <c:pt idx="0">
                      <c:v>C15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{F6325A04-7B8C-47A2-8694-99BE30CE1F68}</c15:txfldGUID>
                      <c15:f>Kunden!$B$20</c15:f>
                      <c15:dlblFieldTableCache>
                        <c:ptCount val="1"/>
                        <c:pt idx="0">
                          <c:v>C15</c:v>
                        </c:pt>
                      </c15:dlblFieldTableCache>
                    </c15:dlblFTEntry>
                  </c15:dlblFieldTable>
                  <c15:showDataLabelsRange val="0"/>
                </c:ext>
                <c:ext xmlns:c16="http://schemas.microsoft.com/office/drawing/2014/chart" uri="{C3380CC4-5D6E-409C-BE32-E72D297353CC}">
                  <c16:uniqueId val="{0000000E-B50F-4341-89C6-DABC14ECE160}"/>
                </c:ext>
              </c:extLst>
            </c:dLbl>
            <c:dLbl>
              <c:idx val="15"/>
              <c:layout>
                <c:manualLayout>
                  <c:x val="-0.1119755573302756"/>
                  <c:y val="-5.9259259259259256E-3"/>
                </c:manualLayout>
              </c:layout>
              <c:tx>
                <c:strRef>
                  <c:f>Kunden!$B$21</c:f>
                  <c:strCache>
                    <c:ptCount val="1"/>
                    <c:pt idx="0">
                      <c:v>C16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{DF50E54D-1392-4F11-A77E-A8810DA8FFE5}</c15:txfldGUID>
                      <c15:f>Kunden!$B$21</c15:f>
                      <c15:dlblFieldTableCache>
                        <c:ptCount val="1"/>
                        <c:pt idx="0">
                          <c:v>C16</c:v>
                        </c:pt>
                      </c15:dlblFieldTableCache>
                    </c15:dlblFTEntry>
                  </c15:dlblFieldTable>
                  <c15:showDataLabelsRange val="0"/>
                </c:ext>
                <c:ext xmlns:c16="http://schemas.microsoft.com/office/drawing/2014/chart" uri="{C3380CC4-5D6E-409C-BE32-E72D297353CC}">
                  <c16:uniqueId val="{0000000F-B50F-4341-89C6-DABC14ECE160}"/>
                </c:ext>
              </c:extLst>
            </c:dLbl>
            <c:dLbl>
              <c:idx val="16"/>
              <c:layout>
                <c:manualLayout>
                  <c:x val="-0.11045196936940374"/>
                  <c:y val="7.9012345679012348E-3"/>
                </c:manualLayout>
              </c:layout>
              <c:tx>
                <c:strRef>
                  <c:f>Kunden!$B$22</c:f>
                  <c:strCache>
                    <c:ptCount val="1"/>
                    <c:pt idx="0">
                      <c:v>C17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{E658D8F9-9DB3-445A-89C5-B740F72F8F18}</c15:txfldGUID>
                      <c15:f>Kunden!$B$22</c15:f>
                      <c15:dlblFieldTableCache>
                        <c:ptCount val="1"/>
                        <c:pt idx="0">
                          <c:v>C17</c:v>
                        </c:pt>
                      </c15:dlblFieldTableCache>
                    </c15:dlblFTEntry>
                  </c15:dlblFieldTable>
                  <c15:showDataLabelsRange val="0"/>
                </c:ext>
                <c:ext xmlns:c16="http://schemas.microsoft.com/office/drawing/2014/chart" uri="{C3380CC4-5D6E-409C-BE32-E72D297353CC}">
                  <c16:uniqueId val="{00000010-B50F-4341-89C6-DABC14ECE160}"/>
                </c:ext>
              </c:extLst>
            </c:dLbl>
            <c:dLbl>
              <c:idx val="17"/>
              <c:tx>
                <c:strRef>
                  <c:f>Kunden!$B$23</c:f>
                  <c:strCache>
                    <c:ptCount val="1"/>
                    <c:pt idx="0">
                      <c:v>C18</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{912849C9-910E-4FC7-85F6-C8E4157537AD}</c15:txfldGUID>
                      <c15:f>Kunden!$B$23</c15:f>
                      <c15:dlblFieldTableCache>
                        <c:ptCount val="1"/>
                        <c:pt idx="0">
                          <c:v>C18</c:v>
                        </c:pt>
                      </c15:dlblFieldTableCache>
                    </c15:dlblFTEntry>
                  </c15:dlblFieldTable>
                  <c15:showDataLabelsRange val="0"/>
                </c:ext>
                <c:ext xmlns:c16="http://schemas.microsoft.com/office/drawing/2014/chart" uri="{C3380CC4-5D6E-409C-BE32-E72D297353CC}">
                  <c16:uniqueId val="{00000011-B50F-4341-89C6-DABC14ECE160}"/>
                </c:ext>
              </c:extLst>
            </c:dLbl>
            <c:dLbl>
              <c:idx val="18"/>
              <c:layout>
                <c:manualLayout>
                  <c:x val="-0.10588120548678816"/>
                  <c:y val="0"/>
                </c:manualLayout>
              </c:layout>
              <c:tx>
                <c:strRef>
                  <c:f>Kunden!$B$24</c:f>
                  <c:strCache>
                    <c:ptCount val="1"/>
                    <c:pt idx="0">
                      <c:v>C19</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{130E6041-4165-40D2-9D5E-46795018572B}</c15:txfldGUID>
                      <c15:f>Kunden!$B$24</c15:f>
                      <c15:dlblFieldTableCache>
                        <c:ptCount val="1"/>
                        <c:pt idx="0">
                          <c:v>C19</c:v>
                        </c:pt>
                      </c15:dlblFieldTableCache>
                    </c15:dlblFTEntry>
                  </c15:dlblFieldTable>
                  <c15:showDataLabelsRange val="0"/>
                </c:ext>
                <c:ext xmlns:c16="http://schemas.microsoft.com/office/drawing/2014/chart" uri="{C3380CC4-5D6E-409C-BE32-E72D297353CC}">
                  <c16:uniqueId val="{00000012-B50F-4341-89C6-DABC14ECE160}"/>
                </c:ext>
              </c:extLst>
            </c:dLbl>
            <c:dLbl>
              <c:idx val="19"/>
              <c:layout>
                <c:manualLayout>
                  <c:x val="-0.12111708509550677"/>
                  <c:y val="5.9259259259259256E-3"/>
                </c:manualLayout>
              </c:layout>
              <c:tx>
                <c:strRef>
                  <c:f>Kunden!$B$25</c:f>
                  <c:strCache>
                    <c:ptCount val="1"/>
                    <c:pt idx="0">
                      <c:v>C20</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{EE862C5D-30FB-4510-A48E-6FBF872DDB28}</c15:txfldGUID>
                      <c15:f>Kunden!$B$25</c15:f>
                      <c15:dlblFieldTableCache>
                        <c:ptCount val="1"/>
                        <c:pt idx="0">
                          <c:v>C20</c:v>
                        </c:pt>
                      </c15:dlblFieldTableCache>
                    </c15:dlblFTEntry>
                  </c15:dlblFieldTable>
                  <c15:showDataLabelsRange val="0"/>
                </c:ext>
                <c:ext xmlns:c16="http://schemas.microsoft.com/office/drawing/2014/chart" uri="{C3380CC4-5D6E-409C-BE32-E72D297353CC}">
                  <c16:uniqueId val="{00000013-B50F-4341-89C6-DABC14ECE160}"/>
                </c:ext>
              </c:extLst>
            </c:dLbl>
            <c:spPr>
              <a:ln>
                <a:noFill/>
              </a:ln>
            </c:spPr>
            <c:txPr>
              <a:bodyPr/>
              <a:lstStyle/>
              <a:p>
                <a:pPr>
                  <a:defRPr sz="1600">
                    <a:solidFill>
                      <a:sysClr val="windowText" lastClr="000000"/>
                    </a:solidFill>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Kunden!$D$6:$D$25</c:f>
              <c:numCache>
                <c:formatCode>General</c:formatCode>
                <c:ptCount val="20"/>
                <c:pt idx="0">
                  <c:v>8</c:v>
                </c:pt>
                <c:pt idx="1">
                  <c:v>3</c:v>
                </c:pt>
              </c:numCache>
            </c:numRef>
          </c:xVal>
          <c:yVal>
            <c:numRef>
              <c:f>Kunden!$E$6:$E$25</c:f>
              <c:numCache>
                <c:formatCode>0</c:formatCode>
                <c:ptCount val="20"/>
                <c:pt idx="0">
                  <c:v>10</c:v>
                </c:pt>
                <c:pt idx="1">
                  <c:v>4</c:v>
                </c:pt>
              </c:numCache>
            </c:numRef>
          </c:yVal>
          <c:bubbleSize>
            <c:numRef>
              <c:f>Kunden!$J$6:$J$25</c:f>
              <c:numCache>
                <c:formatCode>General</c:formatCode>
                <c:ptCount val="20"/>
                <c:pt idx="0">
                  <c:v>3</c:v>
                </c:pt>
                <c:pt idx="1">
                  <c:v>3</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numCache>
            </c:numRef>
          </c:bubbleSize>
          <c:bubble3D val="0"/>
          <c:extLst>
            <c:ext xmlns:c16="http://schemas.microsoft.com/office/drawing/2014/chart" uri="{C3380CC4-5D6E-409C-BE32-E72D297353CC}">
              <c16:uniqueId val="{00000014-B50F-4341-89C6-DABC14ECE160}"/>
            </c:ext>
          </c:extLst>
        </c:ser>
        <c:dLbls>
          <c:showLegendKey val="0"/>
          <c:showVal val="0"/>
          <c:showCatName val="0"/>
          <c:showSerName val="0"/>
          <c:showPercent val="0"/>
          <c:showBubbleSize val="0"/>
        </c:dLbls>
        <c:bubbleScale val="100"/>
        <c:showNegBubbles val="0"/>
        <c:axId val="-661046272"/>
        <c:axId val="-661045184"/>
      </c:bubbleChart>
      <c:valAx>
        <c:axId val="-661046272"/>
        <c:scaling>
          <c:orientation val="minMax"/>
          <c:max val="11"/>
          <c:min val="0"/>
        </c:scaling>
        <c:delete val="0"/>
        <c:axPos val="b"/>
        <c:numFmt formatCode="General" sourceLinked="1"/>
        <c:majorTickMark val="out"/>
        <c:minorTickMark val="none"/>
        <c:tickLblPos val="nextTo"/>
        <c:crossAx val="-661045184"/>
        <c:crosses val="autoZero"/>
        <c:crossBetween val="midCat"/>
        <c:majorUnit val="1"/>
        <c:minorUnit val="0.1"/>
      </c:valAx>
      <c:valAx>
        <c:axId val="-661045184"/>
        <c:scaling>
          <c:orientation val="minMax"/>
          <c:max val="11"/>
          <c:min val="0"/>
        </c:scaling>
        <c:delete val="0"/>
        <c:axPos val="l"/>
        <c:numFmt formatCode="0" sourceLinked="1"/>
        <c:majorTickMark val="out"/>
        <c:minorTickMark val="none"/>
        <c:tickLblPos val="nextTo"/>
        <c:crossAx val="-66104627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088C-4987-A2EA-F24A8CA74D36}"/>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088C-4987-A2EA-F24A8CA74D36}"/>
              </c:ext>
            </c:extLst>
          </c:dPt>
          <c:val>
            <c:numRef>
              <c:f>(Markt!$J$8,Markt!$L$8)</c:f>
              <c:numCache>
                <c:formatCode>General</c:formatCode>
                <c:ptCount val="2"/>
                <c:pt idx="0" formatCode="0%">
                  <c:v>0.2</c:v>
                </c:pt>
                <c:pt idx="1">
                  <c:v>1</c:v>
                </c:pt>
              </c:numCache>
            </c:numRef>
          </c:val>
          <c:extLst>
            <c:ext xmlns:c16="http://schemas.microsoft.com/office/drawing/2014/chart" uri="{C3380CC4-5D6E-409C-BE32-E72D297353CC}">
              <c16:uniqueId val="{00000004-088C-4987-A2EA-F24A8CA74D36}"/>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ED19-4622-842F-FDF445B64F67}"/>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ED19-4622-842F-FDF445B64F67}"/>
              </c:ext>
            </c:extLst>
          </c:dPt>
          <c:val>
            <c:numRef>
              <c:f>(Markt!$J$9,Markt!$L$9)</c:f>
              <c:numCache>
                <c:formatCode>General</c:formatCode>
                <c:ptCount val="2"/>
                <c:pt idx="0" formatCode="0%">
                  <c:v>0.3</c:v>
                </c:pt>
                <c:pt idx="1">
                  <c:v>1</c:v>
                </c:pt>
              </c:numCache>
            </c:numRef>
          </c:val>
          <c:extLst>
            <c:ext xmlns:c16="http://schemas.microsoft.com/office/drawing/2014/chart" uri="{C3380CC4-5D6E-409C-BE32-E72D297353CC}">
              <c16:uniqueId val="{00000004-ED19-4622-842F-FDF445B64F67}"/>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C2C9-4174-9BB5-29F786942F57}"/>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C2C9-4174-9BB5-29F786942F57}"/>
              </c:ext>
            </c:extLst>
          </c:dPt>
          <c:val>
            <c:numRef>
              <c:f>(Markt!$J$10,Markt!$L$10)</c:f>
              <c:numCache>
                <c:formatCode>General</c:formatCode>
                <c:ptCount val="2"/>
                <c:pt idx="0" formatCode="0%">
                  <c:v>0.4</c:v>
                </c:pt>
                <c:pt idx="1">
                  <c:v>1</c:v>
                </c:pt>
              </c:numCache>
            </c:numRef>
          </c:val>
          <c:extLst>
            <c:ext xmlns:c16="http://schemas.microsoft.com/office/drawing/2014/chart" uri="{C3380CC4-5D6E-409C-BE32-E72D297353CC}">
              <c16:uniqueId val="{00000004-C2C9-4174-9BB5-29F786942F57}"/>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671D-484D-8389-6D0B05B53B2D}"/>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671D-484D-8389-6D0B05B53B2D}"/>
              </c:ext>
            </c:extLst>
          </c:dPt>
          <c:val>
            <c:numRef>
              <c:f>(Markt!$J$11,Markt!$L$11)</c:f>
              <c:numCache>
                <c:formatCode>General</c:formatCode>
                <c:ptCount val="2"/>
                <c:pt idx="0" formatCode="0%">
                  <c:v>0.5</c:v>
                </c:pt>
                <c:pt idx="1">
                  <c:v>1</c:v>
                </c:pt>
              </c:numCache>
            </c:numRef>
          </c:val>
          <c:extLst>
            <c:ext xmlns:c16="http://schemas.microsoft.com/office/drawing/2014/chart" uri="{C3380CC4-5D6E-409C-BE32-E72D297353CC}">
              <c16:uniqueId val="{00000004-671D-484D-8389-6D0B05B53B2D}"/>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E8C9-4685-93BF-92ADC80A1B2C}"/>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E8C9-4685-93BF-92ADC80A1B2C}"/>
              </c:ext>
            </c:extLst>
          </c:dPt>
          <c:val>
            <c:numRef>
              <c:f>(Markt!$J$12,Markt!$L$12)</c:f>
              <c:numCache>
                <c:formatCode>General</c:formatCode>
                <c:ptCount val="2"/>
                <c:pt idx="0" formatCode="0%">
                  <c:v>0.6</c:v>
                </c:pt>
                <c:pt idx="1">
                  <c:v>1</c:v>
                </c:pt>
              </c:numCache>
            </c:numRef>
          </c:val>
          <c:extLst>
            <c:ext xmlns:c16="http://schemas.microsoft.com/office/drawing/2014/chart" uri="{C3380CC4-5D6E-409C-BE32-E72D297353CC}">
              <c16:uniqueId val="{00000004-E8C9-4685-93BF-92ADC80A1B2C}"/>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AC59-4080-8D57-CFA60657E116}"/>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AC59-4080-8D57-CFA60657E116}"/>
              </c:ext>
            </c:extLst>
          </c:dPt>
          <c:val>
            <c:numRef>
              <c:f>(Markt!$J$13,Markt!$L$13)</c:f>
              <c:numCache>
                <c:formatCode>General</c:formatCode>
                <c:ptCount val="2"/>
                <c:pt idx="0" formatCode="0%">
                  <c:v>0.7</c:v>
                </c:pt>
                <c:pt idx="1">
                  <c:v>1</c:v>
                </c:pt>
              </c:numCache>
            </c:numRef>
          </c:val>
          <c:extLst>
            <c:ext xmlns:c16="http://schemas.microsoft.com/office/drawing/2014/chart" uri="{C3380CC4-5D6E-409C-BE32-E72D297353CC}">
              <c16:uniqueId val="{00000004-AC59-4080-8D57-CFA60657E116}"/>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8ED3-4170-981E-2043C6CD3196}"/>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8ED3-4170-981E-2043C6CD3196}"/>
              </c:ext>
            </c:extLst>
          </c:dPt>
          <c:val>
            <c:numRef>
              <c:f>(Markt!$J$14,Markt!$L$14)</c:f>
              <c:numCache>
                <c:formatCode>General</c:formatCode>
                <c:ptCount val="2"/>
                <c:pt idx="0" formatCode="0%">
                  <c:v>0.8</c:v>
                </c:pt>
                <c:pt idx="1">
                  <c:v>1</c:v>
                </c:pt>
              </c:numCache>
            </c:numRef>
          </c:val>
          <c:extLst>
            <c:ext xmlns:c16="http://schemas.microsoft.com/office/drawing/2014/chart" uri="{C3380CC4-5D6E-409C-BE32-E72D297353CC}">
              <c16:uniqueId val="{00000004-8ED3-4170-981E-2043C6CD3196}"/>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manualLayout>
          <c:layoutTarget val="inner"/>
          <c:xMode val="edge"/>
          <c:yMode val="edge"/>
          <c:x val="4.5433333333333333E-2"/>
          <c:y val="3.0868518518518517E-2"/>
          <c:w val="0.90739537037037032"/>
          <c:h val="0.96913148148148143"/>
        </c:manualLayout>
      </c:layout>
      <c:doughnutChart>
        <c:varyColors val="1"/>
        <c:ser>
          <c:idx val="0"/>
          <c:order val="0"/>
          <c:dPt>
            <c:idx val="0"/>
            <c:bubble3D val="0"/>
            <c:spPr>
              <a:solidFill>
                <a:schemeClr val="accent1">
                  <a:shade val="76000"/>
                </a:schemeClr>
              </a:solidFill>
              <a:ln w="19050">
                <a:solidFill>
                  <a:schemeClr val="lt1"/>
                </a:solidFill>
              </a:ln>
              <a:effectLst/>
            </c:spPr>
            <c:extLst>
              <c:ext xmlns:c16="http://schemas.microsoft.com/office/drawing/2014/chart" uri="{C3380CC4-5D6E-409C-BE32-E72D297353CC}">
                <c16:uniqueId val="{00000001-3E1F-4935-BFA2-AF3BEA65A3A1}"/>
              </c:ext>
            </c:extLst>
          </c:dPt>
          <c:dPt>
            <c:idx val="1"/>
            <c:bubble3D val="0"/>
            <c:spPr>
              <a:solidFill>
                <a:schemeClr val="accent1">
                  <a:tint val="77000"/>
                </a:schemeClr>
              </a:solidFill>
              <a:ln w="19050">
                <a:solidFill>
                  <a:schemeClr val="lt1"/>
                </a:solidFill>
              </a:ln>
              <a:effectLst/>
            </c:spPr>
            <c:extLst>
              <c:ext xmlns:c16="http://schemas.microsoft.com/office/drawing/2014/chart" uri="{C3380CC4-5D6E-409C-BE32-E72D297353CC}">
                <c16:uniqueId val="{00000003-3E1F-4935-BFA2-AF3BEA65A3A1}"/>
              </c:ext>
            </c:extLst>
          </c:dPt>
          <c:val>
            <c:numRef>
              <c:f>(Markt!$J$7,Markt!$L$7)</c:f>
              <c:numCache>
                <c:formatCode>General</c:formatCode>
                <c:ptCount val="2"/>
                <c:pt idx="0" formatCode="0%">
                  <c:v>0.1</c:v>
                </c:pt>
                <c:pt idx="1">
                  <c:v>1</c:v>
                </c:pt>
              </c:numCache>
            </c:numRef>
          </c:val>
          <c:extLst>
            <c:ext xmlns:c16="http://schemas.microsoft.com/office/drawing/2014/chart" uri="{C3380CC4-5D6E-409C-BE32-E72D297353CC}">
              <c16:uniqueId val="{00000004-3E1F-4935-BFA2-AF3BEA65A3A1}"/>
            </c:ext>
          </c:extLst>
        </c:ser>
        <c:dLbls>
          <c:showLegendKey val="0"/>
          <c:showVal val="0"/>
          <c:showCatName val="0"/>
          <c:showSerName val="0"/>
          <c:showPercent val="0"/>
          <c:showBubbleSize val="0"/>
          <c:showLeaderLines val="0"/>
        </c:dLbls>
        <c:firstSliceAng val="0"/>
        <c:holeSize val="85"/>
      </c:doughnut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2.4817016702893855E-2"/>
          <c:w val="0.86644758162626123"/>
          <c:h val="0.91746872405280555"/>
        </c:manualLayout>
      </c:layout>
      <c:bubbleChart>
        <c:varyColors val="1"/>
        <c:ser>
          <c:idx val="0"/>
          <c:order val="0"/>
          <c:spPr>
            <a:solidFill>
              <a:schemeClr val="accent1">
                <a:alpha val="50000"/>
              </a:schemeClr>
            </a:solidFill>
          </c:spPr>
          <c:invertIfNegative val="0"/>
          <c:dPt>
            <c:idx val="0"/>
            <c:invertIfNegative val="0"/>
            <c:bubble3D val="0"/>
            <c:extLst>
              <c:ext xmlns:c16="http://schemas.microsoft.com/office/drawing/2014/chart" uri="{C3380CC4-5D6E-409C-BE32-E72D297353CC}">
                <c16:uniqueId val="{00000000-2133-4F4B-87AA-3BB00788F585}"/>
              </c:ext>
            </c:extLst>
          </c:dPt>
          <c:dPt>
            <c:idx val="1"/>
            <c:invertIfNegative val="0"/>
            <c:bubble3D val="0"/>
            <c:extLst>
              <c:ext xmlns:c16="http://schemas.microsoft.com/office/drawing/2014/chart" uri="{C3380CC4-5D6E-409C-BE32-E72D297353CC}">
                <c16:uniqueId val="{00000001-2133-4F4B-87AA-3BB00788F585}"/>
              </c:ext>
            </c:extLst>
          </c:dPt>
          <c:dPt>
            <c:idx val="2"/>
            <c:invertIfNegative val="0"/>
            <c:bubble3D val="0"/>
            <c:extLst>
              <c:ext xmlns:c16="http://schemas.microsoft.com/office/drawing/2014/chart" uri="{C3380CC4-5D6E-409C-BE32-E72D297353CC}">
                <c16:uniqueId val="{00000002-2133-4F4B-87AA-3BB00788F585}"/>
              </c:ext>
            </c:extLst>
          </c:dPt>
          <c:dPt>
            <c:idx val="3"/>
            <c:invertIfNegative val="0"/>
            <c:bubble3D val="0"/>
            <c:extLst>
              <c:ext xmlns:c16="http://schemas.microsoft.com/office/drawing/2014/chart" uri="{C3380CC4-5D6E-409C-BE32-E72D297353CC}">
                <c16:uniqueId val="{00000003-2133-4F4B-87AA-3BB00788F585}"/>
              </c:ext>
            </c:extLst>
          </c:dPt>
          <c:dPt>
            <c:idx val="4"/>
            <c:invertIfNegative val="0"/>
            <c:bubble3D val="0"/>
            <c:extLst>
              <c:ext xmlns:c16="http://schemas.microsoft.com/office/drawing/2014/chart" uri="{C3380CC4-5D6E-409C-BE32-E72D297353CC}">
                <c16:uniqueId val="{00000004-2133-4F4B-87AA-3BB00788F585}"/>
              </c:ext>
            </c:extLst>
          </c:dPt>
          <c:dPt>
            <c:idx val="5"/>
            <c:invertIfNegative val="0"/>
            <c:bubble3D val="0"/>
            <c:extLst>
              <c:ext xmlns:c16="http://schemas.microsoft.com/office/drawing/2014/chart" uri="{C3380CC4-5D6E-409C-BE32-E72D297353CC}">
                <c16:uniqueId val="{00000005-2133-4F4B-87AA-3BB00788F585}"/>
              </c:ext>
            </c:extLst>
          </c:dPt>
          <c:dPt>
            <c:idx val="6"/>
            <c:invertIfNegative val="0"/>
            <c:bubble3D val="0"/>
            <c:extLst>
              <c:ext xmlns:c16="http://schemas.microsoft.com/office/drawing/2014/chart" uri="{C3380CC4-5D6E-409C-BE32-E72D297353CC}">
                <c16:uniqueId val="{00000006-2133-4F4B-87AA-3BB00788F585}"/>
              </c:ext>
            </c:extLst>
          </c:dPt>
          <c:dPt>
            <c:idx val="7"/>
            <c:invertIfNegative val="0"/>
            <c:bubble3D val="0"/>
            <c:extLst>
              <c:ext xmlns:c16="http://schemas.microsoft.com/office/drawing/2014/chart" uri="{C3380CC4-5D6E-409C-BE32-E72D297353CC}">
                <c16:uniqueId val="{00000007-2133-4F4B-87AA-3BB00788F585}"/>
              </c:ext>
            </c:extLst>
          </c:dPt>
          <c:dPt>
            <c:idx val="8"/>
            <c:invertIfNegative val="0"/>
            <c:bubble3D val="0"/>
            <c:extLst>
              <c:ext xmlns:c16="http://schemas.microsoft.com/office/drawing/2014/chart" uri="{C3380CC4-5D6E-409C-BE32-E72D297353CC}">
                <c16:uniqueId val="{00000008-2133-4F4B-87AA-3BB00788F585}"/>
              </c:ext>
            </c:extLst>
          </c:dPt>
          <c:dPt>
            <c:idx val="9"/>
            <c:invertIfNegative val="0"/>
            <c:bubble3D val="0"/>
            <c:extLst>
              <c:ext xmlns:c16="http://schemas.microsoft.com/office/drawing/2014/chart" uri="{C3380CC4-5D6E-409C-BE32-E72D297353CC}">
                <c16:uniqueId val="{00000009-2133-4F4B-87AA-3BB00788F585}"/>
              </c:ext>
            </c:extLst>
          </c:dPt>
          <c:dPt>
            <c:idx val="10"/>
            <c:invertIfNegative val="0"/>
            <c:bubble3D val="0"/>
            <c:extLst>
              <c:ext xmlns:c16="http://schemas.microsoft.com/office/drawing/2014/chart" uri="{C3380CC4-5D6E-409C-BE32-E72D297353CC}">
                <c16:uniqueId val="{0000000A-2133-4F4B-87AA-3BB00788F585}"/>
              </c:ext>
            </c:extLst>
          </c:dPt>
          <c:dPt>
            <c:idx val="11"/>
            <c:invertIfNegative val="0"/>
            <c:bubble3D val="0"/>
            <c:extLst>
              <c:ext xmlns:c16="http://schemas.microsoft.com/office/drawing/2014/chart" uri="{C3380CC4-5D6E-409C-BE32-E72D297353CC}">
                <c16:uniqueId val="{0000000B-2133-4F4B-87AA-3BB00788F585}"/>
              </c:ext>
            </c:extLst>
          </c:dPt>
          <c:dPt>
            <c:idx val="12"/>
            <c:invertIfNegative val="0"/>
            <c:bubble3D val="0"/>
            <c:extLst>
              <c:ext xmlns:c16="http://schemas.microsoft.com/office/drawing/2014/chart" uri="{C3380CC4-5D6E-409C-BE32-E72D297353CC}">
                <c16:uniqueId val="{0000000C-2133-4F4B-87AA-3BB00788F585}"/>
              </c:ext>
            </c:extLst>
          </c:dPt>
          <c:dPt>
            <c:idx val="13"/>
            <c:invertIfNegative val="0"/>
            <c:bubble3D val="0"/>
            <c:extLst>
              <c:ext xmlns:c16="http://schemas.microsoft.com/office/drawing/2014/chart" uri="{C3380CC4-5D6E-409C-BE32-E72D297353CC}">
                <c16:uniqueId val="{0000000D-2133-4F4B-87AA-3BB00788F585}"/>
              </c:ext>
            </c:extLst>
          </c:dPt>
          <c:dPt>
            <c:idx val="14"/>
            <c:invertIfNegative val="0"/>
            <c:bubble3D val="0"/>
            <c:extLst>
              <c:ext xmlns:c16="http://schemas.microsoft.com/office/drawing/2014/chart" uri="{C3380CC4-5D6E-409C-BE32-E72D297353CC}">
                <c16:uniqueId val="{0000000E-2133-4F4B-87AA-3BB00788F585}"/>
              </c:ext>
            </c:extLst>
          </c:dPt>
          <c:dLbls>
            <c:dLbl>
              <c:idx val="0"/>
              <c:tx>
                <c:strRef>
                  <c:f>Markt!$B$7</c:f>
                  <c:strCache>
                    <c:ptCount val="1"/>
                    <c:pt idx="0">
                      <c:v>M1</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{15D66519-1C64-47BB-B9A4-114A6181F9DC}</c15:txfldGUID>
                      <c15:f>Markt!$B$7</c15:f>
                      <c15:dlblFieldTableCache>
                        <c:ptCount val="1"/>
                        <c:pt idx="0">
                          <c:v>M1</c:v>
                        </c:pt>
                      </c15:dlblFieldTableCache>
                    </c15:dlblFTEntry>
                  </c15:dlblFieldTable>
                  <c15:showDataLabelsRange val="0"/>
                </c:ext>
                <c:ext xmlns:c16="http://schemas.microsoft.com/office/drawing/2014/chart" uri="{C3380CC4-5D6E-409C-BE32-E72D297353CC}">
                  <c16:uniqueId val="{00000000-2133-4F4B-87AA-3BB00788F585}"/>
                </c:ext>
              </c:extLst>
            </c:dLbl>
            <c:dLbl>
              <c:idx val="1"/>
              <c:layout>
                <c:manualLayout>
                  <c:x val="-0.11479923218552905"/>
                  <c:y val="-2.0547428360919206E-3"/>
                </c:manualLayout>
              </c:layout>
              <c:tx>
                <c:strRef>
                  <c:f>Markt!$B$8</c:f>
                  <c:strCache>
                    <c:ptCount val="1"/>
                    <c:pt idx="0">
                      <c:v>M2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{F18F19D0-39B7-442C-8A02-64DB14656D9F}</c15:txfldGUID>
                      <c15:f>Markt!$B$8</c15:f>
                      <c15:dlblFieldTableCache>
                        <c:ptCount val="1"/>
                        <c:pt idx="0">
                          <c:v>M2</c:v>
                        </c:pt>
                      </c15:dlblFieldTableCache>
                    </c15:dlblFTEntry>
                  </c15:dlblFieldTable>
                  <c15:showDataLabelsRange val="0"/>
                </c:ext>
                <c:ext xmlns:c16="http://schemas.microsoft.com/office/drawing/2014/chart" uri="{C3380CC4-5D6E-409C-BE32-E72D297353CC}">
                  <c16:uniqueId val="{00000001-2133-4F4B-87AA-3BB00788F585}"/>
                </c:ext>
              </c:extLst>
            </c:dLbl>
            <c:dLbl>
              <c:idx val="2"/>
              <c:layout>
                <c:manualLayout>
                  <c:x val="-6.0424467607450329E-2"/>
                  <c:y val="-3.8712342408395448E-3"/>
                </c:manualLayout>
              </c:layout>
              <c:tx>
                <c:strRef>
                  <c:f>Markt!$B$9</c:f>
                  <c:strCache>
                    <c:ptCount val="1"/>
                    <c:pt idx="0">
                      <c:v>M3</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{BED61868-7F0D-4EFD-9400-698ED552F8D7}</c15:txfldGUID>
                      <c15:f>Markt!$B$9</c15:f>
                      <c15:dlblFieldTableCache>
                        <c:ptCount val="1"/>
                        <c:pt idx="0">
                          <c:v>M3</c:v>
                        </c:pt>
                      </c15:dlblFieldTableCache>
                    </c15:dlblFTEntry>
                  </c15:dlblFieldTable>
                  <c15:showDataLabelsRange val="0"/>
                </c:ext>
                <c:ext xmlns:c16="http://schemas.microsoft.com/office/drawing/2014/chart" uri="{C3380CC4-5D6E-409C-BE32-E72D297353CC}">
                  <c16:uniqueId val="{00000002-2133-4F4B-87AA-3BB00788F585}"/>
                </c:ext>
              </c:extLst>
            </c:dLbl>
            <c:dLbl>
              <c:idx val="3"/>
              <c:layout>
                <c:manualLayout>
                  <c:x val="-8.1899045053352285E-2"/>
                  <c:y val="-5.9787829679441686E-3"/>
                </c:manualLayout>
              </c:layout>
              <c:tx>
                <c:strRef>
                  <c:f>Markt!$B$10</c:f>
                  <c:strCache>
                    <c:ptCount val="1"/>
                    <c:pt idx="0">
                      <c:v>M4</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{B5EE9E09-0E24-4594-8B71-BFC6AA5460A8}</c15:txfldGUID>
                      <c15:f>Markt!$B$10</c15:f>
                      <c15:dlblFieldTableCache>
                        <c:ptCount val="1"/>
                        <c:pt idx="0">
                          <c:v>M4</c:v>
                        </c:pt>
                      </c15:dlblFieldTableCache>
                    </c15:dlblFTEntry>
                  </c15:dlblFieldTable>
                  <c15:showDataLabelsRange val="0"/>
                </c:ext>
                <c:ext xmlns:c16="http://schemas.microsoft.com/office/drawing/2014/chart" uri="{C3380CC4-5D6E-409C-BE32-E72D297353CC}">
                  <c16:uniqueId val="{00000003-2133-4F4B-87AA-3BB00788F585}"/>
                </c:ext>
              </c:extLst>
            </c:dLbl>
            <c:dLbl>
              <c:idx val="4"/>
              <c:layout>
                <c:manualLayout>
                  <c:x val="-7.1161816598413141E-2"/>
                  <c:y val="1.3932943705014274E-2"/>
                </c:manualLayout>
              </c:layout>
              <c:tx>
                <c:strRef>
                  <c:f>Markt!$B$11</c:f>
                  <c:strCache>
                    <c:ptCount val="1"/>
                    <c:pt idx="0">
                      <c:v>M5</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{4D5BFE2D-0225-44CD-A8AA-13E3A81A80EA}</c15:txfldGUID>
                      <c15:f>Markt!$B$11</c15:f>
                      <c15:dlblFieldTableCache>
                        <c:ptCount val="1"/>
                        <c:pt idx="0">
                          <c:v>M5</c:v>
                        </c:pt>
                      </c15:dlblFieldTableCache>
                    </c15:dlblFTEntry>
                  </c15:dlblFieldTable>
                  <c15:showDataLabelsRange val="0"/>
                </c:ext>
                <c:ext xmlns:c16="http://schemas.microsoft.com/office/drawing/2014/chart" uri="{C3380CC4-5D6E-409C-BE32-E72D297353CC}">
                  <c16:uniqueId val="{00000004-2133-4F4B-87AA-3BB00788F585}"/>
                </c:ext>
              </c:extLst>
            </c:dLbl>
            <c:dLbl>
              <c:idx val="5"/>
              <c:layout>
                <c:manualLayout>
                  <c:x val="-8.4486311521912008E-2"/>
                  <c:y val="7.2427146854513735E-17"/>
                </c:manualLayout>
              </c:layout>
              <c:tx>
                <c:strRef>
                  <c:f>Markt!$B$12</c:f>
                  <c:strCache>
                    <c:ptCount val="1"/>
                    <c:pt idx="0">
                      <c:v>M6</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{C62B5AFC-B8B6-49EB-B2BC-1B9218BC4297}</c15:txfldGUID>
                      <c15:f>Markt!$B$12</c15:f>
                      <c15:dlblFieldTableCache>
                        <c:ptCount val="1"/>
                        <c:pt idx="0">
                          <c:v>M6</c:v>
                        </c:pt>
                      </c15:dlblFieldTableCache>
                    </c15:dlblFTEntry>
                  </c15:dlblFieldTable>
                  <c15:showDataLabelsRange val="0"/>
                </c:ext>
                <c:ext xmlns:c16="http://schemas.microsoft.com/office/drawing/2014/chart" uri="{C3380CC4-5D6E-409C-BE32-E72D297353CC}">
                  <c16:uniqueId val="{00000005-2133-4F4B-87AA-3BB00788F585}"/>
                </c:ext>
              </c:extLst>
            </c:dLbl>
            <c:dLbl>
              <c:idx val="6"/>
              <c:layout>
                <c:manualLayout>
                  <c:x val="-9.0939487902703384E-2"/>
                  <c:y val="-1.992875579165795E-3"/>
                </c:manualLayout>
              </c:layout>
              <c:tx>
                <c:strRef>
                  <c:f>Markt!$B$13</c:f>
                  <c:strCache>
                    <c:ptCount val="1"/>
                    <c:pt idx="0">
                      <c:v>M7</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{4D5AB730-60EA-40BC-BFB6-FABF94393C4A}</c15:txfldGUID>
                      <c15:f>Markt!$B$13</c15:f>
                      <c15:dlblFieldTableCache>
                        <c:ptCount val="1"/>
                        <c:pt idx="0">
                          <c:v>M7</c:v>
                        </c:pt>
                      </c15:dlblFieldTableCache>
                    </c15:dlblFTEntry>
                  </c15:dlblFieldTable>
                  <c15:showDataLabelsRange val="0"/>
                </c:ext>
                <c:ext xmlns:c16="http://schemas.microsoft.com/office/drawing/2014/chart" uri="{C3380CC4-5D6E-409C-BE32-E72D297353CC}">
                  <c16:uniqueId val="{00000006-2133-4F4B-87AA-3BB00788F585}"/>
                </c:ext>
              </c:extLst>
            </c:dLbl>
            <c:dLbl>
              <c:idx val="7"/>
              <c:layout>
                <c:manualLayout>
                  <c:x val="-6.8121777544741469E-2"/>
                  <c:y val="5.9787829679441686E-3"/>
                </c:manualLayout>
              </c:layout>
              <c:tx>
                <c:strRef>
                  <c:f>Markt!$B$14</c:f>
                  <c:strCache>
                    <c:ptCount val="1"/>
                    <c:pt idx="0">
                      <c:v>M8</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{1C530582-1F46-43F8-9F34-C6C336C4C434}</c15:txfldGUID>
                      <c15:f>Markt!$B$14</c15:f>
                      <c15:dlblFieldTableCache>
                        <c:ptCount val="1"/>
                        <c:pt idx="0">
                          <c:v>M8</c:v>
                        </c:pt>
                      </c15:dlblFieldTableCache>
                    </c15:dlblFTEntry>
                  </c15:dlblFieldTable>
                  <c15:showDataLabelsRange val="0"/>
                </c:ext>
                <c:ext xmlns:c16="http://schemas.microsoft.com/office/drawing/2014/chart" uri="{C3380CC4-5D6E-409C-BE32-E72D297353CC}">
                  <c16:uniqueId val="{00000007-2133-4F4B-87AA-3BB00788F585}"/>
                </c:ext>
              </c:extLst>
            </c:dLbl>
            <c:dLbl>
              <c:idx val="8"/>
              <c:layout>
                <c:manualLayout>
                  <c:x val="-9.2104251326271327E-2"/>
                  <c:y val="3.9506172839506174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{ACC2B9E8-62A9-43DB-9821-C543F4741F89}</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8-2133-4F4B-87AA-3BB00788F585}"/>
                </c:ext>
              </c:extLst>
            </c:dLbl>
            <c:dLbl>
              <c:idx val="9"/>
              <c:layout>
                <c:manualLayout>
                  <c:x val="-8.1197880845104251E-2"/>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{062873FB-8D02-4C5A-9D95-73B8AB0A73CC}</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9-2133-4F4B-87AA-3BB00788F585}"/>
                </c:ext>
              </c:extLst>
            </c:dLbl>
            <c:dLbl>
              <c:idx val="10"/>
              <c:tx>
                <c:strRef>
                  <c:f>Markt!#REF!</c:f>
                  <c:strCache>
                    <c:ptCount val="1"/>
                    <c:pt idx="0">
                      <c:v>#REF!</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{BF6111B7-5C50-4BE2-8670-10D962143F1B}</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A-2133-4F4B-87AA-3BB00788F585}"/>
                </c:ext>
              </c:extLst>
            </c:dLbl>
            <c:dLbl>
              <c:idx val="11"/>
              <c:layout>
                <c:manualLayout>
                  <c:x val="-7.0532765119001223E-2"/>
                  <c:y val="7.9012345679012348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{5A119A9E-BA59-4481-921B-4BDE1904D01D}</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B-2133-4F4B-87AA-3BB00788F585}"/>
                </c:ext>
              </c:extLst>
            </c:dLbl>
            <c:dLbl>
              <c:idx val="12"/>
              <c:layout>
                <c:manualLayout>
                  <c:x val="-9.5966606790859485E-2"/>
                  <c:y val="5.9259259259259985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{E78B165C-1833-44CD-A9BF-0709ACA7F93D}</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C-2133-4F4B-87AA-3BB00788F585}"/>
                </c:ext>
              </c:extLst>
            </c:dLbl>
            <c:dLbl>
              <c:idx val="13"/>
              <c:layout>
                <c:manualLayout>
                  <c:x val="-9.0339408610335417E-2"/>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{73DEE1F9-E8FC-4DFC-BD53-37A0B6E9763D}</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D-2133-4F4B-87AA-3BB00788F585}"/>
                </c:ext>
              </c:extLst>
            </c:dLbl>
            <c:dLbl>
              <c:idx val="14"/>
              <c:layout>
                <c:manualLayout>
                  <c:x val="-8.9872254947372027E-2"/>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{3AC65204-2C5E-4942-B6F6-1704FA001C97}</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E-2133-4F4B-87AA-3BB00788F585}"/>
                </c:ext>
              </c:extLst>
            </c:dLbl>
            <c:dLbl>
              <c:idx val="15"/>
              <c:layout>
                <c:manualLayout>
                  <c:x val="-0.1119755573302756"/>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{C908448E-EF21-480B-803B-FDFB3270FB9E}</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0F-2133-4F4B-87AA-3BB00788F585}"/>
                </c:ext>
              </c:extLst>
            </c:dLbl>
            <c:dLbl>
              <c:idx val="16"/>
              <c:layout>
                <c:manualLayout>
                  <c:x val="-0.11045196936940374"/>
                  <c:y val="7.9012345679012348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{5CEA215F-F36F-4450-9502-30B7C108441B}</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0-2133-4F4B-87AA-3BB00788F585}"/>
                </c:ext>
              </c:extLst>
            </c:dLbl>
            <c:dLbl>
              <c:idx val="17"/>
              <c:tx>
                <c:strRef>
                  <c:f>Markt!#REF!</c:f>
                  <c:strCache>
                    <c:ptCount val="1"/>
                    <c:pt idx="0">
                      <c:v>#REF!</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{CF053311-C4FC-4455-B0AA-8C7CA1710321}</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1-2133-4F4B-87AA-3BB00788F585}"/>
                </c:ext>
              </c:extLst>
            </c:dLbl>
            <c:dLbl>
              <c:idx val="18"/>
              <c:layout>
                <c:manualLayout>
                  <c:x val="-0.10588120548678816"/>
                  <c:y val="0"/>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{02080F5F-D6E0-43D5-B62A-C199CCF924FA}</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2-2133-4F4B-87AA-3BB00788F585}"/>
                </c:ext>
              </c:extLst>
            </c:dLbl>
            <c:dLbl>
              <c:idx val="19"/>
              <c:layout>
                <c:manualLayout>
                  <c:x val="-0.12111708509550677"/>
                  <c:y val="5.9259259259259256E-3"/>
                </c:manualLayout>
              </c:layout>
              <c:tx>
                <c:strRef>
                  <c:f>Markt!#REF!</c:f>
                  <c:strCache>
                    <c:ptCount val="1"/>
                    <c:pt idx="0">
                      <c:v>#REF!</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{8AF8ED90-9DC3-45A9-8316-0BFE5A84F551}</c15:txfldGUID>
                      <c15:f>Markt!#REF!</c15:f>
                      <c15:dlblFieldTableCache>
                        <c:ptCount val="1"/>
                        <c:pt idx="0">
                          <c:v>#REF!</c:v>
                        </c:pt>
                      </c15:dlblFieldTableCache>
                    </c15:dlblFTEntry>
                  </c15:dlblFieldTable>
                  <c15:showDataLabelsRange val="0"/>
                </c:ext>
                <c:ext xmlns:c16="http://schemas.microsoft.com/office/drawing/2014/chart" uri="{C3380CC4-5D6E-409C-BE32-E72D297353CC}">
                  <c16:uniqueId val="{00000013-2133-4F4B-87AA-3BB00788F585}"/>
                </c:ext>
              </c:extLst>
            </c:dLbl>
            <c:spPr>
              <a:ln>
                <a:noFill/>
              </a:ln>
            </c:spPr>
            <c:txPr>
              <a:bodyPr/>
              <a:lstStyle/>
              <a:p>
                <a:pPr>
                  <a:defRPr sz="1400">
                    <a:solidFill>
                      <a:sysClr val="windowText" lastClr="000000"/>
                    </a:solidFill>
                    <a:latin typeface="Calibri Light" panose="020F0302020204030204" pitchFamily="34" charset="0"/>
                    <a:cs typeface="Calibri Light" panose="020F0302020204030204" pitchFamily="34" charset="0"/>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Markt!$F$7:$F$14</c:f>
              <c:numCache>
                <c:formatCode>General</c:formatCode>
                <c:ptCount val="8"/>
                <c:pt idx="0">
                  <c:v>5</c:v>
                </c:pt>
                <c:pt idx="1">
                  <c:v>9</c:v>
                </c:pt>
              </c:numCache>
            </c:numRef>
          </c:xVal>
          <c:yVal>
            <c:numRef>
              <c:f>Markt!$G$7:$G$14</c:f>
              <c:numCache>
                <c:formatCode>0</c:formatCode>
                <c:ptCount val="8"/>
                <c:pt idx="0">
                  <c:v>6</c:v>
                </c:pt>
                <c:pt idx="1">
                  <c:v>9</c:v>
                </c:pt>
              </c:numCache>
            </c:numRef>
          </c:yVal>
          <c:bubbleSize>
            <c:numRef>
              <c:f>Markt!$L$7:$L$14</c:f>
              <c:numCache>
                <c:formatCode>General</c:formatCode>
                <c:ptCount val="8"/>
                <c:pt idx="0">
                  <c:v>1</c:v>
                </c:pt>
                <c:pt idx="1">
                  <c:v>1</c:v>
                </c:pt>
                <c:pt idx="2">
                  <c:v>1</c:v>
                </c:pt>
                <c:pt idx="3">
                  <c:v>1</c:v>
                </c:pt>
                <c:pt idx="4">
                  <c:v>1</c:v>
                </c:pt>
                <c:pt idx="5">
                  <c:v>1</c:v>
                </c:pt>
                <c:pt idx="6">
                  <c:v>1</c:v>
                </c:pt>
                <c:pt idx="7">
                  <c:v>1</c:v>
                </c:pt>
              </c:numCache>
            </c:numRef>
          </c:bubbleSize>
          <c:bubble3D val="0"/>
          <c:extLst>
            <c:ext xmlns:c16="http://schemas.microsoft.com/office/drawing/2014/chart" uri="{C3380CC4-5D6E-409C-BE32-E72D297353CC}">
              <c16:uniqueId val="{00000014-2133-4F4B-87AA-3BB00788F585}"/>
            </c:ext>
          </c:extLst>
        </c:ser>
        <c:dLbls>
          <c:showLegendKey val="0"/>
          <c:showVal val="0"/>
          <c:showCatName val="0"/>
          <c:showSerName val="0"/>
          <c:showPercent val="0"/>
          <c:showBubbleSize val="0"/>
        </c:dLbls>
        <c:bubbleScale val="100"/>
        <c:showNegBubbles val="0"/>
        <c:axId val="-661039200"/>
        <c:axId val="-661038656"/>
      </c:bubbleChart>
      <c:valAx>
        <c:axId val="-661039200"/>
        <c:scaling>
          <c:orientation val="minMax"/>
          <c:max val="11"/>
          <c:min val="0"/>
        </c:scaling>
        <c:delete val="0"/>
        <c:axPos val="b"/>
        <c:numFmt formatCode="General" sourceLinked="1"/>
        <c:majorTickMark val="out"/>
        <c:minorTickMark val="none"/>
        <c:tickLblPos val="nextTo"/>
        <c:crossAx val="-661038656"/>
        <c:crosses val="autoZero"/>
        <c:crossBetween val="midCat"/>
        <c:majorUnit val="1"/>
        <c:minorUnit val="0.1"/>
      </c:valAx>
      <c:valAx>
        <c:axId val="-661038656"/>
        <c:scaling>
          <c:orientation val="minMax"/>
          <c:max val="11"/>
          <c:min val="0"/>
        </c:scaling>
        <c:delete val="0"/>
        <c:axPos val="l"/>
        <c:numFmt formatCode="0" sourceLinked="1"/>
        <c:majorTickMark val="out"/>
        <c:minorTickMark val="none"/>
        <c:tickLblPos val="nextTo"/>
        <c:crossAx val="-661039200"/>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1">
                  <a:lumMod val="60000"/>
                  <a:lumOff val="40000"/>
                </a:schemeClr>
              </a:solidFill>
            </a:ln>
          </c:spPr>
          <c:marker>
            <c:symbol val="circle"/>
            <c:size val="9"/>
            <c:spPr>
              <a:solidFill>
                <a:schemeClr val="accent1">
                  <a:lumMod val="75000"/>
                </a:schemeClr>
              </a:solidFill>
            </c:spPr>
          </c:marker>
          <c:val>
            <c:numRef>
              <c:f>Potenzial!$E$6:$E$35</c:f>
              <c:numCache>
                <c:formatCode>General</c:formatCode>
                <c:ptCount val="30"/>
                <c:pt idx="0">
                  <c:v>3</c:v>
                </c:pt>
                <c:pt idx="1">
                  <c:v>0</c:v>
                </c:pt>
                <c:pt idx="2">
                  <c:v>-2</c:v>
                </c:pt>
                <c:pt idx="3">
                  <c:v>-1</c:v>
                </c:pt>
                <c:pt idx="4">
                  <c:v>0</c:v>
                </c:pt>
                <c:pt idx="5">
                  <c:v>0</c:v>
                </c:pt>
                <c:pt idx="6">
                  <c:v>0</c:v>
                </c:pt>
                <c:pt idx="7">
                  <c:v>1</c:v>
                </c:pt>
                <c:pt idx="8">
                  <c:v>0</c:v>
                </c:pt>
                <c:pt idx="9">
                  <c:v>2</c:v>
                </c:pt>
                <c:pt idx="10">
                  <c:v>1</c:v>
                </c:pt>
                <c:pt idx="11">
                  <c:v>1</c:v>
                </c:pt>
                <c:pt idx="12">
                  <c:v>-1</c:v>
                </c:pt>
                <c:pt idx="13">
                  <c:v>0</c:v>
                </c:pt>
                <c:pt idx="14">
                  <c:v>0</c:v>
                </c:pt>
                <c:pt idx="15">
                  <c:v>0</c:v>
                </c:pt>
                <c:pt idx="16">
                  <c:v>0</c:v>
                </c:pt>
                <c:pt idx="17">
                  <c:v>0</c:v>
                </c:pt>
                <c:pt idx="18">
                  <c:v>1</c:v>
                </c:pt>
                <c:pt idx="19">
                  <c:v>2</c:v>
                </c:pt>
                <c:pt idx="20">
                  <c:v>2</c:v>
                </c:pt>
                <c:pt idx="21">
                  <c:v>-2</c:v>
                </c:pt>
                <c:pt idx="22">
                  <c:v>0</c:v>
                </c:pt>
                <c:pt idx="23">
                  <c:v>0</c:v>
                </c:pt>
                <c:pt idx="24">
                  <c:v>1</c:v>
                </c:pt>
                <c:pt idx="25">
                  <c:v>1</c:v>
                </c:pt>
                <c:pt idx="26">
                  <c:v>1</c:v>
                </c:pt>
                <c:pt idx="27">
                  <c:v>1</c:v>
                </c:pt>
                <c:pt idx="28">
                  <c:v>0</c:v>
                </c:pt>
                <c:pt idx="29">
                  <c:v>0</c:v>
                </c:pt>
              </c:numCache>
            </c:numRef>
          </c:val>
          <c:smooth val="0"/>
          <c:extLst>
            <c:ext xmlns:c16="http://schemas.microsoft.com/office/drawing/2014/chart" uri="{C3380CC4-5D6E-409C-BE32-E72D297353CC}">
              <c16:uniqueId val="{00000000-6069-4C0A-A99D-82C25BBAB409}"/>
            </c:ext>
          </c:extLst>
        </c:ser>
        <c:dLbls>
          <c:showLegendKey val="0"/>
          <c:showVal val="0"/>
          <c:showCatName val="0"/>
          <c:showSerName val="0"/>
          <c:showPercent val="0"/>
          <c:showBubbleSize val="0"/>
        </c:dLbls>
        <c:marker val="1"/>
        <c:smooth val="0"/>
        <c:axId val="-661047904"/>
        <c:axId val="-748973456"/>
      </c:lineChart>
      <c:catAx>
        <c:axId val="-661047904"/>
        <c:scaling>
          <c:orientation val="minMax"/>
        </c:scaling>
        <c:delete val="1"/>
        <c:axPos val="b"/>
        <c:majorTickMark val="none"/>
        <c:minorTickMark val="none"/>
        <c:tickLblPos val="nextTo"/>
        <c:crossAx val="-748973456"/>
        <c:crosses val="max"/>
        <c:auto val="1"/>
        <c:lblAlgn val="ctr"/>
        <c:lblOffset val="100"/>
        <c:noMultiLvlLbl val="0"/>
      </c:catAx>
      <c:valAx>
        <c:axId val="-748973456"/>
        <c:scaling>
          <c:orientation val="maxMin"/>
          <c:max val="3"/>
          <c:min val="-3"/>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1">
                <a:latin typeface="Calibri Light" panose="020F0302020204030204" pitchFamily="34" charset="0"/>
                <a:cs typeface="Calibri Light" panose="020F0302020204030204" pitchFamily="34" charset="0"/>
              </a:defRPr>
            </a:pPr>
            <a:endParaRPr lang="de-DE"/>
          </a:p>
        </c:txPr>
        <c:crossAx val="-661047904"/>
        <c:crosses val="autoZero"/>
        <c:crossBetween val="between"/>
        <c:majorUnit val="1"/>
        <c:minorUnit val="0.1"/>
      </c:valAx>
    </c:plotArea>
    <c:plotVisOnly val="1"/>
    <c:dispBlanksAs val="gap"/>
    <c:showDLblsOverMax val="0"/>
  </c:chart>
  <c:printSettings>
    <c:headerFooter/>
    <c:pageMargins b="0.78740157499999996" l="0.7" r="0.7" t="0.78740157499999996"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0.10040421470413721"/>
          <c:y val="2.8952638674508119E-2"/>
          <c:w val="0.86644758162626123"/>
          <c:h val="0.91746872405280555"/>
        </c:manualLayout>
      </c:layout>
      <c:bubbleChart>
        <c:varyColors val="1"/>
        <c:ser>
          <c:idx val="0"/>
          <c:order val="0"/>
          <c:spPr>
            <a:solidFill>
              <a:schemeClr val="accent1">
                <a:lumMod val="40000"/>
                <a:lumOff val="60000"/>
              </a:schemeClr>
            </a:solidFill>
          </c:spPr>
          <c:invertIfNegative val="0"/>
          <c:dPt>
            <c:idx val="0"/>
            <c:invertIfNegative val="0"/>
            <c:bubble3D val="0"/>
            <c:extLst>
              <c:ext xmlns:c16="http://schemas.microsoft.com/office/drawing/2014/chart" uri="{C3380CC4-5D6E-409C-BE32-E72D297353CC}">
                <c16:uniqueId val="{00000000-C675-4A2C-9E79-EB183CAEB80F}"/>
              </c:ext>
            </c:extLst>
          </c:dPt>
          <c:dPt>
            <c:idx val="1"/>
            <c:invertIfNegative val="0"/>
            <c:bubble3D val="0"/>
            <c:extLst>
              <c:ext xmlns:c16="http://schemas.microsoft.com/office/drawing/2014/chart" uri="{C3380CC4-5D6E-409C-BE32-E72D297353CC}">
                <c16:uniqueId val="{00000001-C675-4A2C-9E79-EB183CAEB80F}"/>
              </c:ext>
            </c:extLst>
          </c:dPt>
          <c:dPt>
            <c:idx val="2"/>
            <c:invertIfNegative val="0"/>
            <c:bubble3D val="0"/>
            <c:extLst>
              <c:ext xmlns:c16="http://schemas.microsoft.com/office/drawing/2014/chart" uri="{C3380CC4-5D6E-409C-BE32-E72D297353CC}">
                <c16:uniqueId val="{00000002-C675-4A2C-9E79-EB183CAEB80F}"/>
              </c:ext>
            </c:extLst>
          </c:dPt>
          <c:dPt>
            <c:idx val="3"/>
            <c:invertIfNegative val="0"/>
            <c:bubble3D val="0"/>
            <c:extLst>
              <c:ext xmlns:c16="http://schemas.microsoft.com/office/drawing/2014/chart" uri="{C3380CC4-5D6E-409C-BE32-E72D297353CC}">
                <c16:uniqueId val="{00000003-C675-4A2C-9E79-EB183CAEB80F}"/>
              </c:ext>
            </c:extLst>
          </c:dPt>
          <c:dPt>
            <c:idx val="4"/>
            <c:invertIfNegative val="0"/>
            <c:bubble3D val="0"/>
            <c:extLst>
              <c:ext xmlns:c16="http://schemas.microsoft.com/office/drawing/2014/chart" uri="{C3380CC4-5D6E-409C-BE32-E72D297353CC}">
                <c16:uniqueId val="{00000004-C675-4A2C-9E79-EB183CAEB80F}"/>
              </c:ext>
            </c:extLst>
          </c:dPt>
          <c:dPt>
            <c:idx val="5"/>
            <c:invertIfNegative val="0"/>
            <c:bubble3D val="0"/>
            <c:extLst>
              <c:ext xmlns:c16="http://schemas.microsoft.com/office/drawing/2014/chart" uri="{C3380CC4-5D6E-409C-BE32-E72D297353CC}">
                <c16:uniqueId val="{00000005-C675-4A2C-9E79-EB183CAEB80F}"/>
              </c:ext>
            </c:extLst>
          </c:dPt>
          <c:dPt>
            <c:idx val="6"/>
            <c:invertIfNegative val="0"/>
            <c:bubble3D val="0"/>
            <c:extLst>
              <c:ext xmlns:c16="http://schemas.microsoft.com/office/drawing/2014/chart" uri="{C3380CC4-5D6E-409C-BE32-E72D297353CC}">
                <c16:uniqueId val="{00000006-C675-4A2C-9E79-EB183CAEB80F}"/>
              </c:ext>
            </c:extLst>
          </c:dPt>
          <c:dPt>
            <c:idx val="7"/>
            <c:invertIfNegative val="0"/>
            <c:bubble3D val="0"/>
            <c:extLst>
              <c:ext xmlns:c16="http://schemas.microsoft.com/office/drawing/2014/chart" uri="{C3380CC4-5D6E-409C-BE32-E72D297353CC}">
                <c16:uniqueId val="{00000007-C675-4A2C-9E79-EB183CAEB80F}"/>
              </c:ext>
            </c:extLst>
          </c:dPt>
          <c:dPt>
            <c:idx val="8"/>
            <c:invertIfNegative val="0"/>
            <c:bubble3D val="0"/>
            <c:extLst>
              <c:ext xmlns:c16="http://schemas.microsoft.com/office/drawing/2014/chart" uri="{C3380CC4-5D6E-409C-BE32-E72D297353CC}">
                <c16:uniqueId val="{00000008-C675-4A2C-9E79-EB183CAEB80F}"/>
              </c:ext>
            </c:extLst>
          </c:dPt>
          <c:dPt>
            <c:idx val="9"/>
            <c:invertIfNegative val="0"/>
            <c:bubble3D val="0"/>
            <c:extLst>
              <c:ext xmlns:c16="http://schemas.microsoft.com/office/drawing/2014/chart" uri="{C3380CC4-5D6E-409C-BE32-E72D297353CC}">
                <c16:uniqueId val="{00000009-C675-4A2C-9E79-EB183CAEB80F}"/>
              </c:ext>
            </c:extLst>
          </c:dPt>
          <c:dPt>
            <c:idx val="10"/>
            <c:invertIfNegative val="0"/>
            <c:bubble3D val="0"/>
            <c:extLst>
              <c:ext xmlns:c16="http://schemas.microsoft.com/office/drawing/2014/chart" uri="{C3380CC4-5D6E-409C-BE32-E72D297353CC}">
                <c16:uniqueId val="{0000000A-C675-4A2C-9E79-EB183CAEB80F}"/>
              </c:ext>
            </c:extLst>
          </c:dPt>
          <c:dPt>
            <c:idx val="11"/>
            <c:invertIfNegative val="0"/>
            <c:bubble3D val="0"/>
            <c:extLst>
              <c:ext xmlns:c16="http://schemas.microsoft.com/office/drawing/2014/chart" uri="{C3380CC4-5D6E-409C-BE32-E72D297353CC}">
                <c16:uniqueId val="{0000000B-C675-4A2C-9E79-EB183CAEB80F}"/>
              </c:ext>
            </c:extLst>
          </c:dPt>
          <c:dPt>
            <c:idx val="12"/>
            <c:invertIfNegative val="0"/>
            <c:bubble3D val="0"/>
            <c:extLst>
              <c:ext xmlns:c16="http://schemas.microsoft.com/office/drawing/2014/chart" uri="{C3380CC4-5D6E-409C-BE32-E72D297353CC}">
                <c16:uniqueId val="{0000000C-C675-4A2C-9E79-EB183CAEB80F}"/>
              </c:ext>
            </c:extLst>
          </c:dPt>
          <c:dPt>
            <c:idx val="13"/>
            <c:invertIfNegative val="0"/>
            <c:bubble3D val="0"/>
            <c:extLst>
              <c:ext xmlns:c16="http://schemas.microsoft.com/office/drawing/2014/chart" uri="{C3380CC4-5D6E-409C-BE32-E72D297353CC}">
                <c16:uniqueId val="{0000000D-C675-4A2C-9E79-EB183CAEB80F}"/>
              </c:ext>
            </c:extLst>
          </c:dPt>
          <c:dPt>
            <c:idx val="14"/>
            <c:invertIfNegative val="0"/>
            <c:bubble3D val="0"/>
            <c:extLst>
              <c:ext xmlns:c16="http://schemas.microsoft.com/office/drawing/2014/chart" uri="{C3380CC4-5D6E-409C-BE32-E72D297353CC}">
                <c16:uniqueId val="{0000000E-C675-4A2C-9E79-EB183CAEB80F}"/>
              </c:ext>
            </c:extLst>
          </c:dPt>
          <c:dLbls>
            <c:dLbl>
              <c:idx val="0"/>
              <c:tx>
                <c:rich>
                  <a:bodyPr/>
                  <a:lstStyle/>
                  <a:p>
                    <a:fld id="{1ED24EB1-4438-43E7-A9F5-27367271C2DE}" type="CELLRANGE">
                      <a:rPr lang="en-US"/>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0-C675-4A2C-9E79-EB183CAEB80F}"/>
                </c:ext>
              </c:extLst>
            </c:dLbl>
            <c:dLbl>
              <c:idx val="1"/>
              <c:tx>
                <c:rich>
                  <a:bodyPr/>
                  <a:lstStyle/>
                  <a:p>
                    <a:fld id="{B772EB01-ABC6-44EC-96E6-01949450E2CE}" type="CELLRANGE">
                      <a:rPr lang="de-CH"/>
                      <a:pPr/>
                      <a:t>[ZELLBEREICH]</a:t>
                    </a:fld>
                    <a:endParaRPr lang="de-CH"/>
                  </a:p>
                </c:rich>
              </c:tx>
              <c:dLblPos val="ctr"/>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C675-4A2C-9E79-EB183CAEB80F}"/>
                </c:ext>
              </c:extLst>
            </c:dLbl>
            <c:dLbl>
              <c:idx val="2"/>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2-C675-4A2C-9E79-EB183CAEB80F}"/>
                </c:ext>
              </c:extLst>
            </c:dLbl>
            <c:dLbl>
              <c:idx val="3"/>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3-C675-4A2C-9E79-EB183CAEB80F}"/>
                </c:ext>
              </c:extLst>
            </c:dLbl>
            <c:dLbl>
              <c:idx val="4"/>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4-C675-4A2C-9E79-EB183CAEB80F}"/>
                </c:ext>
              </c:extLst>
            </c:dLbl>
            <c:dLbl>
              <c:idx val="5"/>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5-C675-4A2C-9E79-EB183CAEB80F}"/>
                </c:ext>
              </c:extLst>
            </c:dLbl>
            <c:dLbl>
              <c:idx val="6"/>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6-C675-4A2C-9E79-EB183CAEB80F}"/>
                </c:ext>
              </c:extLst>
            </c:dLbl>
            <c:dLbl>
              <c:idx val="7"/>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7-C675-4A2C-9E79-EB183CAEB80F}"/>
                </c:ext>
              </c:extLst>
            </c:dLbl>
            <c:dLbl>
              <c:idx val="8"/>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8-C675-4A2C-9E79-EB183CAEB80F}"/>
                </c:ext>
              </c:extLst>
            </c:dLbl>
            <c:dLbl>
              <c:idx val="9"/>
              <c:tx>
                <c:rich>
                  <a:bodyPr/>
                  <a:lstStyle/>
                  <a:p>
                    <a:endParaRPr lang="de-CH"/>
                  </a:p>
                </c:rich>
              </c:tx>
              <c:dLblPos val="ctr"/>
              <c:showLegendKey val="0"/>
              <c:showVal val="0"/>
              <c:showCatName val="0"/>
              <c:showSerName val="0"/>
              <c:showPercent val="0"/>
              <c:showBubbleSize val="0"/>
              <c:extLst>
                <c:ext xmlns:c15="http://schemas.microsoft.com/office/drawing/2012/chart" uri="{CE6537A1-D6FC-4f65-9D91-7224C49458BB}">
                  <c15:xForSave val="1"/>
                  <c15:showDataLabelsRange val="1"/>
                </c:ext>
                <c:ext xmlns:c16="http://schemas.microsoft.com/office/drawing/2014/chart" uri="{C3380CC4-5D6E-409C-BE32-E72D297353CC}">
                  <c16:uniqueId val="{00000009-C675-4A2C-9E79-EB183CAEB80F}"/>
                </c:ext>
              </c:extLst>
            </c:dLbl>
            <c:spPr>
              <a:noFill/>
              <a:ln>
                <a:noFill/>
              </a:ln>
              <a:effectLst/>
            </c:spPr>
            <c:txPr>
              <a:bodyPr vertOverflow="clip" horzOverflow="clip" wrap="square" lIns="108000" tIns="0" rIns="108000" bIns="0" anchor="ctr">
                <a:spAutoFit/>
              </a:bodyPr>
              <a:lstStyle/>
              <a:p>
                <a:pPr>
                  <a:defRPr>
                    <a:latin typeface="Calibri Light" panose="020F0302020204030204" pitchFamily="34" charset="0"/>
                    <a:cs typeface="Calibri Light" panose="020F0302020204030204" pitchFamily="34" charset="0"/>
                  </a:defRPr>
                </a:pPr>
                <a:endParaRPr lang="de-DE"/>
              </a:p>
            </c:txPr>
            <c:dLblPos val="ctr"/>
            <c:showLegendKey val="0"/>
            <c:showVal val="0"/>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DataLabelsRange val="1"/>
                <c15:showLeaderLines val="1"/>
              </c:ext>
            </c:extLst>
          </c:dLbls>
          <c:xVal>
            <c:numRef>
              <c:f>SGE!$G$5:$G$14</c:f>
              <c:numCache>
                <c:formatCode>General</c:formatCode>
                <c:ptCount val="10"/>
                <c:pt idx="0">
                  <c:v>5</c:v>
                </c:pt>
                <c:pt idx="1">
                  <c:v>8</c:v>
                </c:pt>
              </c:numCache>
            </c:numRef>
          </c:xVal>
          <c:yVal>
            <c:numRef>
              <c:f>SGE!$F$5:$F$14</c:f>
              <c:numCache>
                <c:formatCode>General</c:formatCode>
                <c:ptCount val="10"/>
                <c:pt idx="0">
                  <c:v>7</c:v>
                </c:pt>
                <c:pt idx="1">
                  <c:v>3</c:v>
                </c:pt>
              </c:numCache>
            </c:numRef>
          </c:yVal>
          <c:bubbleSize>
            <c:numRef>
              <c:f>SGE!$I$5:$I$14</c:f>
              <c:numCache>
                <c:formatCode>General</c:formatCode>
                <c:ptCount val="10"/>
                <c:pt idx="0">
                  <c:v>1</c:v>
                </c:pt>
                <c:pt idx="1">
                  <c:v>1</c:v>
                </c:pt>
                <c:pt idx="2">
                  <c:v>1</c:v>
                </c:pt>
                <c:pt idx="3">
                  <c:v>1</c:v>
                </c:pt>
                <c:pt idx="4">
                  <c:v>1</c:v>
                </c:pt>
                <c:pt idx="5">
                  <c:v>1</c:v>
                </c:pt>
                <c:pt idx="6">
                  <c:v>1</c:v>
                </c:pt>
                <c:pt idx="7">
                  <c:v>1</c:v>
                </c:pt>
                <c:pt idx="8">
                  <c:v>1</c:v>
                </c:pt>
                <c:pt idx="9">
                  <c:v>1</c:v>
                </c:pt>
              </c:numCache>
            </c:numRef>
          </c:bubbleSize>
          <c:bubble3D val="0"/>
          <c:extLst>
            <c:ext xmlns:c15="http://schemas.microsoft.com/office/drawing/2012/chart" uri="{02D57815-91ED-43cb-92C2-25804820EDAC}">
              <c15:datalabelsRange>
                <c15:f>SGE!$C$5:$C$14</c15:f>
                <c15:dlblRangeCache>
                  <c:ptCount val="10"/>
                  <c:pt idx="0">
                    <c:v>SGE 1</c:v>
                  </c:pt>
                  <c:pt idx="1">
                    <c:v>SGE 2</c:v>
                  </c:pt>
                </c15:dlblRangeCache>
              </c15:datalabelsRange>
            </c:ext>
            <c:ext xmlns:c16="http://schemas.microsoft.com/office/drawing/2014/chart" uri="{C3380CC4-5D6E-409C-BE32-E72D297353CC}">
              <c16:uniqueId val="{00000014-C675-4A2C-9E79-EB183CAEB80F}"/>
            </c:ext>
          </c:extLst>
        </c:ser>
        <c:dLbls>
          <c:dLblPos val="ctr"/>
          <c:showLegendKey val="0"/>
          <c:showVal val="1"/>
          <c:showCatName val="0"/>
          <c:showSerName val="0"/>
          <c:showPercent val="0"/>
          <c:showBubbleSize val="0"/>
        </c:dLbls>
        <c:bubbleScale val="100"/>
        <c:showNegBubbles val="0"/>
        <c:axId val="-661046272"/>
        <c:axId val="-661045184"/>
      </c:bubbleChart>
      <c:valAx>
        <c:axId val="-661046272"/>
        <c:scaling>
          <c:orientation val="minMax"/>
          <c:max val="11"/>
          <c:min val="0"/>
        </c:scaling>
        <c:delete val="0"/>
        <c:axPos val="b"/>
        <c:numFmt formatCode="General" sourceLinked="1"/>
        <c:majorTickMark val="out"/>
        <c:minorTickMark val="none"/>
        <c:tickLblPos val="nextTo"/>
        <c:crossAx val="-661045184"/>
        <c:crosses val="autoZero"/>
        <c:crossBetween val="midCat"/>
        <c:majorUnit val="1"/>
        <c:minorUnit val="0.1"/>
      </c:valAx>
      <c:valAx>
        <c:axId val="-661045184"/>
        <c:scaling>
          <c:orientation val="minMax"/>
          <c:max val="11"/>
          <c:min val="0"/>
        </c:scaling>
        <c:delete val="0"/>
        <c:axPos val="l"/>
        <c:numFmt formatCode="General" sourceLinked="1"/>
        <c:majorTickMark val="out"/>
        <c:minorTickMark val="none"/>
        <c:tickLblPos val="nextTo"/>
        <c:crossAx val="-66104627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0137446174277075E-2"/>
          <c:y val="5.0459076588715228E-2"/>
          <c:w val="0.88499103735811524"/>
          <c:h val="0.78657920681450744"/>
        </c:manualLayout>
      </c:layout>
      <c:bubbleChart>
        <c:varyColors val="0"/>
        <c:ser>
          <c:idx val="0"/>
          <c:order val="0"/>
          <c:invertIfNegative val="0"/>
          <c:dPt>
            <c:idx val="0"/>
            <c:invertIfNegative val="0"/>
            <c:bubble3D val="0"/>
            <c:spPr>
              <a:solidFill>
                <a:schemeClr val="bg2">
                  <a:lumMod val="50000"/>
                  <a:alpha val="50000"/>
                </a:schemeClr>
              </a:solidFill>
              <a:ln>
                <a:solidFill>
                  <a:schemeClr val="bg2">
                    <a:lumMod val="50000"/>
                    <a:alpha val="50000"/>
                  </a:schemeClr>
                </a:solidFill>
              </a:ln>
            </c:spPr>
            <c:extLst>
              <c:ext xmlns:c16="http://schemas.microsoft.com/office/drawing/2014/chart" uri="{C3380CC4-5D6E-409C-BE32-E72D297353CC}">
                <c16:uniqueId val="{00000001-9FA6-4356-B6C0-8E532641F553}"/>
              </c:ext>
            </c:extLst>
          </c:dPt>
          <c:dPt>
            <c:idx val="1"/>
            <c:invertIfNegative val="0"/>
            <c:bubble3D val="0"/>
            <c:spPr>
              <a:solidFill>
                <a:schemeClr val="tx2">
                  <a:lumMod val="60000"/>
                  <a:lumOff val="40000"/>
                  <a:alpha val="50000"/>
                </a:schemeClr>
              </a:solidFill>
            </c:spPr>
            <c:extLst>
              <c:ext xmlns:c16="http://schemas.microsoft.com/office/drawing/2014/chart" uri="{C3380CC4-5D6E-409C-BE32-E72D297353CC}">
                <c16:uniqueId val="{00000003-9FA6-4356-B6C0-8E532641F553}"/>
              </c:ext>
            </c:extLst>
          </c:dPt>
          <c:dPt>
            <c:idx val="2"/>
            <c:invertIfNegative val="0"/>
            <c:bubble3D val="0"/>
            <c:spPr>
              <a:solidFill>
                <a:srgbClr val="FFEB9C">
                  <a:alpha val="50000"/>
                </a:srgbClr>
              </a:solidFill>
            </c:spPr>
            <c:extLst>
              <c:ext xmlns:c16="http://schemas.microsoft.com/office/drawing/2014/chart" uri="{C3380CC4-5D6E-409C-BE32-E72D297353CC}">
                <c16:uniqueId val="{00000005-9FA6-4356-B6C0-8E532641F553}"/>
              </c:ext>
            </c:extLst>
          </c:dPt>
          <c:dPt>
            <c:idx val="3"/>
            <c:invertIfNegative val="0"/>
            <c:bubble3D val="0"/>
            <c:spPr>
              <a:solidFill>
                <a:schemeClr val="accent2">
                  <a:lumMod val="60000"/>
                  <a:lumOff val="40000"/>
                  <a:alpha val="50000"/>
                </a:schemeClr>
              </a:solidFill>
            </c:spPr>
            <c:extLst>
              <c:ext xmlns:c16="http://schemas.microsoft.com/office/drawing/2014/chart" uri="{C3380CC4-5D6E-409C-BE32-E72D297353CC}">
                <c16:uniqueId val="{00000007-9FA6-4356-B6C0-8E532641F553}"/>
              </c:ext>
            </c:extLst>
          </c:dPt>
          <c:dPt>
            <c:idx val="4"/>
            <c:invertIfNegative val="0"/>
            <c:bubble3D val="0"/>
            <c:spPr>
              <a:solidFill>
                <a:schemeClr val="accent3">
                  <a:lumMod val="75000"/>
                  <a:alpha val="50000"/>
                </a:schemeClr>
              </a:solidFill>
            </c:spPr>
            <c:extLst>
              <c:ext xmlns:c16="http://schemas.microsoft.com/office/drawing/2014/chart" uri="{C3380CC4-5D6E-409C-BE32-E72D297353CC}">
                <c16:uniqueId val="{00000009-9FA6-4356-B6C0-8E532641F553}"/>
              </c:ext>
            </c:extLst>
          </c:dPt>
          <c:dPt>
            <c:idx val="5"/>
            <c:invertIfNegative val="0"/>
            <c:bubble3D val="0"/>
            <c:spPr>
              <a:solidFill>
                <a:schemeClr val="accent4">
                  <a:lumMod val="60000"/>
                  <a:lumOff val="40000"/>
                  <a:alpha val="50000"/>
                </a:schemeClr>
              </a:solidFill>
              <a:ln>
                <a:solidFill>
                  <a:schemeClr val="accent4">
                    <a:lumMod val="75000"/>
                    <a:alpha val="50000"/>
                  </a:schemeClr>
                </a:solidFill>
              </a:ln>
            </c:spPr>
            <c:extLst>
              <c:ext xmlns:c16="http://schemas.microsoft.com/office/drawing/2014/chart" uri="{C3380CC4-5D6E-409C-BE32-E72D297353CC}">
                <c16:uniqueId val="{0000000B-9FA6-4356-B6C0-8E532641F553}"/>
              </c:ext>
            </c:extLst>
          </c:dPt>
          <c:dPt>
            <c:idx val="6"/>
            <c:invertIfNegative val="0"/>
            <c:bubble3D val="0"/>
            <c:spPr>
              <a:solidFill>
                <a:schemeClr val="bg1">
                  <a:lumMod val="85000"/>
                </a:schemeClr>
              </a:solidFill>
              <a:ln>
                <a:solidFill>
                  <a:schemeClr val="bg1">
                    <a:lumMod val="50000"/>
                    <a:alpha val="50000"/>
                  </a:schemeClr>
                </a:solidFill>
              </a:ln>
            </c:spPr>
            <c:extLst>
              <c:ext xmlns:c16="http://schemas.microsoft.com/office/drawing/2014/chart" uri="{C3380CC4-5D6E-409C-BE32-E72D297353CC}">
                <c16:uniqueId val="{0000000D-9FA6-4356-B6C0-8E532641F553}"/>
              </c:ext>
            </c:extLst>
          </c:dPt>
          <c:dPt>
            <c:idx val="7"/>
            <c:invertIfNegative val="0"/>
            <c:bubble3D val="0"/>
            <c:spPr>
              <a:solidFill>
                <a:schemeClr val="accent4">
                  <a:lumMod val="60000"/>
                  <a:lumOff val="40000"/>
                </a:schemeClr>
              </a:solidFill>
              <a:ln>
                <a:solidFill>
                  <a:schemeClr val="accent4">
                    <a:lumMod val="50000"/>
                    <a:alpha val="50000"/>
                  </a:schemeClr>
                </a:solidFill>
              </a:ln>
            </c:spPr>
            <c:extLst>
              <c:ext xmlns:c16="http://schemas.microsoft.com/office/drawing/2014/chart" uri="{C3380CC4-5D6E-409C-BE32-E72D297353CC}">
                <c16:uniqueId val="{0000000F-9FA6-4356-B6C0-8E532641F553}"/>
              </c:ext>
            </c:extLst>
          </c:dPt>
          <c:dPt>
            <c:idx val="8"/>
            <c:invertIfNegative val="0"/>
            <c:bubble3D val="0"/>
            <c:spPr>
              <a:solidFill>
                <a:schemeClr val="accent3">
                  <a:lumMod val="40000"/>
                  <a:lumOff val="60000"/>
                </a:schemeClr>
              </a:solidFill>
              <a:ln>
                <a:solidFill>
                  <a:schemeClr val="accent3">
                    <a:lumMod val="75000"/>
                    <a:alpha val="50000"/>
                  </a:schemeClr>
                </a:solidFill>
              </a:ln>
            </c:spPr>
            <c:extLst>
              <c:ext xmlns:c16="http://schemas.microsoft.com/office/drawing/2014/chart" uri="{C3380CC4-5D6E-409C-BE32-E72D297353CC}">
                <c16:uniqueId val="{00000011-9FA6-4356-B6C0-8E532641F553}"/>
              </c:ext>
            </c:extLst>
          </c:dPt>
          <c:dPt>
            <c:idx val="9"/>
            <c:invertIfNegative val="0"/>
            <c:bubble3D val="0"/>
            <c:spPr>
              <a:solidFill>
                <a:schemeClr val="accent6">
                  <a:lumMod val="40000"/>
                  <a:lumOff val="60000"/>
                </a:schemeClr>
              </a:solidFill>
              <a:ln>
                <a:solidFill>
                  <a:schemeClr val="accent6">
                    <a:lumMod val="75000"/>
                    <a:alpha val="50000"/>
                  </a:schemeClr>
                </a:solidFill>
              </a:ln>
            </c:spPr>
            <c:extLst>
              <c:ext xmlns:c16="http://schemas.microsoft.com/office/drawing/2014/chart" uri="{C3380CC4-5D6E-409C-BE32-E72D297353CC}">
                <c16:uniqueId val="{00000013-9FA6-4356-B6C0-8E532641F553}"/>
              </c:ext>
            </c:extLst>
          </c:dPt>
          <c:dLbls>
            <c:dLbl>
              <c:idx val="0"/>
              <c:layout>
                <c:manualLayout>
                  <c:x val="-0.10300922482409569"/>
                  <c:y val="-6.8376068376068376E-3"/>
                </c:manualLayout>
              </c:layout>
              <c:tx>
                <c:strRef>
                  <c:f>Portfolio!$C$34</c:f>
                  <c:strCache>
                    <c:ptCount val="1"/>
                    <c:pt idx="0">
                      <c:v>Product 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{A343D021-7855-470F-A39F-A337E4F86BF4}</c15:txfldGUID>
                      <c15:f>Portfolio!$C$34</c15:f>
                      <c15:dlblFieldTableCache>
                        <c:ptCount val="1"/>
                        <c:pt idx="0">
                          <c:v>Product 1</c:v>
                        </c:pt>
                      </c15:dlblFieldTableCache>
                    </c15:dlblFTEntry>
                  </c15:dlblFieldTable>
                  <c15:showDataLabelsRange val="0"/>
                </c:ext>
                <c:ext xmlns:c16="http://schemas.microsoft.com/office/drawing/2014/chart" uri="{C3380CC4-5D6E-409C-BE32-E72D297353CC}">
                  <c16:uniqueId val="{00000001-9FA6-4356-B6C0-8E532641F553}"/>
                </c:ext>
              </c:extLst>
            </c:dLbl>
            <c:dLbl>
              <c:idx val="1"/>
              <c:tx>
                <c:strRef>
                  <c:f>Portfolio!$C$35</c:f>
                  <c:strCache>
                    <c:ptCount val="1"/>
                    <c:pt idx="0">
                      <c:v>Product 2</c:v>
                    </c:pt>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{C2DE72B0-0C58-4F83-8399-F81F6009CAC7}</c15:txfldGUID>
                      <c15:f>Portfolio!$C$35</c15:f>
                      <c15:dlblFieldTableCache>
                        <c:ptCount val="1"/>
                        <c:pt idx="0">
                          <c:v>Product 2</c:v>
                        </c:pt>
                      </c15:dlblFieldTableCache>
                    </c15:dlblFTEntry>
                  </c15:dlblFieldTable>
                  <c15:showDataLabelsRange val="0"/>
                </c:ext>
                <c:ext xmlns:c16="http://schemas.microsoft.com/office/drawing/2014/chart" uri="{C3380CC4-5D6E-409C-BE32-E72D297353CC}">
                  <c16:uniqueId val="{00000003-9FA6-4356-B6C0-8E532641F553}"/>
                </c:ext>
              </c:extLst>
            </c:dLbl>
            <c:dLbl>
              <c:idx val="2"/>
              <c:layout>
                <c:manualLayout>
                  <c:x val="-0.1042578961017495"/>
                  <c:y val="-1.1396011396011397E-2"/>
                </c:manualLayout>
              </c:layout>
              <c:tx>
                <c:strRef>
                  <c:f>Portfolio!$C$36</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{958176B2-1538-471F-92EF-5C13510383CE}</c15:txfldGUID>
                      <c15:f>Portfolio!$C$36</c15:f>
                      <c15:dlblFieldTableCache>
                        <c:ptCount val="1"/>
                      </c15:dlblFieldTableCache>
                    </c15:dlblFTEntry>
                  </c15:dlblFieldTable>
                  <c15:showDataLabelsRange val="0"/>
                </c:ext>
                <c:ext xmlns:c16="http://schemas.microsoft.com/office/drawing/2014/chart" uri="{C3380CC4-5D6E-409C-BE32-E72D297353CC}">
                  <c16:uniqueId val="{00000005-9FA6-4356-B6C0-8E532641F553}"/>
                </c:ext>
              </c:extLst>
            </c:dLbl>
            <c:dLbl>
              <c:idx val="3"/>
              <c:layout>
                <c:manualLayout>
                  <c:x val="-0.10839102766877268"/>
                  <c:y val="1.3675213675213675E-2"/>
                </c:manualLayout>
              </c:layout>
              <c:tx>
                <c:strRef>
                  <c:f>Portfolio!$C$37</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{1F842557-FFED-44BC-BD9D-5248FA6F7311}</c15:txfldGUID>
                      <c15:f>Portfolio!$C$37</c15:f>
                      <c15:dlblFieldTableCache>
                        <c:ptCount val="1"/>
                      </c15:dlblFieldTableCache>
                    </c15:dlblFTEntry>
                  </c15:dlblFieldTable>
                  <c15:showDataLabelsRange val="0"/>
                </c:ext>
                <c:ext xmlns:c16="http://schemas.microsoft.com/office/drawing/2014/chart" uri="{C3380CC4-5D6E-409C-BE32-E72D297353CC}">
                  <c16:uniqueId val="{00000007-9FA6-4356-B6C0-8E532641F553}"/>
                </c:ext>
              </c:extLst>
            </c:dLbl>
            <c:dLbl>
              <c:idx val="4"/>
              <c:layout>
                <c:manualLayout>
                  <c:x val="-0.14548114710416893"/>
                  <c:y val="-1.3675213675213675E-2"/>
                </c:manualLayout>
              </c:layout>
              <c:tx>
                <c:strRef>
                  <c:f>Portfolio!$C$38</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{A562B88C-3387-42B1-9A5A-0F684671B40C}</c15:txfldGUID>
                      <c15:f>Portfolio!$C$38</c15:f>
                      <c15:dlblFieldTableCache>
                        <c:ptCount val="1"/>
                      </c15:dlblFieldTableCache>
                    </c15:dlblFTEntry>
                  </c15:dlblFieldTable>
                  <c15:showDataLabelsRange val="0"/>
                </c:ext>
                <c:ext xmlns:c16="http://schemas.microsoft.com/office/drawing/2014/chart" uri="{C3380CC4-5D6E-409C-BE32-E72D297353CC}">
                  <c16:uniqueId val="{00000009-9FA6-4356-B6C0-8E532641F553}"/>
                </c:ext>
              </c:extLst>
            </c:dLbl>
            <c:dLbl>
              <c:idx val="5"/>
              <c:layout>
                <c:manualLayout>
                  <c:x val="-0.13430853716575331"/>
                  <c:y val="6.8376068376068376E-3"/>
                </c:manualLayout>
              </c:layout>
              <c:tx>
                <c:strRef>
                  <c:f>Portfolio!$C$39</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{F5583989-0225-44DC-AD21-A6E37B4DD3EE}</c15:txfldGUID>
                      <c15:f>Portfolio!$C$39</c15:f>
                      <c15:dlblFieldTableCache>
                        <c:ptCount val="1"/>
                      </c15:dlblFieldTableCache>
                    </c15:dlblFTEntry>
                  </c15:dlblFieldTable>
                  <c15:showDataLabelsRange val="0"/>
                </c:ext>
                <c:ext xmlns:c16="http://schemas.microsoft.com/office/drawing/2014/chart" uri="{C3380CC4-5D6E-409C-BE32-E72D297353CC}">
                  <c16:uniqueId val="{0000000B-9FA6-4356-B6C0-8E532641F553}"/>
                </c:ext>
              </c:extLst>
            </c:dLbl>
            <c:dLbl>
              <c:idx val="6"/>
              <c:layout>
                <c:manualLayout>
                  <c:x val="-0.14216591004300358"/>
                  <c:y val="-6.8376068376068376E-3"/>
                </c:manualLayout>
              </c:layout>
              <c:tx>
                <c:strRef>
                  <c:f>Portfolio!$C$40</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{418132CB-9411-431D-BD63-462FFC765BFF}</c15:txfldGUID>
                      <c15:f>Portfolio!$C$40</c15:f>
                      <c15:dlblFieldTableCache>
                        <c:ptCount val="1"/>
                      </c15:dlblFieldTableCache>
                    </c15:dlblFTEntry>
                  </c15:dlblFieldTable>
                  <c15:showDataLabelsRange val="0"/>
                </c:ext>
                <c:ext xmlns:c16="http://schemas.microsoft.com/office/drawing/2014/chart" uri="{C3380CC4-5D6E-409C-BE32-E72D297353CC}">
                  <c16:uniqueId val="{0000000D-9FA6-4356-B6C0-8E532641F553}"/>
                </c:ext>
              </c:extLst>
            </c:dLbl>
            <c:dLbl>
              <c:idx val="7"/>
              <c:tx>
                <c:strRef>
                  <c:f>Portfolio!$C$41</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{F79F3C35-8879-4BBA-B0BE-70CC45F61CA3}</c15:txfldGUID>
                      <c15:f>Portfolio!$C$41</c15:f>
                      <c15:dlblFieldTableCache>
                        <c:ptCount val="1"/>
                      </c15:dlblFieldTableCache>
                    </c15:dlblFTEntry>
                  </c15:dlblFieldTable>
                  <c15:showDataLabelsRange val="0"/>
                </c:ext>
                <c:ext xmlns:c16="http://schemas.microsoft.com/office/drawing/2014/chart" uri="{C3380CC4-5D6E-409C-BE32-E72D297353CC}">
                  <c16:uniqueId val="{0000000F-9FA6-4356-B6C0-8E532641F553}"/>
                </c:ext>
              </c:extLst>
            </c:dLbl>
            <c:dLbl>
              <c:idx val="8"/>
              <c:tx>
                <c:strRef>
                  <c:f>Portfolio!$C$42</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{1AB924FC-73DF-4654-AFA1-E5FDDC8D541A}</c15:txfldGUID>
                      <c15:f>Portfolio!$C$42</c15:f>
                      <c15:dlblFieldTableCache>
                        <c:ptCount val="1"/>
                      </c15:dlblFieldTableCache>
                    </c15:dlblFTEntry>
                  </c15:dlblFieldTable>
                  <c15:showDataLabelsRange val="0"/>
                </c:ext>
                <c:ext xmlns:c16="http://schemas.microsoft.com/office/drawing/2014/chart" uri="{C3380CC4-5D6E-409C-BE32-E72D297353CC}">
                  <c16:uniqueId val="{00000011-9FA6-4356-B6C0-8E532641F553}"/>
                </c:ext>
              </c:extLst>
            </c:dLbl>
            <c:dLbl>
              <c:idx val="9"/>
              <c:tx>
                <c:strRef>
                  <c:f>Portfolio!$C$43</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{A66B4D54-3B6B-4E5F-8592-349192394F6D}</c15:txfldGUID>
                      <c15:f>Portfolio!$C$43</c15:f>
                      <c15:dlblFieldTableCache>
                        <c:ptCount val="1"/>
                      </c15:dlblFieldTableCache>
                    </c15:dlblFTEntry>
                  </c15:dlblFieldTable>
                  <c15:showDataLabelsRange val="0"/>
                </c:ext>
                <c:ext xmlns:c16="http://schemas.microsoft.com/office/drawing/2014/chart" uri="{C3380CC4-5D6E-409C-BE32-E72D297353CC}">
                  <c16:uniqueId val="{00000013-9FA6-4356-B6C0-8E532641F553}"/>
                </c:ext>
              </c:extLst>
            </c:dLbl>
            <c:spPr>
              <a:noFill/>
              <a:ln>
                <a:noFill/>
              </a:ln>
              <a:effectLst/>
            </c:spPr>
            <c:txPr>
              <a:bodyPr wrap="square" lIns="38100" tIns="19050" rIns="38100" bIns="19050" anchor="ctr">
                <a:spAutoFit/>
              </a:bodyPr>
              <a:lstStyle/>
              <a:p>
                <a:pPr>
                  <a:defRPr sz="1200">
                    <a:latin typeface="Calibri Light" panose="020F0302020204030204" pitchFamily="34" charset="0"/>
                    <a:cs typeface="Calibri Light" panose="020F0302020204030204" pitchFamily="34" charset="0"/>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Portfolio!$F$34:$F$43</c:f>
              <c:numCache>
                <c:formatCode>0</c:formatCode>
                <c:ptCount val="10"/>
                <c:pt idx="0">
                  <c:v>4</c:v>
                </c:pt>
                <c:pt idx="1">
                  <c:v>8</c:v>
                </c:pt>
              </c:numCache>
            </c:numRef>
          </c:xVal>
          <c:yVal>
            <c:numRef>
              <c:f>Portfolio!$E$34:$E$43</c:f>
              <c:numCache>
                <c:formatCode>0</c:formatCode>
                <c:ptCount val="10"/>
                <c:pt idx="0">
                  <c:v>6</c:v>
                </c:pt>
                <c:pt idx="1">
                  <c:v>8</c:v>
                </c:pt>
              </c:numCache>
            </c:numRef>
          </c:yVal>
          <c:bubbleSize>
            <c:numRef>
              <c:f>Portfolio!$D$34:$D$43</c:f>
              <c:numCache>
                <c:formatCode>0</c:formatCode>
                <c:ptCount val="10"/>
                <c:pt idx="0">
                  <c:v>2</c:v>
                </c:pt>
                <c:pt idx="1">
                  <c:v>1</c:v>
                </c:pt>
              </c:numCache>
            </c:numRef>
          </c:bubbleSize>
          <c:bubble3D val="0"/>
          <c:extLst>
            <c:ext xmlns:c16="http://schemas.microsoft.com/office/drawing/2014/chart" uri="{C3380CC4-5D6E-409C-BE32-E72D297353CC}">
              <c16:uniqueId val="{00000014-9FA6-4356-B6C0-8E532641F553}"/>
            </c:ext>
          </c:extLst>
        </c:ser>
        <c:dLbls>
          <c:showLegendKey val="0"/>
          <c:showVal val="0"/>
          <c:showCatName val="0"/>
          <c:showSerName val="0"/>
          <c:showPercent val="0"/>
          <c:showBubbleSize val="0"/>
        </c:dLbls>
        <c:bubbleScale val="100"/>
        <c:showNegBubbles val="0"/>
        <c:axId val="-647271968"/>
        <c:axId val="-647277408"/>
      </c:bubbleChart>
      <c:valAx>
        <c:axId val="-647271968"/>
        <c:scaling>
          <c:orientation val="minMax"/>
          <c:max val="10"/>
          <c:min val="0"/>
        </c:scaling>
        <c:delete val="0"/>
        <c:axPos val="b"/>
        <c:title>
          <c:tx>
            <c:strRef>
              <c:f>' '!$A$441</c:f>
              <c:strCache>
                <c:ptCount val="1"/>
                <c:pt idx="0">
                  <c:v>Part de marché relative</c:v>
                </c:pt>
              </c:strCache>
            </c:strRef>
          </c:tx>
          <c:layout>
            <c:manualLayout>
              <c:xMode val="edge"/>
              <c:yMode val="edge"/>
              <c:x val="0.4237635008013379"/>
              <c:y val="0.89413607914395321"/>
            </c:manualLayout>
          </c:layout>
          <c:overlay val="0"/>
          <c:txPr>
            <a:bodyPr/>
            <a:lstStyle/>
            <a:p>
              <a:pPr>
                <a:defRPr sz="1400">
                  <a:solidFill>
                    <a:schemeClr val="accent1">
                      <a:lumMod val="75000"/>
                    </a:schemeClr>
                  </a:solidFill>
                  <a:latin typeface="Calibri Light" panose="020F0302020204030204" pitchFamily="34" charset="0"/>
                  <a:cs typeface="Calibri Light" panose="020F0302020204030204" pitchFamily="34" charset="0"/>
                </a:defRPr>
              </a:pPr>
              <a:endParaRPr lang="de-DE"/>
            </a:p>
          </c:txPr>
        </c:title>
        <c:numFmt formatCode="0" sourceLinked="1"/>
        <c:majorTickMark val="out"/>
        <c:minorTickMark val="none"/>
        <c:tickLblPos val="nextTo"/>
        <c:crossAx val="-647277408"/>
        <c:crosses val="autoZero"/>
        <c:crossBetween val="midCat"/>
      </c:valAx>
      <c:valAx>
        <c:axId val="-647277408"/>
        <c:scaling>
          <c:orientation val="minMax"/>
          <c:max val="10"/>
          <c:min val="0"/>
        </c:scaling>
        <c:delete val="0"/>
        <c:axPos val="l"/>
        <c:title>
          <c:tx>
            <c:strRef>
              <c:f>' '!$A$440</c:f>
              <c:strCache>
                <c:ptCount val="1"/>
                <c:pt idx="0">
                  <c:v>Croissance du marché</c:v>
                </c:pt>
              </c:strCache>
            </c:strRef>
          </c:tx>
          <c:overlay val="0"/>
          <c:txPr>
            <a:bodyPr rot="-5400000" vert="horz"/>
            <a:lstStyle/>
            <a:p>
              <a:pPr algn="ctr" rtl="0">
                <a:defRPr lang="de-CH" sz="1400" b="1" i="0" u="none" strike="noStrike" kern="1200" baseline="0">
                  <a:solidFill>
                    <a:srgbClr val="4F81BD">
                      <a:lumMod val="75000"/>
                    </a:srgbClr>
                  </a:solidFill>
                  <a:latin typeface="Calibri Light" panose="020F0302020204030204" pitchFamily="34" charset="0"/>
                  <a:ea typeface="+mn-ea"/>
                  <a:cs typeface="Calibri Light" panose="020F0302020204030204" pitchFamily="34" charset="0"/>
                </a:defRPr>
              </a:pPr>
              <a:endParaRPr lang="de-DE"/>
            </a:p>
          </c:txPr>
        </c:title>
        <c:numFmt formatCode="0" sourceLinked="1"/>
        <c:majorTickMark val="out"/>
        <c:minorTickMark val="none"/>
        <c:tickLblPos val="nextTo"/>
        <c:crossAx val="-647271968"/>
        <c:crosses val="autoZero"/>
        <c:crossBetween val="midCat"/>
      </c:valAx>
      <c:spPr>
        <a:solidFill>
          <a:schemeClr val="accent3">
            <a:lumMod val="20000"/>
            <a:lumOff val="80000"/>
          </a:schemeClr>
        </a:solidFill>
      </c:spPr>
    </c:plotArea>
    <c:plotVisOnly val="1"/>
    <c:dispBlanksAs val="gap"/>
    <c:showDLblsOverMax val="0"/>
  </c:chart>
  <c:spPr>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35"/>
    </mc:Choice>
    <mc:Fallback>
      <c:style val="35"/>
    </mc:Fallback>
  </mc:AlternateContent>
  <c:chart>
    <c:autoTitleDeleted val="1"/>
    <c:plotArea>
      <c:layout>
        <c:manualLayout>
          <c:layoutTarget val="inner"/>
          <c:xMode val="edge"/>
          <c:yMode val="edge"/>
          <c:x val="9.4453193350831147E-2"/>
          <c:y val="3.0478737928459579E-2"/>
          <c:w val="0.81096011499924903"/>
          <c:h val="0.91180701138472342"/>
        </c:manualLayout>
      </c:layout>
      <c:bubbleChart>
        <c:varyColors val="0"/>
        <c:ser>
          <c:idx val="0"/>
          <c:order val="0"/>
          <c:spPr>
            <a:ln>
              <a:solidFill>
                <a:schemeClr val="tx2"/>
              </a:solidFill>
            </a:ln>
          </c:spPr>
          <c:invertIfNegative val="0"/>
          <c:dPt>
            <c:idx val="0"/>
            <c:invertIfNegative val="0"/>
            <c:bubble3D val="0"/>
            <c:spPr>
              <a:solidFill>
                <a:schemeClr val="accent3">
                  <a:lumMod val="75000"/>
                  <a:alpha val="50000"/>
                </a:schemeClr>
              </a:solidFill>
              <a:ln>
                <a:solidFill>
                  <a:schemeClr val="bg2">
                    <a:lumMod val="25000"/>
                    <a:alpha val="50000"/>
                  </a:schemeClr>
                </a:solidFill>
              </a:ln>
            </c:spPr>
            <c:extLst>
              <c:ext xmlns:c16="http://schemas.microsoft.com/office/drawing/2014/chart" uri="{C3380CC4-5D6E-409C-BE32-E72D297353CC}">
                <c16:uniqueId val="{00000001-1756-4ECE-B809-587BC34C5655}"/>
              </c:ext>
            </c:extLst>
          </c:dPt>
          <c:dPt>
            <c:idx val="1"/>
            <c:invertIfNegative val="0"/>
            <c:bubble3D val="0"/>
            <c:spPr>
              <a:solidFill>
                <a:schemeClr val="tx2">
                  <a:lumMod val="20000"/>
                  <a:lumOff val="80000"/>
                  <a:alpha val="50000"/>
                </a:schemeClr>
              </a:solidFill>
              <a:ln>
                <a:solidFill>
                  <a:schemeClr val="tx2"/>
                </a:solidFill>
              </a:ln>
            </c:spPr>
            <c:extLst>
              <c:ext xmlns:c16="http://schemas.microsoft.com/office/drawing/2014/chart" uri="{C3380CC4-5D6E-409C-BE32-E72D297353CC}">
                <c16:uniqueId val="{00000003-1756-4ECE-B809-587BC34C5655}"/>
              </c:ext>
            </c:extLst>
          </c:dPt>
          <c:dPt>
            <c:idx val="2"/>
            <c:invertIfNegative val="0"/>
            <c:bubble3D val="0"/>
            <c:spPr>
              <a:solidFill>
                <a:srgbClr val="FFFF99">
                  <a:alpha val="50000"/>
                </a:srgbClr>
              </a:solidFill>
              <a:ln>
                <a:solidFill>
                  <a:schemeClr val="accent6">
                    <a:lumMod val="75000"/>
                  </a:schemeClr>
                </a:solidFill>
              </a:ln>
            </c:spPr>
            <c:extLst>
              <c:ext xmlns:c16="http://schemas.microsoft.com/office/drawing/2014/chart" uri="{C3380CC4-5D6E-409C-BE32-E72D297353CC}">
                <c16:uniqueId val="{00000005-1756-4ECE-B809-587BC34C5655}"/>
              </c:ext>
            </c:extLst>
          </c:dPt>
          <c:dPt>
            <c:idx val="3"/>
            <c:invertIfNegative val="0"/>
            <c:bubble3D val="0"/>
            <c:spPr>
              <a:solidFill>
                <a:schemeClr val="accent2">
                  <a:lumMod val="40000"/>
                  <a:lumOff val="60000"/>
                  <a:alpha val="50000"/>
                </a:schemeClr>
              </a:solidFill>
              <a:ln>
                <a:solidFill>
                  <a:schemeClr val="accent2">
                    <a:lumMod val="75000"/>
                  </a:schemeClr>
                </a:solidFill>
              </a:ln>
            </c:spPr>
            <c:extLst>
              <c:ext xmlns:c16="http://schemas.microsoft.com/office/drawing/2014/chart" uri="{C3380CC4-5D6E-409C-BE32-E72D297353CC}">
                <c16:uniqueId val="{00000007-1756-4ECE-B809-587BC34C5655}"/>
              </c:ext>
            </c:extLst>
          </c:dPt>
          <c:dPt>
            <c:idx val="4"/>
            <c:invertIfNegative val="0"/>
            <c:bubble3D val="0"/>
            <c:spPr>
              <a:solidFill>
                <a:schemeClr val="accent3">
                  <a:lumMod val="60000"/>
                  <a:lumOff val="40000"/>
                </a:schemeClr>
              </a:solidFill>
              <a:ln>
                <a:solidFill>
                  <a:schemeClr val="accent3">
                    <a:lumMod val="50000"/>
                    <a:alpha val="50000"/>
                  </a:schemeClr>
                </a:solidFill>
              </a:ln>
            </c:spPr>
            <c:extLst>
              <c:ext xmlns:c16="http://schemas.microsoft.com/office/drawing/2014/chart" uri="{C3380CC4-5D6E-409C-BE32-E72D297353CC}">
                <c16:uniqueId val="{00000009-1756-4ECE-B809-587BC34C5655}"/>
              </c:ext>
            </c:extLst>
          </c:dPt>
          <c:dPt>
            <c:idx val="5"/>
            <c:invertIfNegative val="0"/>
            <c:bubble3D val="0"/>
            <c:spPr>
              <a:solidFill>
                <a:schemeClr val="accent4">
                  <a:lumMod val="40000"/>
                  <a:lumOff val="60000"/>
                  <a:alpha val="50000"/>
                </a:schemeClr>
              </a:solidFill>
              <a:ln>
                <a:solidFill>
                  <a:schemeClr val="accent4">
                    <a:lumMod val="75000"/>
                    <a:alpha val="50000"/>
                  </a:schemeClr>
                </a:solidFill>
              </a:ln>
            </c:spPr>
            <c:extLst>
              <c:ext xmlns:c16="http://schemas.microsoft.com/office/drawing/2014/chart" uri="{C3380CC4-5D6E-409C-BE32-E72D297353CC}">
                <c16:uniqueId val="{0000000B-1756-4ECE-B809-587BC34C5655}"/>
              </c:ext>
            </c:extLst>
          </c:dPt>
          <c:dPt>
            <c:idx val="6"/>
            <c:invertIfNegative val="0"/>
            <c:bubble3D val="0"/>
            <c:spPr>
              <a:solidFill>
                <a:schemeClr val="bg1">
                  <a:lumMod val="75000"/>
                  <a:alpha val="50000"/>
                </a:schemeClr>
              </a:solidFill>
              <a:ln>
                <a:solidFill>
                  <a:schemeClr val="tx1">
                    <a:lumMod val="65000"/>
                    <a:lumOff val="35000"/>
                    <a:alpha val="50000"/>
                  </a:schemeClr>
                </a:solidFill>
              </a:ln>
            </c:spPr>
            <c:extLst>
              <c:ext xmlns:c16="http://schemas.microsoft.com/office/drawing/2014/chart" uri="{C3380CC4-5D6E-409C-BE32-E72D297353CC}">
                <c16:uniqueId val="{0000000D-1756-4ECE-B809-587BC34C5655}"/>
              </c:ext>
            </c:extLst>
          </c:dPt>
          <c:dPt>
            <c:idx val="7"/>
            <c:invertIfNegative val="0"/>
            <c:bubble3D val="0"/>
            <c:spPr>
              <a:solidFill>
                <a:schemeClr val="accent4">
                  <a:lumMod val="60000"/>
                  <a:lumOff val="40000"/>
                  <a:alpha val="50000"/>
                </a:schemeClr>
              </a:solidFill>
              <a:ln>
                <a:solidFill>
                  <a:schemeClr val="accent4">
                    <a:lumMod val="75000"/>
                  </a:schemeClr>
                </a:solidFill>
              </a:ln>
            </c:spPr>
            <c:extLst>
              <c:ext xmlns:c16="http://schemas.microsoft.com/office/drawing/2014/chart" uri="{C3380CC4-5D6E-409C-BE32-E72D297353CC}">
                <c16:uniqueId val="{0000000F-1756-4ECE-B809-587BC34C5655}"/>
              </c:ext>
            </c:extLst>
          </c:dPt>
          <c:dPt>
            <c:idx val="8"/>
            <c:invertIfNegative val="0"/>
            <c:bubble3D val="0"/>
            <c:spPr>
              <a:solidFill>
                <a:schemeClr val="accent3">
                  <a:lumMod val="60000"/>
                  <a:lumOff val="40000"/>
                  <a:alpha val="50000"/>
                </a:schemeClr>
              </a:solidFill>
              <a:ln>
                <a:solidFill>
                  <a:schemeClr val="bg2">
                    <a:lumMod val="25000"/>
                  </a:schemeClr>
                </a:solidFill>
              </a:ln>
            </c:spPr>
            <c:extLst>
              <c:ext xmlns:c16="http://schemas.microsoft.com/office/drawing/2014/chart" uri="{C3380CC4-5D6E-409C-BE32-E72D297353CC}">
                <c16:uniqueId val="{00000011-1756-4ECE-B809-587BC34C5655}"/>
              </c:ext>
            </c:extLst>
          </c:dPt>
          <c:dPt>
            <c:idx val="9"/>
            <c:invertIfNegative val="0"/>
            <c:bubble3D val="0"/>
            <c:spPr>
              <a:solidFill>
                <a:schemeClr val="accent6">
                  <a:lumMod val="60000"/>
                  <a:lumOff val="40000"/>
                  <a:alpha val="50000"/>
                </a:schemeClr>
              </a:solidFill>
              <a:ln>
                <a:solidFill>
                  <a:schemeClr val="accent6">
                    <a:lumMod val="50000"/>
                    <a:alpha val="50000"/>
                  </a:schemeClr>
                </a:solidFill>
              </a:ln>
            </c:spPr>
            <c:extLst>
              <c:ext xmlns:c16="http://schemas.microsoft.com/office/drawing/2014/chart" uri="{C3380CC4-5D6E-409C-BE32-E72D297353CC}">
                <c16:uniqueId val="{00000013-1756-4ECE-B809-587BC34C5655}"/>
              </c:ext>
            </c:extLst>
          </c:dPt>
          <c:dLbls>
            <c:dLbl>
              <c:idx val="0"/>
              <c:layout>
                <c:manualLayout>
                  <c:x val="-0.12454657424707999"/>
                  <c:y val="0"/>
                </c:manualLayout>
              </c:layout>
              <c:tx>
                <c:strRef>
                  <c:f>Portfolio!$C$51</c:f>
                  <c:strCache>
                    <c:ptCount val="1"/>
                    <c:pt idx="0">
                      <c:v>Product 1</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{F7F30BD4-CB94-4833-90D3-6437EA337F9F}</c15:txfldGUID>
                      <c15:f>Portfolio!$C$51</c15:f>
                      <c15:dlblFieldTableCache>
                        <c:ptCount val="1"/>
                        <c:pt idx="0">
                          <c:v>Product 1</c:v>
                        </c:pt>
                      </c15:dlblFieldTableCache>
                    </c15:dlblFTEntry>
                  </c15:dlblFieldTable>
                  <c15:showDataLabelsRange val="0"/>
                </c:ext>
                <c:ext xmlns:c16="http://schemas.microsoft.com/office/drawing/2014/chart" uri="{C3380CC4-5D6E-409C-BE32-E72D297353CC}">
                  <c16:uniqueId val="{00000001-1756-4ECE-B809-587BC34C5655}"/>
                </c:ext>
              </c:extLst>
            </c:dLbl>
            <c:dLbl>
              <c:idx val="1"/>
              <c:layout>
                <c:manualLayout>
                  <c:x val="-0.12023592911517925"/>
                  <c:y val="-2.2259324992104073E-3"/>
                </c:manualLayout>
              </c:layout>
              <c:tx>
                <c:strRef>
                  <c:f>Portfolio!$C$52</c:f>
                  <c:strCache>
                    <c:ptCount val="1"/>
                    <c:pt idx="0">
                      <c:v>Product 2</c:v>
                    </c:pt>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{4B8D2184-47E7-430F-8BF6-1C2CBE4CC781}</c15:txfldGUID>
                      <c15:f>Portfolio!$C$52</c15:f>
                      <c15:dlblFieldTableCache>
                        <c:ptCount val="1"/>
                        <c:pt idx="0">
                          <c:v>Product 2</c:v>
                        </c:pt>
                      </c15:dlblFieldTableCache>
                    </c15:dlblFTEntry>
                  </c15:dlblFieldTable>
                  <c15:showDataLabelsRange val="0"/>
                </c:ext>
                <c:ext xmlns:c16="http://schemas.microsoft.com/office/drawing/2014/chart" uri="{C3380CC4-5D6E-409C-BE32-E72D297353CC}">
                  <c16:uniqueId val="{00000003-1756-4ECE-B809-587BC34C5655}"/>
                </c:ext>
              </c:extLst>
            </c:dLbl>
            <c:dLbl>
              <c:idx val="2"/>
              <c:layout>
                <c:manualLayout>
                  <c:x val="-0.11732584170537141"/>
                  <c:y val="1.1129662496052036E-2"/>
                </c:manualLayout>
              </c:layout>
              <c:tx>
                <c:strRef>
                  <c:f>Portfolio!$C$53</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{A3C876BD-437C-4481-A238-A447889655BF}</c15:txfldGUID>
                      <c15:f>Portfolio!$C$53</c15:f>
                      <c15:dlblFieldTableCache>
                        <c:ptCount val="1"/>
                      </c15:dlblFieldTableCache>
                    </c15:dlblFTEntry>
                  </c15:dlblFieldTable>
                  <c15:showDataLabelsRange val="0"/>
                </c:ext>
                <c:ext xmlns:c16="http://schemas.microsoft.com/office/drawing/2014/chart" uri="{C3380CC4-5D6E-409C-BE32-E72D297353CC}">
                  <c16:uniqueId val="{00000005-1756-4ECE-B809-587BC34C5655}"/>
                </c:ext>
              </c:extLst>
            </c:dLbl>
            <c:dLbl>
              <c:idx val="3"/>
              <c:tx>
                <c:strRef>
                  <c:f>Portfolio!$C$54</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{51B5F50D-4CE7-436C-8C5F-DD1F8266018E}</c15:txfldGUID>
                      <c15:f>Portfolio!$C$54</c15:f>
                      <c15:dlblFieldTableCache>
                        <c:ptCount val="1"/>
                      </c15:dlblFieldTableCache>
                    </c15:dlblFTEntry>
                  </c15:dlblFieldTable>
                  <c15:showDataLabelsRange val="0"/>
                </c:ext>
                <c:ext xmlns:c16="http://schemas.microsoft.com/office/drawing/2014/chart" uri="{C3380CC4-5D6E-409C-BE32-E72D297353CC}">
                  <c16:uniqueId val="{00000007-1756-4ECE-B809-587BC34C5655}"/>
                </c:ext>
              </c:extLst>
            </c:dLbl>
            <c:dLbl>
              <c:idx val="4"/>
              <c:layout>
                <c:manualLayout>
                  <c:x val="-0.17574635833692562"/>
                  <c:y val="6.6777974976312219E-3"/>
                </c:manualLayout>
              </c:layout>
              <c:tx>
                <c:strRef>
                  <c:f>Portfolio!$C$55</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{9A7C44DF-009B-47BE-8B9F-01A263EB35C4}</c15:txfldGUID>
                      <c15:f>Portfolio!$C$55</c15:f>
                      <c15:dlblFieldTableCache>
                        <c:ptCount val="1"/>
                      </c15:dlblFieldTableCache>
                    </c15:dlblFTEntry>
                  </c15:dlblFieldTable>
                  <c15:showDataLabelsRange val="0"/>
                </c:ext>
                <c:ext xmlns:c16="http://schemas.microsoft.com/office/drawing/2014/chart" uri="{C3380CC4-5D6E-409C-BE32-E72D297353CC}">
                  <c16:uniqueId val="{00000009-1756-4ECE-B809-587BC34C5655}"/>
                </c:ext>
              </c:extLst>
            </c:dLbl>
            <c:dLbl>
              <c:idx val="5"/>
              <c:layout>
                <c:manualLayout>
                  <c:x val="-0.16402300861290781"/>
                  <c:y val="-1.1129662496052036E-2"/>
                </c:manualLayout>
              </c:layout>
              <c:tx>
                <c:strRef>
                  <c:f>Portfolio!$C$56</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{48E0A775-846B-4FD4-8A3B-4556F567BB2B}</c15:txfldGUID>
                      <c15:f>Portfolio!$C$56</c15:f>
                      <c15:dlblFieldTableCache>
                        <c:ptCount val="1"/>
                      </c15:dlblFieldTableCache>
                    </c15:dlblFTEntry>
                  </c15:dlblFieldTable>
                  <c15:showDataLabelsRange val="0"/>
                </c:ext>
                <c:ext xmlns:c16="http://schemas.microsoft.com/office/drawing/2014/chart" uri="{C3380CC4-5D6E-409C-BE32-E72D297353CC}">
                  <c16:uniqueId val="{0000000B-1756-4ECE-B809-587BC34C5655}"/>
                </c:ext>
              </c:extLst>
            </c:dLbl>
            <c:dLbl>
              <c:idx val="6"/>
              <c:layout>
                <c:manualLayout>
                  <c:x val="-0.16825944837099285"/>
                  <c:y val="6.6777974976312219E-3"/>
                </c:manualLayout>
              </c:layout>
              <c:tx>
                <c:strRef>
                  <c:f>Portfolio!$C$57</c:f>
                  <c:strCache>
                    <c:ptCount val="1"/>
                  </c:strCache>
                </c:strRef>
              </c:tx>
              <c:dLblPos val="r"/>
              <c:showLegendKey val="0"/>
              <c:showVal val="0"/>
              <c:showCatName val="0"/>
              <c:showSerName val="0"/>
              <c:showPercent val="0"/>
              <c:showBubbleSize val="1"/>
              <c:extLst>
                <c:ext xmlns:c15="http://schemas.microsoft.com/office/drawing/2012/chart" uri="{CE6537A1-D6FC-4f65-9D91-7224C49458BB}">
                  <c15:dlblFieldTable>
                    <c15:dlblFTEntry>
                      <c15:txfldGUID>{C8A6DB74-FA64-4DD0-BC6C-A67765FAF3AA}</c15:txfldGUID>
                      <c15:f>Portfolio!$C$57</c15:f>
                      <c15:dlblFieldTableCache>
                        <c:ptCount val="1"/>
                      </c15:dlblFieldTableCache>
                    </c15:dlblFTEntry>
                  </c15:dlblFieldTable>
                  <c15:showDataLabelsRange val="0"/>
                </c:ext>
                <c:ext xmlns:c16="http://schemas.microsoft.com/office/drawing/2014/chart" uri="{C3380CC4-5D6E-409C-BE32-E72D297353CC}">
                  <c16:uniqueId val="{0000000D-1756-4ECE-B809-587BC34C5655}"/>
                </c:ext>
              </c:extLst>
            </c:dLbl>
            <c:dLbl>
              <c:idx val="7"/>
              <c:tx>
                <c:strRef>
                  <c:f>Portfolio!$C$58</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{A91E5089-A4BF-4F47-B6BC-B78092770054}</c15:txfldGUID>
                      <c15:f>Portfolio!$C$58</c15:f>
                      <c15:dlblFieldTableCache>
                        <c:ptCount val="1"/>
                      </c15:dlblFieldTableCache>
                    </c15:dlblFTEntry>
                  </c15:dlblFieldTable>
                  <c15:showDataLabelsRange val="0"/>
                </c:ext>
                <c:ext xmlns:c16="http://schemas.microsoft.com/office/drawing/2014/chart" uri="{C3380CC4-5D6E-409C-BE32-E72D297353CC}">
                  <c16:uniqueId val="{0000000F-1756-4ECE-B809-587BC34C5655}"/>
                </c:ext>
              </c:extLst>
            </c:dLbl>
            <c:dLbl>
              <c:idx val="8"/>
              <c:tx>
                <c:strRef>
                  <c:f>Portfolio!$C$59</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{3C9369B1-51A9-48E7-BD47-90496EC1C09A}</c15:txfldGUID>
                      <c15:f>Portfolio!$C$59</c15:f>
                      <c15:dlblFieldTableCache>
                        <c:ptCount val="1"/>
                      </c15:dlblFieldTableCache>
                    </c15:dlblFTEntry>
                  </c15:dlblFieldTable>
                  <c15:showDataLabelsRange val="0"/>
                </c:ext>
                <c:ext xmlns:c16="http://schemas.microsoft.com/office/drawing/2014/chart" uri="{C3380CC4-5D6E-409C-BE32-E72D297353CC}">
                  <c16:uniqueId val="{00000011-1756-4ECE-B809-587BC34C5655}"/>
                </c:ext>
              </c:extLst>
            </c:dLbl>
            <c:dLbl>
              <c:idx val="9"/>
              <c:tx>
                <c:strRef>
                  <c:f>Portfolio!$C$60</c:f>
                  <c:strCache>
                    <c:ptCount val="1"/>
                  </c:strCache>
                </c:strRef>
              </c:tx>
              <c:dLblPos val="ctr"/>
              <c:showLegendKey val="0"/>
              <c:showVal val="0"/>
              <c:showCatName val="0"/>
              <c:showSerName val="0"/>
              <c:showPercent val="0"/>
              <c:showBubbleSize val="1"/>
              <c:extLst>
                <c:ext xmlns:c15="http://schemas.microsoft.com/office/drawing/2012/chart" uri="{CE6537A1-D6FC-4f65-9D91-7224C49458BB}">
                  <c15:dlblFieldTable>
                    <c15:dlblFTEntry>
                      <c15:txfldGUID>{2B5ABC50-FC35-486D-AC3F-4B72AE16E6E6}</c15:txfldGUID>
                      <c15:f>Portfolio!$C$60</c15:f>
                      <c15:dlblFieldTableCache>
                        <c:ptCount val="1"/>
                      </c15:dlblFieldTableCache>
                    </c15:dlblFTEntry>
                  </c15:dlblFieldTable>
                  <c15:showDataLabelsRange val="0"/>
                </c:ext>
                <c:ext xmlns:c16="http://schemas.microsoft.com/office/drawing/2014/chart" uri="{C3380CC4-5D6E-409C-BE32-E72D297353CC}">
                  <c16:uniqueId val="{00000013-1756-4ECE-B809-587BC34C5655}"/>
                </c:ext>
              </c:extLst>
            </c:dLbl>
            <c:spPr>
              <a:ln>
                <a:noFill/>
              </a:ln>
            </c:spPr>
            <c:txPr>
              <a:bodyPr/>
              <a:lstStyle/>
              <a:p>
                <a:pPr>
                  <a:defRPr sz="1200">
                    <a:solidFill>
                      <a:sysClr val="windowText" lastClr="000000"/>
                    </a:solidFill>
                    <a:latin typeface="Calibri Light" panose="020F0302020204030204" pitchFamily="34" charset="0"/>
                    <a:cs typeface="Calibri Light" panose="020F0302020204030204" pitchFamily="34" charset="0"/>
                  </a:defRPr>
                </a:pPr>
                <a:endParaRPr lang="de-DE"/>
              </a:p>
            </c:txPr>
            <c:dLblPos val="ctr"/>
            <c:showLegendKey val="0"/>
            <c:showVal val="0"/>
            <c:showCatName val="0"/>
            <c:showSerName val="0"/>
            <c:showPercent val="0"/>
            <c:showBubbleSize val="1"/>
            <c:showLeaderLines val="0"/>
            <c:extLst>
              <c:ext xmlns:c15="http://schemas.microsoft.com/office/drawing/2012/chart" uri="{CE6537A1-D6FC-4f65-9D91-7224C49458BB}">
                <c15:showLeaderLines val="0"/>
              </c:ext>
            </c:extLst>
          </c:dLbls>
          <c:xVal>
            <c:numRef>
              <c:f>Portfolio!$E$51:$E$60</c:f>
              <c:numCache>
                <c:formatCode>0</c:formatCode>
                <c:ptCount val="10"/>
                <c:pt idx="0">
                  <c:v>3</c:v>
                </c:pt>
                <c:pt idx="1">
                  <c:v>6</c:v>
                </c:pt>
              </c:numCache>
            </c:numRef>
          </c:xVal>
          <c:yVal>
            <c:numRef>
              <c:f>Portfolio!$F$51:$F$60</c:f>
              <c:numCache>
                <c:formatCode>0</c:formatCode>
                <c:ptCount val="10"/>
                <c:pt idx="0">
                  <c:v>3</c:v>
                </c:pt>
                <c:pt idx="1">
                  <c:v>7</c:v>
                </c:pt>
              </c:numCache>
            </c:numRef>
          </c:yVal>
          <c:bubbleSize>
            <c:numRef>
              <c:f>Portfolio!$D$51:$D$60</c:f>
              <c:numCache>
                <c:formatCode>0</c:formatCode>
                <c:ptCount val="10"/>
                <c:pt idx="0">
                  <c:v>1</c:v>
                </c:pt>
                <c:pt idx="1">
                  <c:v>2</c:v>
                </c:pt>
              </c:numCache>
            </c:numRef>
          </c:bubbleSize>
          <c:bubble3D val="0"/>
          <c:extLst>
            <c:ext xmlns:c16="http://schemas.microsoft.com/office/drawing/2014/chart" uri="{C3380CC4-5D6E-409C-BE32-E72D297353CC}">
              <c16:uniqueId val="{00000014-1756-4ECE-B809-587BC34C5655}"/>
            </c:ext>
          </c:extLst>
        </c:ser>
        <c:dLbls>
          <c:showLegendKey val="0"/>
          <c:showVal val="0"/>
          <c:showCatName val="0"/>
          <c:showSerName val="0"/>
          <c:showPercent val="0"/>
          <c:showBubbleSize val="0"/>
        </c:dLbls>
        <c:bubbleScale val="100"/>
        <c:showNegBubbles val="0"/>
        <c:axId val="-647275232"/>
        <c:axId val="-647279584"/>
      </c:bubbleChart>
      <c:valAx>
        <c:axId val="-647275232"/>
        <c:scaling>
          <c:orientation val="minMax"/>
          <c:max val="11"/>
          <c:min val="0"/>
        </c:scaling>
        <c:delete val="0"/>
        <c:axPos val="b"/>
        <c:numFmt formatCode="0" sourceLinked="1"/>
        <c:majorTickMark val="out"/>
        <c:minorTickMark val="none"/>
        <c:tickLblPos val="nextTo"/>
        <c:crossAx val="-647279584"/>
        <c:crosses val="autoZero"/>
        <c:crossBetween val="midCat"/>
        <c:majorUnit val="1"/>
        <c:minorUnit val="0.1"/>
      </c:valAx>
      <c:valAx>
        <c:axId val="-647279584"/>
        <c:scaling>
          <c:orientation val="minMax"/>
          <c:max val="11"/>
          <c:min val="0"/>
        </c:scaling>
        <c:delete val="0"/>
        <c:axPos val="l"/>
        <c:numFmt formatCode="0" sourceLinked="1"/>
        <c:majorTickMark val="out"/>
        <c:minorTickMark val="none"/>
        <c:tickLblPos val="nextTo"/>
        <c:crossAx val="-647275232"/>
        <c:crosses val="autoZero"/>
        <c:crossBetween val="midCat"/>
        <c:majorUnit val="1"/>
        <c:minorUnit val="0.1"/>
      </c:valAx>
      <c:spPr>
        <a:noFill/>
        <a:ln w="25400">
          <a:noFill/>
        </a:ln>
      </c:spPr>
    </c:plotArea>
    <c:plotVisOnly val="1"/>
    <c:dispBlanksAs val="gap"/>
    <c:showDLblsOverMax val="0"/>
  </c:chart>
  <c:spPr>
    <a:noFill/>
    <a:ln>
      <a:noFill/>
    </a:ln>
  </c:spPr>
  <c:printSettings>
    <c:headerFooter/>
    <c:pageMargins b="0.78740157499999996" l="0.70000000000000029" r="0.70000000000000029" t="0.78740157499999996" header="0.30000000000000016" footer="0.30000000000000016"/>
    <c:pageSetup orientation="portrait"/>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pieChart>
        <c:varyColors val="1"/>
        <c:ser>
          <c:idx val="0"/>
          <c:order val="0"/>
          <c:tx>
            <c:strRef>
              <c:f>Einnahmen!$D$24</c:f>
              <c:strCache>
                <c:ptCount val="1"/>
                <c:pt idx="0">
                  <c:v>en %</c:v>
                </c:pt>
              </c:strCache>
            </c:strRef>
          </c:tx>
          <c:dPt>
            <c:idx val="0"/>
            <c:bubble3D val="0"/>
            <c:spPr>
              <a:solidFill>
                <a:schemeClr val="accent1">
                  <a:tint val="39000"/>
                </a:schemeClr>
              </a:solidFill>
              <a:ln>
                <a:noFill/>
              </a:ln>
              <a:effectLst/>
            </c:spPr>
            <c:extLst>
              <c:ext xmlns:c16="http://schemas.microsoft.com/office/drawing/2014/chart" uri="{C3380CC4-5D6E-409C-BE32-E72D297353CC}">
                <c16:uniqueId val="{00000001-5B5A-467A-8020-53BB48CD7736}"/>
              </c:ext>
            </c:extLst>
          </c:dPt>
          <c:dPt>
            <c:idx val="1"/>
            <c:bubble3D val="0"/>
            <c:spPr>
              <a:solidFill>
                <a:schemeClr val="accent1">
                  <a:tint val="48000"/>
                </a:schemeClr>
              </a:solidFill>
              <a:ln>
                <a:noFill/>
              </a:ln>
              <a:effectLst/>
            </c:spPr>
            <c:extLst>
              <c:ext xmlns:c16="http://schemas.microsoft.com/office/drawing/2014/chart" uri="{C3380CC4-5D6E-409C-BE32-E72D297353CC}">
                <c16:uniqueId val="{00000003-5B5A-467A-8020-53BB48CD7736}"/>
              </c:ext>
            </c:extLst>
          </c:dPt>
          <c:dPt>
            <c:idx val="2"/>
            <c:bubble3D val="0"/>
            <c:spPr>
              <a:solidFill>
                <a:schemeClr val="accent1">
                  <a:tint val="57000"/>
                </a:schemeClr>
              </a:solidFill>
              <a:ln>
                <a:noFill/>
              </a:ln>
              <a:effectLst/>
            </c:spPr>
            <c:extLst>
              <c:ext xmlns:c16="http://schemas.microsoft.com/office/drawing/2014/chart" uri="{C3380CC4-5D6E-409C-BE32-E72D297353CC}">
                <c16:uniqueId val="{00000005-5B5A-467A-8020-53BB48CD7736}"/>
              </c:ext>
            </c:extLst>
          </c:dPt>
          <c:dPt>
            <c:idx val="3"/>
            <c:bubble3D val="0"/>
            <c:spPr>
              <a:solidFill>
                <a:schemeClr val="accent1">
                  <a:tint val="65000"/>
                </a:schemeClr>
              </a:solidFill>
              <a:ln>
                <a:noFill/>
              </a:ln>
              <a:effectLst/>
            </c:spPr>
            <c:extLst>
              <c:ext xmlns:c16="http://schemas.microsoft.com/office/drawing/2014/chart" uri="{C3380CC4-5D6E-409C-BE32-E72D297353CC}">
                <c16:uniqueId val="{00000007-5B5A-467A-8020-53BB48CD7736}"/>
              </c:ext>
            </c:extLst>
          </c:dPt>
          <c:dPt>
            <c:idx val="4"/>
            <c:bubble3D val="0"/>
            <c:spPr>
              <a:solidFill>
                <a:schemeClr val="accent1">
                  <a:tint val="74000"/>
                </a:schemeClr>
              </a:solidFill>
              <a:ln>
                <a:noFill/>
              </a:ln>
              <a:effectLst/>
            </c:spPr>
            <c:extLst>
              <c:ext xmlns:c16="http://schemas.microsoft.com/office/drawing/2014/chart" uri="{C3380CC4-5D6E-409C-BE32-E72D297353CC}">
                <c16:uniqueId val="{00000009-5B5A-467A-8020-53BB48CD7736}"/>
              </c:ext>
            </c:extLst>
          </c:dPt>
          <c:dPt>
            <c:idx val="5"/>
            <c:bubble3D val="0"/>
            <c:spPr>
              <a:solidFill>
                <a:schemeClr val="accent1">
                  <a:tint val="83000"/>
                </a:schemeClr>
              </a:solidFill>
              <a:ln>
                <a:noFill/>
              </a:ln>
              <a:effectLst/>
            </c:spPr>
            <c:extLst>
              <c:ext xmlns:c16="http://schemas.microsoft.com/office/drawing/2014/chart" uri="{C3380CC4-5D6E-409C-BE32-E72D297353CC}">
                <c16:uniqueId val="{0000000B-5B5A-467A-8020-53BB48CD7736}"/>
              </c:ext>
            </c:extLst>
          </c:dPt>
          <c:dPt>
            <c:idx val="6"/>
            <c:bubble3D val="0"/>
            <c:spPr>
              <a:solidFill>
                <a:schemeClr val="accent1">
                  <a:tint val="92000"/>
                </a:schemeClr>
              </a:solidFill>
              <a:ln>
                <a:noFill/>
              </a:ln>
              <a:effectLst/>
            </c:spPr>
            <c:extLst>
              <c:ext xmlns:c16="http://schemas.microsoft.com/office/drawing/2014/chart" uri="{C3380CC4-5D6E-409C-BE32-E72D297353CC}">
                <c16:uniqueId val="{0000000D-5B5A-467A-8020-53BB48CD7736}"/>
              </c:ext>
            </c:extLst>
          </c:dPt>
          <c:dPt>
            <c:idx val="7"/>
            <c:bubble3D val="0"/>
            <c:spPr>
              <a:solidFill>
                <a:schemeClr val="accent1"/>
              </a:solidFill>
              <a:ln>
                <a:noFill/>
              </a:ln>
              <a:effectLst/>
            </c:spPr>
            <c:extLst>
              <c:ext xmlns:c16="http://schemas.microsoft.com/office/drawing/2014/chart" uri="{C3380CC4-5D6E-409C-BE32-E72D297353CC}">
                <c16:uniqueId val="{0000000F-5B5A-467A-8020-53BB48CD7736}"/>
              </c:ext>
            </c:extLst>
          </c:dPt>
          <c:dPt>
            <c:idx val="8"/>
            <c:bubble3D val="0"/>
            <c:spPr>
              <a:solidFill>
                <a:schemeClr val="accent1">
                  <a:shade val="91000"/>
                </a:schemeClr>
              </a:solidFill>
              <a:ln>
                <a:noFill/>
              </a:ln>
              <a:effectLst/>
            </c:spPr>
            <c:extLst>
              <c:ext xmlns:c16="http://schemas.microsoft.com/office/drawing/2014/chart" uri="{C3380CC4-5D6E-409C-BE32-E72D297353CC}">
                <c16:uniqueId val="{00000011-5B5A-467A-8020-53BB48CD7736}"/>
              </c:ext>
            </c:extLst>
          </c:dPt>
          <c:dPt>
            <c:idx val="9"/>
            <c:bubble3D val="0"/>
            <c:spPr>
              <a:solidFill>
                <a:schemeClr val="accent1">
                  <a:shade val="82000"/>
                </a:schemeClr>
              </a:solidFill>
              <a:ln>
                <a:noFill/>
              </a:ln>
              <a:effectLst/>
            </c:spPr>
            <c:extLst>
              <c:ext xmlns:c16="http://schemas.microsoft.com/office/drawing/2014/chart" uri="{C3380CC4-5D6E-409C-BE32-E72D297353CC}">
                <c16:uniqueId val="{00000013-5B5A-467A-8020-53BB48CD7736}"/>
              </c:ext>
            </c:extLst>
          </c:dPt>
          <c:dPt>
            <c:idx val="10"/>
            <c:bubble3D val="0"/>
            <c:spPr>
              <a:solidFill>
                <a:schemeClr val="accent1">
                  <a:shade val="73000"/>
                </a:schemeClr>
              </a:solidFill>
              <a:ln>
                <a:noFill/>
              </a:ln>
              <a:effectLst/>
            </c:spPr>
            <c:extLst>
              <c:ext xmlns:c16="http://schemas.microsoft.com/office/drawing/2014/chart" uri="{C3380CC4-5D6E-409C-BE32-E72D297353CC}">
                <c16:uniqueId val="{00000015-5B5A-467A-8020-53BB48CD7736}"/>
              </c:ext>
            </c:extLst>
          </c:dPt>
          <c:dPt>
            <c:idx val="11"/>
            <c:bubble3D val="0"/>
            <c:spPr>
              <a:solidFill>
                <a:schemeClr val="accent1">
                  <a:shade val="65000"/>
                </a:schemeClr>
              </a:solidFill>
              <a:ln>
                <a:noFill/>
              </a:ln>
              <a:effectLst/>
            </c:spPr>
            <c:extLst>
              <c:ext xmlns:c16="http://schemas.microsoft.com/office/drawing/2014/chart" uri="{C3380CC4-5D6E-409C-BE32-E72D297353CC}">
                <c16:uniqueId val="{00000017-5B5A-467A-8020-53BB48CD7736}"/>
              </c:ext>
            </c:extLst>
          </c:dPt>
          <c:dPt>
            <c:idx val="12"/>
            <c:bubble3D val="0"/>
            <c:spPr>
              <a:solidFill>
                <a:schemeClr val="accent1">
                  <a:shade val="56000"/>
                </a:schemeClr>
              </a:solidFill>
              <a:ln>
                <a:noFill/>
              </a:ln>
              <a:effectLst/>
            </c:spPr>
            <c:extLst>
              <c:ext xmlns:c16="http://schemas.microsoft.com/office/drawing/2014/chart" uri="{C3380CC4-5D6E-409C-BE32-E72D297353CC}">
                <c16:uniqueId val="{00000019-5B5A-467A-8020-53BB48CD7736}"/>
              </c:ext>
            </c:extLst>
          </c:dPt>
          <c:dPt>
            <c:idx val="13"/>
            <c:bubble3D val="0"/>
            <c:spPr>
              <a:solidFill>
                <a:schemeClr val="accent1">
                  <a:shade val="47000"/>
                </a:schemeClr>
              </a:solidFill>
              <a:ln>
                <a:noFill/>
              </a:ln>
              <a:effectLst/>
            </c:spPr>
            <c:extLst>
              <c:ext xmlns:c16="http://schemas.microsoft.com/office/drawing/2014/chart" uri="{C3380CC4-5D6E-409C-BE32-E72D297353CC}">
                <c16:uniqueId val="{0000001B-5B5A-467A-8020-53BB48CD7736}"/>
              </c:ext>
            </c:extLst>
          </c:dPt>
          <c:dPt>
            <c:idx val="14"/>
            <c:bubble3D val="0"/>
            <c:spPr>
              <a:solidFill>
                <a:schemeClr val="accent1">
                  <a:shade val="38000"/>
                </a:schemeClr>
              </a:solidFill>
              <a:ln>
                <a:noFill/>
              </a:ln>
              <a:effectLst/>
            </c:spPr>
            <c:extLst>
              <c:ext xmlns:c16="http://schemas.microsoft.com/office/drawing/2014/chart" uri="{C3380CC4-5D6E-409C-BE32-E72D297353CC}">
                <c16:uniqueId val="{0000001D-5B5A-467A-8020-53BB48CD7736}"/>
              </c:ext>
            </c:extLst>
          </c:dPt>
          <c:dLbls>
            <c:spPr>
              <a:noFill/>
              <a:ln>
                <a:noFill/>
              </a:ln>
              <a:effectLst/>
            </c:spPr>
            <c:txPr>
              <a:bodyPr rot="0" spcFirstLastPara="1" vertOverflow="ellipsis" vert="horz" wrap="square" anchor="ctr" anchorCtr="1"/>
              <a:lstStyle/>
              <a:p>
                <a:pPr>
                  <a:defRPr sz="1050" b="0" i="0" u="none" strike="noStrike" kern="1200" baseline="0">
                    <a:solidFill>
                      <a:schemeClr val="tx1"/>
                    </a:solidFill>
                    <a:latin typeface="Calibri Light" panose="020F0302020204030204" pitchFamily="34" charset="0"/>
                    <a:ea typeface="+mn-ea"/>
                    <a:cs typeface="Calibri Light" panose="020F0302020204030204" pitchFamily="34" charset="0"/>
                  </a:defRPr>
                </a:pPr>
                <a:endParaRPr lang="de-DE"/>
              </a:p>
            </c:txPr>
            <c:dLblPos val="bestFit"/>
            <c:showLegendKey val="0"/>
            <c:showVal val="1"/>
            <c:showCatName val="1"/>
            <c:showSerName val="0"/>
            <c:showPercent val="0"/>
            <c:showBubbleSize val="0"/>
            <c:showLeaderLines val="1"/>
            <c:leaderLines>
              <c:spPr>
                <a:ln w="9525" cap="flat" cmpd="sng" algn="ctr">
                  <a:solidFill>
                    <a:schemeClr val="tx1">
                      <a:shade val="95000"/>
                      <a:satMod val="105000"/>
                    </a:schemeClr>
                  </a:solidFill>
                  <a:prstDash val="solid"/>
                  <a:round/>
                </a:ln>
                <a:effectLst/>
              </c:spPr>
            </c:leaderLines>
            <c:extLst>
              <c:ext xmlns:c15="http://schemas.microsoft.com/office/drawing/2012/chart" uri="{CE6537A1-D6FC-4f65-9D91-7224C49458BB}"/>
            </c:extLst>
          </c:dLbls>
          <c:cat>
            <c:strRef>
              <c:f>Einnahmen!$C$25:$C$39</c:f>
              <c:strCache>
                <c:ptCount val="2"/>
                <c:pt idx="0">
                  <c:v>Revenu 1</c:v>
                </c:pt>
                <c:pt idx="1">
                  <c:v>Revenu 2</c:v>
                </c:pt>
              </c:strCache>
            </c:strRef>
          </c:cat>
          <c:val>
            <c:numRef>
              <c:f>Einnahmen!$D$25:$D$39</c:f>
              <c:numCache>
                <c:formatCode>0%</c:formatCode>
                <c:ptCount val="15"/>
                <c:pt idx="0">
                  <c:v>0.8</c:v>
                </c:pt>
                <c:pt idx="1">
                  <c:v>0.2</c:v>
                </c:pt>
              </c:numCache>
            </c:numRef>
          </c:val>
          <c:extLst>
            <c:ext xmlns:c16="http://schemas.microsoft.com/office/drawing/2014/chart" uri="{C3380CC4-5D6E-409C-BE32-E72D297353CC}">
              <c16:uniqueId val="{0000001E-5B5A-467A-8020-53BB48CD7736}"/>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prstDash val="solid"/>
      <a:round/>
    </a:ln>
    <a:effectLst/>
  </c:spPr>
  <c:txPr>
    <a:bodyPr/>
    <a:lstStyle/>
    <a:p>
      <a:pPr>
        <a:defRPr>
          <a:latin typeface="Calibri Light" panose="020F0302020204030204" pitchFamily="34" charset="0"/>
          <a:cs typeface="Calibri Light" panose="020F0302020204030204" pitchFamily="34" charset="0"/>
        </a:defRPr>
      </a:pPr>
      <a:endParaRPr lang="de-DE"/>
    </a:p>
  </c:txPr>
  <c:printSettings>
    <c:headerFooter/>
    <c:pageMargins b="0.78740157499999996" l="0.7" r="0.7" t="0.78740157499999996"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3"/>
    </mc:Choice>
    <mc:Fallback>
      <c:style val="3"/>
    </mc:Fallback>
  </mc:AlternateContent>
  <c:chart>
    <c:autoTitleDeleted val="1"/>
    <c:plotArea>
      <c:layout/>
      <c:pieChart>
        <c:varyColors val="1"/>
        <c:ser>
          <c:idx val="0"/>
          <c:order val="0"/>
          <c:tx>
            <c:strRef>
              <c:f>Kosten!$D$24</c:f>
              <c:strCache>
                <c:ptCount val="1"/>
                <c:pt idx="0">
                  <c:v>en %</c:v>
                </c:pt>
              </c:strCache>
            </c:strRef>
          </c:tx>
          <c:dPt>
            <c:idx val="0"/>
            <c:bubble3D val="0"/>
            <c:spPr>
              <a:solidFill>
                <a:schemeClr val="accent1">
                  <a:tint val="39000"/>
                </a:schemeClr>
              </a:solidFill>
              <a:ln>
                <a:noFill/>
              </a:ln>
              <a:effectLst/>
            </c:spPr>
            <c:extLst>
              <c:ext xmlns:c16="http://schemas.microsoft.com/office/drawing/2014/chart" uri="{C3380CC4-5D6E-409C-BE32-E72D297353CC}">
                <c16:uniqueId val="{00000001-D7FD-47A8-8B84-5E5324766777}"/>
              </c:ext>
            </c:extLst>
          </c:dPt>
          <c:dPt>
            <c:idx val="1"/>
            <c:bubble3D val="0"/>
            <c:spPr>
              <a:solidFill>
                <a:schemeClr val="accent1">
                  <a:tint val="48000"/>
                </a:schemeClr>
              </a:solidFill>
              <a:ln>
                <a:noFill/>
              </a:ln>
              <a:effectLst/>
            </c:spPr>
            <c:extLst>
              <c:ext xmlns:c16="http://schemas.microsoft.com/office/drawing/2014/chart" uri="{C3380CC4-5D6E-409C-BE32-E72D297353CC}">
                <c16:uniqueId val="{00000003-D7FD-47A8-8B84-5E5324766777}"/>
              </c:ext>
            </c:extLst>
          </c:dPt>
          <c:dPt>
            <c:idx val="2"/>
            <c:bubble3D val="0"/>
            <c:spPr>
              <a:solidFill>
                <a:schemeClr val="accent1">
                  <a:tint val="57000"/>
                </a:schemeClr>
              </a:solidFill>
              <a:ln>
                <a:noFill/>
              </a:ln>
              <a:effectLst/>
            </c:spPr>
            <c:extLst>
              <c:ext xmlns:c16="http://schemas.microsoft.com/office/drawing/2014/chart" uri="{C3380CC4-5D6E-409C-BE32-E72D297353CC}">
                <c16:uniqueId val="{00000005-D7FD-47A8-8B84-5E5324766777}"/>
              </c:ext>
            </c:extLst>
          </c:dPt>
          <c:dPt>
            <c:idx val="3"/>
            <c:bubble3D val="0"/>
            <c:spPr>
              <a:solidFill>
                <a:schemeClr val="accent1">
                  <a:tint val="65000"/>
                </a:schemeClr>
              </a:solidFill>
              <a:ln>
                <a:noFill/>
              </a:ln>
              <a:effectLst/>
            </c:spPr>
            <c:extLst>
              <c:ext xmlns:c16="http://schemas.microsoft.com/office/drawing/2014/chart" uri="{C3380CC4-5D6E-409C-BE32-E72D297353CC}">
                <c16:uniqueId val="{00000007-D7FD-47A8-8B84-5E5324766777}"/>
              </c:ext>
            </c:extLst>
          </c:dPt>
          <c:dPt>
            <c:idx val="4"/>
            <c:bubble3D val="0"/>
            <c:spPr>
              <a:solidFill>
                <a:schemeClr val="accent1">
                  <a:tint val="74000"/>
                </a:schemeClr>
              </a:solidFill>
              <a:ln>
                <a:noFill/>
              </a:ln>
              <a:effectLst/>
            </c:spPr>
            <c:extLst>
              <c:ext xmlns:c16="http://schemas.microsoft.com/office/drawing/2014/chart" uri="{C3380CC4-5D6E-409C-BE32-E72D297353CC}">
                <c16:uniqueId val="{00000009-D7FD-47A8-8B84-5E5324766777}"/>
              </c:ext>
            </c:extLst>
          </c:dPt>
          <c:dPt>
            <c:idx val="5"/>
            <c:bubble3D val="0"/>
            <c:spPr>
              <a:solidFill>
                <a:schemeClr val="accent1">
                  <a:tint val="83000"/>
                </a:schemeClr>
              </a:solidFill>
              <a:ln>
                <a:noFill/>
              </a:ln>
              <a:effectLst/>
            </c:spPr>
            <c:extLst>
              <c:ext xmlns:c16="http://schemas.microsoft.com/office/drawing/2014/chart" uri="{C3380CC4-5D6E-409C-BE32-E72D297353CC}">
                <c16:uniqueId val="{0000000B-D7FD-47A8-8B84-5E5324766777}"/>
              </c:ext>
            </c:extLst>
          </c:dPt>
          <c:dPt>
            <c:idx val="6"/>
            <c:bubble3D val="0"/>
            <c:spPr>
              <a:solidFill>
                <a:schemeClr val="accent1">
                  <a:tint val="92000"/>
                </a:schemeClr>
              </a:solidFill>
              <a:ln>
                <a:noFill/>
              </a:ln>
              <a:effectLst/>
            </c:spPr>
            <c:extLst>
              <c:ext xmlns:c16="http://schemas.microsoft.com/office/drawing/2014/chart" uri="{C3380CC4-5D6E-409C-BE32-E72D297353CC}">
                <c16:uniqueId val="{0000000D-D7FD-47A8-8B84-5E5324766777}"/>
              </c:ext>
            </c:extLst>
          </c:dPt>
          <c:dPt>
            <c:idx val="7"/>
            <c:bubble3D val="0"/>
            <c:spPr>
              <a:solidFill>
                <a:schemeClr val="accent1"/>
              </a:solidFill>
              <a:ln>
                <a:noFill/>
              </a:ln>
              <a:effectLst/>
            </c:spPr>
            <c:extLst>
              <c:ext xmlns:c16="http://schemas.microsoft.com/office/drawing/2014/chart" uri="{C3380CC4-5D6E-409C-BE32-E72D297353CC}">
                <c16:uniqueId val="{0000000F-D7FD-47A8-8B84-5E5324766777}"/>
              </c:ext>
            </c:extLst>
          </c:dPt>
          <c:dPt>
            <c:idx val="8"/>
            <c:bubble3D val="0"/>
            <c:spPr>
              <a:solidFill>
                <a:schemeClr val="accent1">
                  <a:shade val="91000"/>
                </a:schemeClr>
              </a:solidFill>
              <a:ln>
                <a:noFill/>
              </a:ln>
              <a:effectLst/>
            </c:spPr>
            <c:extLst>
              <c:ext xmlns:c16="http://schemas.microsoft.com/office/drawing/2014/chart" uri="{C3380CC4-5D6E-409C-BE32-E72D297353CC}">
                <c16:uniqueId val="{00000011-D7FD-47A8-8B84-5E5324766777}"/>
              </c:ext>
            </c:extLst>
          </c:dPt>
          <c:dPt>
            <c:idx val="9"/>
            <c:bubble3D val="0"/>
            <c:spPr>
              <a:solidFill>
                <a:schemeClr val="accent1">
                  <a:shade val="82000"/>
                </a:schemeClr>
              </a:solidFill>
              <a:ln>
                <a:noFill/>
              </a:ln>
              <a:effectLst/>
            </c:spPr>
            <c:extLst>
              <c:ext xmlns:c16="http://schemas.microsoft.com/office/drawing/2014/chart" uri="{C3380CC4-5D6E-409C-BE32-E72D297353CC}">
                <c16:uniqueId val="{00000013-D7FD-47A8-8B84-5E5324766777}"/>
              </c:ext>
            </c:extLst>
          </c:dPt>
          <c:dPt>
            <c:idx val="10"/>
            <c:bubble3D val="0"/>
            <c:spPr>
              <a:solidFill>
                <a:schemeClr val="accent1">
                  <a:shade val="73000"/>
                </a:schemeClr>
              </a:solidFill>
              <a:ln>
                <a:noFill/>
              </a:ln>
              <a:effectLst/>
            </c:spPr>
            <c:extLst>
              <c:ext xmlns:c16="http://schemas.microsoft.com/office/drawing/2014/chart" uri="{C3380CC4-5D6E-409C-BE32-E72D297353CC}">
                <c16:uniqueId val="{00000015-D7FD-47A8-8B84-5E5324766777}"/>
              </c:ext>
            </c:extLst>
          </c:dPt>
          <c:dPt>
            <c:idx val="11"/>
            <c:bubble3D val="0"/>
            <c:spPr>
              <a:solidFill>
                <a:schemeClr val="accent1">
                  <a:shade val="65000"/>
                </a:schemeClr>
              </a:solidFill>
              <a:ln>
                <a:noFill/>
              </a:ln>
              <a:effectLst/>
            </c:spPr>
            <c:extLst>
              <c:ext xmlns:c16="http://schemas.microsoft.com/office/drawing/2014/chart" uri="{C3380CC4-5D6E-409C-BE32-E72D297353CC}">
                <c16:uniqueId val="{00000017-D7FD-47A8-8B84-5E5324766777}"/>
              </c:ext>
            </c:extLst>
          </c:dPt>
          <c:dPt>
            <c:idx val="12"/>
            <c:bubble3D val="0"/>
            <c:spPr>
              <a:solidFill>
                <a:schemeClr val="accent1">
                  <a:shade val="56000"/>
                </a:schemeClr>
              </a:solidFill>
              <a:ln>
                <a:noFill/>
              </a:ln>
              <a:effectLst/>
            </c:spPr>
            <c:extLst>
              <c:ext xmlns:c16="http://schemas.microsoft.com/office/drawing/2014/chart" uri="{C3380CC4-5D6E-409C-BE32-E72D297353CC}">
                <c16:uniqueId val="{00000019-D7FD-47A8-8B84-5E5324766777}"/>
              </c:ext>
            </c:extLst>
          </c:dPt>
          <c:dPt>
            <c:idx val="13"/>
            <c:bubble3D val="0"/>
            <c:spPr>
              <a:solidFill>
                <a:schemeClr val="accent1">
                  <a:shade val="47000"/>
                </a:schemeClr>
              </a:solidFill>
              <a:ln>
                <a:noFill/>
              </a:ln>
              <a:effectLst/>
            </c:spPr>
            <c:extLst>
              <c:ext xmlns:c16="http://schemas.microsoft.com/office/drawing/2014/chart" uri="{C3380CC4-5D6E-409C-BE32-E72D297353CC}">
                <c16:uniqueId val="{0000001B-D7FD-47A8-8B84-5E5324766777}"/>
              </c:ext>
            </c:extLst>
          </c:dPt>
          <c:dPt>
            <c:idx val="14"/>
            <c:bubble3D val="0"/>
            <c:spPr>
              <a:solidFill>
                <a:schemeClr val="accent1">
                  <a:shade val="38000"/>
                </a:schemeClr>
              </a:solidFill>
              <a:ln>
                <a:noFill/>
              </a:ln>
              <a:effectLst/>
            </c:spPr>
            <c:extLst>
              <c:ext xmlns:c16="http://schemas.microsoft.com/office/drawing/2014/chart" uri="{C3380CC4-5D6E-409C-BE32-E72D297353CC}">
                <c16:uniqueId val="{0000001D-D7FD-47A8-8B84-5E5324766777}"/>
              </c:ext>
            </c:extLst>
          </c:dPt>
          <c:dLbls>
            <c:spPr>
              <a:noFill/>
              <a:ln>
                <a:noFill/>
              </a:ln>
              <a:effectLst/>
            </c:spPr>
            <c:txPr>
              <a:bodyPr rot="0" spcFirstLastPara="1" vertOverflow="ellipsis" vert="horz" wrap="square" anchor="ctr" anchorCtr="1"/>
              <a:lstStyle/>
              <a:p>
                <a:pPr>
                  <a:defRPr sz="1050" b="0" i="0" u="none" strike="noStrike" kern="1200" baseline="0">
                    <a:solidFill>
                      <a:schemeClr val="tx1"/>
                    </a:solidFill>
                    <a:latin typeface="Calibri Light" panose="020F0302020204030204" pitchFamily="34" charset="0"/>
                    <a:ea typeface="+mn-ea"/>
                    <a:cs typeface="Calibri Light" panose="020F0302020204030204" pitchFamily="34" charset="0"/>
                  </a:defRPr>
                </a:pPr>
                <a:endParaRPr lang="de-DE"/>
              </a:p>
            </c:txPr>
            <c:dLblPos val="bestFit"/>
            <c:showLegendKey val="0"/>
            <c:showVal val="1"/>
            <c:showCatName val="1"/>
            <c:showSerName val="0"/>
            <c:showPercent val="0"/>
            <c:showBubbleSize val="0"/>
            <c:showLeaderLines val="1"/>
            <c:leaderLines>
              <c:spPr>
                <a:ln w="9525" cap="flat" cmpd="sng" algn="ctr">
                  <a:solidFill>
                    <a:schemeClr val="tx1">
                      <a:shade val="95000"/>
                      <a:satMod val="105000"/>
                    </a:schemeClr>
                  </a:solidFill>
                  <a:prstDash val="solid"/>
                  <a:round/>
                </a:ln>
                <a:effectLst/>
              </c:spPr>
            </c:leaderLines>
            <c:extLst>
              <c:ext xmlns:c15="http://schemas.microsoft.com/office/drawing/2012/chart" uri="{CE6537A1-D6FC-4f65-9D91-7224C49458BB}"/>
            </c:extLst>
          </c:dLbls>
          <c:cat>
            <c:strRef>
              <c:f>Kosten!$C$25:$C$39</c:f>
              <c:strCache>
                <c:ptCount val="2"/>
                <c:pt idx="0">
                  <c:v>Kosten 1</c:v>
                </c:pt>
                <c:pt idx="1">
                  <c:v>Kosten 2</c:v>
                </c:pt>
              </c:strCache>
            </c:strRef>
          </c:cat>
          <c:val>
            <c:numRef>
              <c:f>Kosten!$D$25:$D$39</c:f>
              <c:numCache>
                <c:formatCode>0%</c:formatCode>
                <c:ptCount val="15"/>
                <c:pt idx="0">
                  <c:v>0.6</c:v>
                </c:pt>
                <c:pt idx="1">
                  <c:v>0.4</c:v>
                </c:pt>
              </c:numCache>
            </c:numRef>
          </c:val>
          <c:extLst>
            <c:ext xmlns:c16="http://schemas.microsoft.com/office/drawing/2014/chart" uri="{C3380CC4-5D6E-409C-BE32-E72D297353CC}">
              <c16:uniqueId val="{0000001E-D7FD-47A8-8B84-5E5324766777}"/>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prstDash val="solid"/>
      <a:round/>
    </a:ln>
    <a:effectLst/>
  </c:spPr>
  <c:txPr>
    <a:bodyPr/>
    <a:lstStyle/>
    <a:p>
      <a:pPr>
        <a:defRPr/>
      </a:pPr>
      <a:endParaRPr lang="de-DE"/>
    </a:p>
  </c:txPr>
  <c:printSettings>
    <c:headerFooter/>
    <c:pageMargins b="0.78740157499999996" l="0.7" r="0.7" t="0.78740157499999996"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2225">
              <a:solidFill>
                <a:schemeClr val="accent3">
                  <a:lumMod val="60000"/>
                  <a:lumOff val="40000"/>
                </a:schemeClr>
              </a:solidFill>
            </a:ln>
          </c:spPr>
          <c:marker>
            <c:symbol val="circle"/>
            <c:size val="9"/>
            <c:spPr>
              <a:solidFill>
                <a:schemeClr val="accent3">
                  <a:lumMod val="75000"/>
                </a:schemeClr>
              </a:solidFill>
            </c:spPr>
          </c:marker>
          <c:val>
            <c:numRef>
              <c:f>Benchmark!$E$5:$E$34</c:f>
              <c:numCache>
                <c:formatCode>General</c:formatCode>
                <c:ptCount val="30"/>
                <c:pt idx="0">
                  <c:v>0</c:v>
                </c:pt>
                <c:pt idx="1">
                  <c:v>2</c:v>
                </c:pt>
                <c:pt idx="2">
                  <c:v>-1</c:v>
                </c:pt>
                <c:pt idx="3">
                  <c:v>-1</c:v>
                </c:pt>
                <c:pt idx="4">
                  <c:v>0</c:v>
                </c:pt>
                <c:pt idx="5">
                  <c:v>1</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mooth val="0"/>
          <c:extLst>
            <c:ext xmlns:c16="http://schemas.microsoft.com/office/drawing/2014/chart" uri="{C3380CC4-5D6E-409C-BE32-E72D297353CC}">
              <c16:uniqueId val="{00000000-F1B2-46AC-A1A1-0A9346E573D5}"/>
            </c:ext>
          </c:extLst>
        </c:ser>
        <c:ser>
          <c:idx val="1"/>
          <c:order val="1"/>
          <c:spPr>
            <a:ln w="22225">
              <a:solidFill>
                <a:schemeClr val="accent1">
                  <a:lumMod val="40000"/>
                  <a:lumOff val="60000"/>
                </a:schemeClr>
              </a:solidFill>
            </a:ln>
          </c:spPr>
          <c:marker>
            <c:symbol val="diamond"/>
            <c:size val="10"/>
            <c:spPr>
              <a:solidFill>
                <a:schemeClr val="accent1">
                  <a:lumMod val="75000"/>
                </a:schemeClr>
              </a:solidFill>
              <a:ln>
                <a:noFill/>
              </a:ln>
            </c:spPr>
          </c:marker>
          <c:val>
            <c:numRef>
              <c:f>Benchmark!$F$5:$F$34</c:f>
              <c:numCache>
                <c:formatCode>General</c:formatCode>
                <c:ptCount val="30"/>
                <c:pt idx="0">
                  <c:v>1</c:v>
                </c:pt>
                <c:pt idx="1">
                  <c:v>-2</c:v>
                </c:pt>
                <c:pt idx="2">
                  <c:v>0</c:v>
                </c:pt>
                <c:pt idx="3">
                  <c:v>-3</c:v>
                </c:pt>
                <c:pt idx="4">
                  <c:v>-1</c:v>
                </c:pt>
                <c:pt idx="5">
                  <c:v>1</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numCache>
            </c:numRef>
          </c:val>
          <c:smooth val="0"/>
          <c:extLst>
            <c:ext xmlns:c16="http://schemas.microsoft.com/office/drawing/2014/chart" uri="{C3380CC4-5D6E-409C-BE32-E72D297353CC}">
              <c16:uniqueId val="{00000001-F1B2-46AC-A1A1-0A9346E573D5}"/>
            </c:ext>
          </c:extLst>
        </c:ser>
        <c:dLbls>
          <c:showLegendKey val="0"/>
          <c:showVal val="0"/>
          <c:showCatName val="0"/>
          <c:showSerName val="0"/>
          <c:showPercent val="0"/>
          <c:showBubbleSize val="0"/>
        </c:dLbls>
        <c:marker val="1"/>
        <c:smooth val="0"/>
        <c:axId val="-647283936"/>
        <c:axId val="-647281216"/>
      </c:lineChart>
      <c:catAx>
        <c:axId val="-647283936"/>
        <c:scaling>
          <c:orientation val="minMax"/>
        </c:scaling>
        <c:delete val="1"/>
        <c:axPos val="b"/>
        <c:majorTickMark val="none"/>
        <c:minorTickMark val="none"/>
        <c:tickLblPos val="nextTo"/>
        <c:crossAx val="-647281216"/>
        <c:crosses val="max"/>
        <c:auto val="1"/>
        <c:lblAlgn val="ctr"/>
        <c:lblOffset val="100"/>
        <c:noMultiLvlLbl val="0"/>
      </c:catAx>
      <c:valAx>
        <c:axId val="-647281216"/>
        <c:scaling>
          <c:orientation val="maxMin"/>
          <c:max val="3"/>
          <c:min val="-3"/>
        </c:scaling>
        <c:delete val="0"/>
        <c:axPos val="l"/>
        <c:majorGridlines>
          <c:spPr>
            <a:ln>
              <a:solidFill>
                <a:schemeClr val="accent1"/>
              </a:solidFill>
            </a:ln>
          </c:spPr>
        </c:majorGridlines>
        <c:numFmt formatCode="General" sourceLinked="1"/>
        <c:majorTickMark val="none"/>
        <c:minorTickMark val="none"/>
        <c:tickLblPos val="nextTo"/>
        <c:txPr>
          <a:bodyPr rot="-5400000" vert="horz"/>
          <a:lstStyle/>
          <a:p>
            <a:pPr>
              <a:defRPr sz="1200" b="1">
                <a:latin typeface="Calibri Light" panose="020F0302020204030204" pitchFamily="34" charset="0"/>
                <a:cs typeface="Calibri Light" panose="020F0302020204030204" pitchFamily="34" charset="0"/>
              </a:defRPr>
            </a:pPr>
            <a:endParaRPr lang="de-DE"/>
          </a:p>
        </c:txPr>
        <c:crossAx val="-647283936"/>
        <c:crosses val="autoZero"/>
        <c:crossBetween val="between"/>
        <c:majorUnit val="1"/>
        <c:minorUnit val="0.1"/>
      </c:valAx>
    </c:plotArea>
    <c:plotVisOnly val="1"/>
    <c:dispBlanksAs val="gap"/>
    <c:showDLblsOverMax val="0"/>
  </c:chart>
  <c:printSettings>
    <c:headerFooter/>
    <c:pageMargins b="0.78740157499999996" l="0.7" r="0.7" t="0.78740157499999996"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9.xml><?xml version="1.0" encoding="utf-8"?>
<cs:colorStyle xmlns:cs="http://schemas.microsoft.com/office/drawing/2012/chartStyle" xmlns:a="http://schemas.openxmlformats.org/drawingml/2006/main" meth="withinLinearReversed" id="21">
  <a:schemeClr val="accent1"/>
</cs:colorStyle>
</file>

<file path=xl/charts/colors70.xml><?xml version="1.0" encoding="utf-8"?>
<cs:colorStyle xmlns:cs="http://schemas.microsoft.com/office/drawing/2012/chartStyle" xmlns:a="http://schemas.openxmlformats.org/drawingml/2006/main" meth="withinLinearReversed" id="21">
  <a:schemeClr val="accent1"/>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6.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8.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9.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harts/style70.xml><?xml version="1.0" encoding="utf-8"?>
<cs:chartStyle xmlns:cs="http://schemas.microsoft.com/office/drawing/2012/chartStyle" xmlns:a="http://schemas.openxmlformats.org/drawingml/2006/main" id="102">
  <cs:axisTitle>
    <cs:lnRef idx="0"/>
    <cs:fillRef idx="0"/>
    <cs:effectRef idx="0"/>
    <cs:fontRef idx="minor">
      <a:schemeClr val="tx1"/>
    </cs:fontRef>
    <cs:defRPr sz="1000" b="1" kern="1200"/>
  </cs:axisTitle>
  <cs:categoryAxis>
    <cs:lnRef idx="1">
      <a:schemeClr val="tx1">
        <a:tint val="75000"/>
      </a:schemeClr>
    </cs:lnRef>
    <cs:fillRef idx="0"/>
    <cs:effectRef idx="0"/>
    <cs:fontRef idx="minor">
      <a:schemeClr val="tx1"/>
    </cs:fontRef>
    <cs:spPr>
      <a:ln>
        <a:round/>
      </a:ln>
    </cs:spPr>
    <cs:defRPr sz="1000" kern="1200"/>
  </cs:categoryAxis>
  <cs:chartArea mods="allowNoFillOverride allowNoLineOverride">
    <cs:lnRef idx="1">
      <a:schemeClr val="tx1">
        <a:tint val="75000"/>
      </a:schemeClr>
    </cs:lnRef>
    <cs:fillRef idx="1">
      <a:schemeClr val="bg1"/>
    </cs:fillRef>
    <cs:effectRef idx="0"/>
    <cs:fontRef idx="minor">
      <a:schemeClr val="tx1"/>
    </cs:fontRef>
    <cs:spPr>
      <a:ln>
        <a:round/>
      </a:ln>
    </cs:spPr>
    <cs:defRPr sz="1000" kern="1200"/>
  </cs:chartArea>
  <cs:dataLabel>
    <cs:lnRef idx="0"/>
    <cs:fillRef idx="0"/>
    <cs:effectRef idx="0"/>
    <cs:fontRef idx="minor">
      <a:schemeClr val="tx1"/>
    </cs:fontRef>
    <cs:defRPr sz="1000" kern="1200"/>
  </cs:dataLabel>
  <cs:dataLabelCallout>
    <cs:lnRef idx="0"/>
    <cs:fillRef idx="0"/>
    <cs:effectRef idx="0"/>
    <cs:fontRef idx="minor">
      <a:schemeClr val="dk1"/>
    </cs:fontRef>
    <cs:spPr>
      <a:solidFill>
        <a:schemeClr val="lt1"/>
      </a:solidFill>
      <a:ln>
        <a:solidFill>
          <a:schemeClr val="dk1">
            <a:lumMod val="65000"/>
            <a:lumOff val="35000"/>
          </a:schemeClr>
        </a:solidFill>
      </a:ln>
    </cs:spPr>
    <cs:defRPr sz="1000" kern="1200"/>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1">
      <cs:styleClr val="auto"/>
    </cs:lnRef>
    <cs:lineWidthScale>3</cs:lineWidthScale>
    <cs:fillRef idx="0"/>
    <cs:effectRef idx="0"/>
    <cs:fontRef idx="minor">
      <a:schemeClr val="tx1"/>
    </cs:fontRef>
    <cs:spPr>
      <a:ln cap="rnd">
        <a:round/>
      </a:ln>
    </cs:spPr>
  </cs:dataPointLine>
  <cs:dataPointMarker>
    <cs:lnRef idx="1">
      <cs:styleClr val="auto"/>
    </cs:lnRef>
    <cs:fillRef idx="1">
      <cs:styleClr val="auto"/>
    </cs:fillRef>
    <cs:effectRef idx="0"/>
    <cs:fontRef idx="minor">
      <a:schemeClr val="tx1"/>
    </cs:fontRef>
    <cs:spPr>
      <a:ln>
        <a:round/>
      </a:ln>
    </cs:spPr>
  </cs:dataPointMarker>
  <cs:dataPointMarkerLayout/>
  <cs:dataPointWireframe>
    <cs:lnRef idx="1">
      <cs:styleClr val="auto"/>
    </cs:lnRef>
    <cs:fillRef idx="0"/>
    <cs:effectRef idx="0"/>
    <cs:fontRef idx="minor">
      <a:schemeClr val="tx1"/>
    </cs:fontRef>
    <cs:spPr>
      <a:ln>
        <a:round/>
      </a:ln>
    </cs:spPr>
  </cs:dataPointWireframe>
  <cs:dataTable>
    <cs:lnRef idx="1">
      <a:schemeClr val="tx1">
        <a:tint val="75000"/>
      </a:schemeClr>
    </cs:lnRef>
    <cs:fillRef idx="0"/>
    <cs:effectRef idx="0"/>
    <cs:fontRef idx="minor">
      <a:schemeClr val="tx1"/>
    </cs:fontRef>
    <cs:spPr>
      <a:ln>
        <a:round/>
      </a:ln>
    </cs:spPr>
    <cs:defRPr sz="1000" kern="1200"/>
  </cs:dataTable>
  <cs:downBar>
    <cs:lnRef idx="1">
      <a:schemeClr val="tx1"/>
    </cs:lnRef>
    <cs:fillRef idx="1">
      <a:schemeClr val="dk1">
        <a:tint val="95000"/>
      </a:schemeClr>
    </cs:fillRef>
    <cs:effectRef idx="0"/>
    <cs:fontRef idx="minor">
      <a:schemeClr val="tx1"/>
    </cs:fontRef>
    <cs:spPr>
      <a:ln>
        <a:round/>
      </a:ln>
    </cs:spPr>
  </cs:downBar>
  <cs:dropLine>
    <cs:lnRef idx="1">
      <a:schemeClr val="tx1"/>
    </cs:lnRef>
    <cs:fillRef idx="0"/>
    <cs:effectRef idx="0"/>
    <cs:fontRef idx="minor">
      <a:schemeClr val="tx1"/>
    </cs:fontRef>
    <cs:spPr>
      <a:ln>
        <a:round/>
      </a:ln>
    </cs:spPr>
  </cs:dropLine>
  <cs:errorBar>
    <cs:lnRef idx="1">
      <a:schemeClr val="tx1"/>
    </cs:lnRef>
    <cs:fillRef idx="1">
      <a:schemeClr val="tx1"/>
    </cs:fillRef>
    <cs:effectRef idx="0"/>
    <cs:fontRef idx="minor">
      <a:schemeClr val="tx1"/>
    </cs:fontRef>
    <cs:spPr>
      <a:ln>
        <a:round/>
      </a:ln>
    </cs:spPr>
  </cs:errorBar>
  <cs:floor>
    <cs:lnRef idx="1">
      <a:schemeClr val="tx1">
        <a:tint val="75000"/>
      </a:schemeClr>
    </cs:lnRef>
    <cs:fillRef idx="0"/>
    <cs:effectRef idx="0"/>
    <cs:fontRef idx="minor">
      <a:schemeClr val="tx1"/>
    </cs:fontRef>
    <cs:spPr>
      <a:ln>
        <a:round/>
      </a:ln>
    </cs:spPr>
  </cs:floor>
  <cs:gridlineMajor>
    <cs:lnRef idx="1">
      <a:schemeClr val="tx1">
        <a:tint val="75000"/>
      </a:schemeClr>
    </cs:lnRef>
    <cs:fillRef idx="0"/>
    <cs:effectRef idx="0"/>
    <cs:fontRef idx="minor">
      <a:schemeClr val="tx1"/>
    </cs:fontRef>
    <cs:spPr>
      <a:ln>
        <a:round/>
      </a:ln>
    </cs:spPr>
  </cs:gridlineMajor>
  <cs:gridlineMinor>
    <cs:lnRef idx="1">
      <a:schemeClr val="tx1">
        <a:tint val="50000"/>
      </a:schemeClr>
    </cs:lnRef>
    <cs:fillRef idx="0"/>
    <cs:effectRef idx="0"/>
    <cs:fontRef idx="minor">
      <a:schemeClr val="tx1"/>
    </cs:fontRef>
    <cs:spPr>
      <a:ln>
        <a:round/>
      </a:ln>
    </cs:spPr>
  </cs:gridlineMinor>
  <cs:hiLoLine>
    <cs:lnRef idx="1">
      <a:schemeClr val="tx1"/>
    </cs:lnRef>
    <cs:fillRef idx="0"/>
    <cs:effectRef idx="0"/>
    <cs:fontRef idx="minor">
      <a:schemeClr val="tx1"/>
    </cs:fontRef>
    <cs:spPr>
      <a:ln>
        <a:round/>
      </a:ln>
    </cs:spPr>
  </cs:hiLoLine>
  <cs:leaderLine>
    <cs:lnRef idx="1">
      <a:schemeClr val="tx1"/>
    </cs:lnRef>
    <cs:fillRef idx="0"/>
    <cs:effectRef idx="0"/>
    <cs:fontRef idx="minor">
      <a:schemeClr val="tx1"/>
    </cs:fontRef>
    <cs:spPr>
      <a:ln>
        <a:round/>
      </a:ln>
    </cs:spPr>
  </cs:leaderLine>
  <cs:legend>
    <cs:lnRef idx="0"/>
    <cs:fillRef idx="0"/>
    <cs:effectRef idx="0"/>
    <cs:fontRef idx="minor">
      <a:schemeClr val="tx1"/>
    </cs:fontRef>
    <cs:defRPr sz="1000" kern="1200"/>
  </cs:legend>
  <cs:plotArea mods="allowNoFillOverride allowNoLineOverride">
    <cs:lnRef idx="0"/>
    <cs:fillRef idx="1">
      <a:schemeClr val="bg1"/>
    </cs:fillRef>
    <cs:effectRef idx="0"/>
    <cs:fontRef idx="minor">
      <a:schemeClr val="tx1"/>
    </cs:fontRef>
  </cs:plotArea>
  <cs:plotArea3D>
    <cs:lnRef idx="0"/>
    <cs:fillRef idx="0"/>
    <cs:effectRef idx="0"/>
    <cs:fontRef idx="minor">
      <a:schemeClr val="tx1"/>
    </cs:fontRef>
  </cs:plotArea3D>
  <cs:seriesAxis>
    <cs:lnRef idx="1">
      <a:schemeClr val="tx1">
        <a:tint val="75000"/>
      </a:schemeClr>
    </cs:lnRef>
    <cs:fillRef idx="0"/>
    <cs:effectRef idx="0"/>
    <cs:fontRef idx="minor">
      <a:schemeClr val="tx1"/>
    </cs:fontRef>
    <cs:spPr>
      <a:ln>
        <a:round/>
      </a:ln>
    </cs:spPr>
    <cs:defRPr sz="1000" kern="1200"/>
  </cs:seriesAxis>
  <cs:seriesLine>
    <cs:lnRef idx="1">
      <a:schemeClr val="tx1"/>
    </cs:lnRef>
    <cs:fillRef idx="0"/>
    <cs:effectRef idx="0"/>
    <cs:fontRef idx="minor">
      <a:schemeClr val="tx1"/>
    </cs:fontRef>
    <cs:spPr>
      <a:ln>
        <a:round/>
      </a:ln>
    </cs:spPr>
  </cs:seriesLine>
  <cs:title>
    <cs:lnRef idx="0"/>
    <cs:fillRef idx="0"/>
    <cs:effectRef idx="0"/>
    <cs:fontRef idx="minor">
      <a:schemeClr val="tx1"/>
    </cs:fontRef>
    <cs:defRPr sz="1800" b="1" kern="1200"/>
  </cs:title>
  <cs:trendline>
    <cs:lnRef idx="1">
      <a:schemeClr val="tx1"/>
    </cs:lnRef>
    <cs:fillRef idx="0"/>
    <cs:effectRef idx="0"/>
    <cs:fontRef idx="minor">
      <a:schemeClr val="tx1"/>
    </cs:fontRef>
    <cs:spPr>
      <a:ln cap="rnd">
        <a:round/>
      </a:ln>
    </cs:spPr>
  </cs:trendline>
  <cs:trendlineLabel>
    <cs:lnRef idx="0"/>
    <cs:fillRef idx="0"/>
    <cs:effectRef idx="0"/>
    <cs:fontRef idx="minor">
      <a:schemeClr val="tx1"/>
    </cs:fontRef>
    <cs:defRPr sz="1000" kern="1200"/>
  </cs:trendlineLabel>
  <cs:upBar>
    <cs:lnRef idx="1">
      <a:schemeClr val="tx1"/>
    </cs:lnRef>
    <cs:fillRef idx="1">
      <a:schemeClr val="dk1">
        <a:tint val="5000"/>
      </a:schemeClr>
    </cs:fillRef>
    <cs:effectRef idx="0"/>
    <cs:fontRef idx="minor">
      <a:schemeClr val="tx1"/>
    </cs:fontRef>
    <cs:spPr>
      <a:ln>
        <a:round/>
      </a:ln>
    </cs:spPr>
  </cs:upBar>
  <cs:valueAxis>
    <cs:lnRef idx="1">
      <a:schemeClr val="tx1">
        <a:tint val="75000"/>
      </a:schemeClr>
    </cs:lnRef>
    <cs:fillRef idx="0"/>
    <cs:effectRef idx="0"/>
    <cs:fontRef idx="minor">
      <a:schemeClr val="tx1"/>
    </cs:fontRef>
    <cs:spPr>
      <a:ln>
        <a:round/>
      </a:ln>
    </cs:spPr>
    <cs:defRPr sz="10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Drop" dropLines="4" dropStyle="combo" dx="22" fmlaLink="' '!$B$4" fmlaRange="' '!$AA$1:$AA$4" noThreeD="1" sel="2" val="0"/>
</file>

<file path=xl/ctrlProps/ctrlProp2.xml><?xml version="1.0" encoding="utf-8"?>
<formControlPr xmlns="http://schemas.microsoft.com/office/spreadsheetml/2009/9/main" objectType="CheckBox" fmlaLink="$A$2" lockText="1" noThreeD="1"/>
</file>

<file path=xl/ctrlProps/ctrlProp3.xml><?xml version="1.0" encoding="utf-8"?>
<formControlPr xmlns="http://schemas.microsoft.com/office/spreadsheetml/2009/9/main" objectType="CheckBox" fmlaLink="$A$2" lockText="1" noThreeD="1"/>
</file>

<file path=xl/ctrlProps/ctrlProp4.xml><?xml version="1.0" encoding="utf-8"?>
<formControlPr xmlns="http://schemas.microsoft.com/office/spreadsheetml/2009/9/main" objectType="Drop" dropStyle="combo" dx="16" fmlaRange="Kunden!$C$6:$C$26" sel="2" val="0"/>
</file>

<file path=xl/ctrlProps/ctrlProp5.xml><?xml version="1.0" encoding="utf-8"?>
<formControlPr xmlns="http://schemas.microsoft.com/office/spreadsheetml/2009/9/main" objectType="Drop" dropStyle="combo" dx="16" fmlaRange="Kunden!$C$6:$C$26" sel="0" val="0"/>
</file>

<file path=xl/ctrlProps/ctrlProp6.xml><?xml version="1.0" encoding="utf-8"?>
<formControlPr xmlns="http://schemas.microsoft.com/office/spreadsheetml/2009/9/main" objectType="Drop" dropStyle="combo" dx="16" fmlaRange="Kunden!$C$6:$C$26" sel="0" val="0"/>
</file>

<file path=xl/ctrlProps/ctrlProp7.xml><?xml version="1.0" encoding="utf-8"?>
<formControlPr xmlns="http://schemas.microsoft.com/office/spreadsheetml/2009/9/main" objectType="Drop" dropStyle="combo" dx="16" fmlaRange="Kunden!$C$6:$C$26" sel="5" val="4"/>
</file>

<file path=xl/ctrlProps/ctrlProp8.xml><?xml version="1.0" encoding="utf-8"?>
<formControlPr xmlns="http://schemas.microsoft.com/office/spreadsheetml/2009/9/main" objectType="Drop" dropStyle="combo" dx="16" fmlaRange="Kunden!$C$6:$C$26" sel="6" val="0"/>
</file>

<file path=xl/ctrlProps/ctrlProp9.xml><?xml version="1.0" encoding="utf-8"?>
<formControlPr xmlns="http://schemas.microsoft.com/office/spreadsheetml/2009/9/main" objectType="Drop" dropStyle="combo" dx="16" fmlaRange="Kunden!$C$6:$C$26" sel="0" val="0"/>
</file>

<file path=xl/ctrlProps/ctrlProp10.xml><?xml version="1.0" encoding="utf-8"?>
<formControlPr xmlns="http://schemas.microsoft.com/office/spreadsheetml/2009/9/main" objectType="Drop" dropStyle="combo" dx="16" fmlaRange="Kunden!$C$6:$C$26" sel="2" val="0"/>
</file>

<file path=xl/ctrlProps/ctrlProp11.xml><?xml version="1.0" encoding="utf-8"?>
<formControlPr xmlns="http://schemas.microsoft.com/office/spreadsheetml/2009/9/main" objectType="Drop" dropStyle="combo" dx="16" fmlaRange="Kunden!$C$6:$C$26" sel="21" val="0"/>
</file>

<file path=xl/ctrlProps/ctrlProp12.xml><?xml version="1.0" encoding="utf-8"?>
<formControlPr xmlns="http://schemas.microsoft.com/office/spreadsheetml/2009/9/main" objectType="Drop" dropStyle="combo" dx="16" fmlaRange="Kunden!$C$6:$C$26" sel="21" val="13"/>
</file>

<file path=xl/ctrlProps/ctrlProp13.xml><?xml version="1.0" encoding="utf-8"?>
<formControlPr xmlns="http://schemas.microsoft.com/office/spreadsheetml/2009/9/main" objectType="Drop" dropStyle="combo" dx="16" fmlaRange="Kunden!$C$6:$C$26" sel="3" val="2"/>
</file>

<file path=xl/ctrlProps/ctrlProp14.xml><?xml version="1.0" encoding="utf-8"?>
<formControlPr xmlns="http://schemas.microsoft.com/office/spreadsheetml/2009/9/main" objectType="Drop" dropStyle="combo" dx="16" fmlaRange="Kunden!$C$6:$C$26" sel="5" val="0"/>
</file>

<file path=xl/ctrlProps/ctrlProp15.xml><?xml version="1.0" encoding="utf-8"?>
<formControlPr xmlns="http://schemas.microsoft.com/office/spreadsheetml/2009/9/main" objectType="Drop" dropStyle="combo" dx="16" fmlaRange="Kunden!$C$6:$C$26" sel="8" val="3"/>
</file>

<file path=xl/ctrlProps/ctrlProp16.xml><?xml version="1.0" encoding="utf-8"?>
<formControlPr xmlns="http://schemas.microsoft.com/office/spreadsheetml/2009/9/main" objectType="Drop" dropStyle="combo" dx="16" fmlaRange="Kunden!$C$6:$C$26" sel="6" val="0"/>
</file>

<file path=xl/ctrlProps/ctrlProp17.xml><?xml version="1.0" encoding="utf-8"?>
<formControlPr xmlns="http://schemas.microsoft.com/office/spreadsheetml/2009/9/main" objectType="Drop" dropStyle="combo" dx="16" fmlaRange="Kunden!$C$6:$C$26" sel="21" val="13"/>
</file>

<file path=xl/ctrlProps/ctrlProp18.xml><?xml version="1.0" encoding="utf-8"?>
<formControlPr xmlns="http://schemas.microsoft.com/office/spreadsheetml/2009/9/main" objectType="Drop" dropStyle="combo" dx="16" fmlaRange="Kunden!$C$6:$C$26" sel="21" val="13"/>
</file>

<file path=xl/ctrlProps/ctrlProp19.xml><?xml version="1.0" encoding="utf-8"?>
<formControlPr xmlns="http://schemas.microsoft.com/office/spreadsheetml/2009/9/main" objectType="Drop" dropStyle="combo" dx="16" fmlaRange="Kunden!$C$6:$C$26" sel="21" val="13"/>
</file>

<file path=xl/ctrlProps/ctrlProp20.xml><?xml version="1.0" encoding="utf-8"?>
<formControlPr xmlns="http://schemas.microsoft.com/office/spreadsheetml/2009/9/main" objectType="Drop" dropStyle="combo" dx="16" fmlaRange="Kunden!$C$6:$C$26" sel="21" val="13"/>
</file>

<file path=xl/ctrlProps/ctrlProp21.xml><?xml version="1.0" encoding="utf-8"?>
<formControlPr xmlns="http://schemas.microsoft.com/office/spreadsheetml/2009/9/main" objectType="Drop" dropStyle="combo" dx="16" fmlaRange="Kunden!$C$6:$C$26" sel="21" val="13"/>
</file>

<file path=xl/ctrlProps/ctrlProp22.xml><?xml version="1.0" encoding="utf-8"?>
<formControlPr xmlns="http://schemas.microsoft.com/office/spreadsheetml/2009/9/main" objectType="Drop" dropStyle="combo" dx="16" fmlaRange="Kunden!$C$6:$C$26" sel="5" val="2"/>
</file>

<file path=xl/ctrlProps/ctrlProp23.xml><?xml version="1.0" encoding="utf-8"?>
<formControlPr xmlns="http://schemas.microsoft.com/office/spreadsheetml/2009/9/main" objectType="Drop" dropStyle="combo" dx="16" fmlaRange="Kunden!$C$6:$C$26" sel="9" val="2"/>
</file>

<file path=xl/ctrlProps/ctrlProp24.xml><?xml version="1.0" encoding="utf-8"?>
<formControlPr xmlns="http://schemas.microsoft.com/office/spreadsheetml/2009/9/main" objectType="Drop" dropStyle="combo" dx="16" fmlaRange="Kunden!$C$6:$C$26" sel="3" val="0"/>
</file>

<file path=xl/ctrlProps/ctrlProp25.xml><?xml version="1.0" encoding="utf-8"?>
<formControlPr xmlns="http://schemas.microsoft.com/office/spreadsheetml/2009/9/main" objectType="Drop" dropStyle="combo" dx="16" fmlaRange="Kunden!$C$6:$C$26" sel="21" val="13"/>
</file>

<file path=xl/ctrlProps/ctrlProp26.xml><?xml version="1.0" encoding="utf-8"?>
<formControlPr xmlns="http://schemas.microsoft.com/office/spreadsheetml/2009/9/main" objectType="Drop" dropStyle="combo" dx="16" fmlaRange="Kunden!$C$6:$C$26" sel="21" val="13"/>
</file>

<file path=xl/ctrlProps/ctrlProp27.xml><?xml version="1.0" encoding="utf-8"?>
<formControlPr xmlns="http://schemas.microsoft.com/office/spreadsheetml/2009/9/main" objectType="Drop" dropStyle="combo" dx="16" fmlaRange="Kunden!$C$6:$C$26" sel="21" val="13"/>
</file>

<file path=xl/ctrlProps/ctrlProp28.xml><?xml version="1.0" encoding="utf-8"?>
<formControlPr xmlns="http://schemas.microsoft.com/office/spreadsheetml/2009/9/main" objectType="Drop" dropStyle="combo" dx="16" fmlaRange="Kunden!$C$6:$C$26" sel="9" val="7"/>
</file>

<file path=xl/ctrlProps/ctrlProp29.xml><?xml version="1.0" encoding="utf-8"?>
<formControlPr xmlns="http://schemas.microsoft.com/office/spreadsheetml/2009/9/main" objectType="Drop" dropStyle="combo" dx="16" fmlaRange="Kunden!$C$6:$C$26" sel="7" val="2"/>
</file>

<file path=xl/ctrlProps/ctrlProp30.xml><?xml version="1.0" encoding="utf-8"?>
<formControlPr xmlns="http://schemas.microsoft.com/office/spreadsheetml/2009/9/main" objectType="Drop" dropStyle="combo" dx="16" fmlaRange="Kunden!$C$6:$C$26" sel="3" val="0"/>
</file>

<file path=xl/ctrlProps/ctrlProp31.xml><?xml version="1.0" encoding="utf-8"?>
<formControlPr xmlns="http://schemas.microsoft.com/office/spreadsheetml/2009/9/main" objectType="Drop" dropStyle="combo" dx="16" fmlaRange="Kunden!$C$6:$C$26" sel="2" val="0"/>
</file>

<file path=xl/ctrlProps/ctrlProp32.xml><?xml version="1.0" encoding="utf-8"?>
<formControlPr xmlns="http://schemas.microsoft.com/office/spreadsheetml/2009/9/main" objectType="Drop" dropStyle="combo" dx="16" fmlaRange="Kunden!$C$6:$C$26" sel="7" val="0"/>
</file>

<file path=xl/ctrlProps/ctrlProp33.xml><?xml version="1.0" encoding="utf-8"?>
<formControlPr xmlns="http://schemas.microsoft.com/office/spreadsheetml/2009/9/main" objectType="Drop" dropStyle="combo" dx="16" fmlaRange="Kunden!$C$6:$C$26" sel="9" val="4"/>
</file>

<file path=xl/ctrlProps/ctrlProp34.xml><?xml version="1.0" encoding="utf-8"?>
<formControlPr xmlns="http://schemas.microsoft.com/office/spreadsheetml/2009/9/main" objectType="CheckBox" checked="Checked" fmlaLink="' '!$X$1" lockText="1" noThreeD="1"/>
</file>

<file path=xl/drawings/_rels/drawing1.xml.rels><?xml version="1.0" encoding="UTF-8" standalone="yes"?>
<Relationships xmlns="http://schemas.openxmlformats.org/package/2006/relationships"><Relationship Id="rId8" Type="http://schemas.openxmlformats.org/officeDocument/2006/relationships/hyperlink" Target="#Communication!C9"/><Relationship Id="rId13" Type="http://schemas.openxmlformats.org/officeDocument/2006/relationships/image" Target="../media/image2.png"/><Relationship Id="rId3" Type="http://schemas.openxmlformats.org/officeDocument/2006/relationships/hyperlink" Target="#Massnahmen!A1"/><Relationship Id="rId7" Type="http://schemas.openxmlformats.org/officeDocument/2006/relationships/hyperlink" Target="#KPI!A1"/><Relationship Id="rId12" Type="http://schemas.openxmlformats.org/officeDocument/2006/relationships/hyperlink" Target="#Logo!D6"/><Relationship Id="rId2" Type="http://schemas.openxmlformats.org/officeDocument/2006/relationships/hyperlink" Target="#'Menu F&#252;hrung'!A1"/><Relationship Id="rId16" Type="http://schemas.openxmlformats.org/officeDocument/2006/relationships/image" Target="../media/image3.emf"/><Relationship Id="rId1" Type="http://schemas.openxmlformats.org/officeDocument/2006/relationships/image" Target="../media/image1.png"/><Relationship Id="rId6" Type="http://schemas.openxmlformats.org/officeDocument/2006/relationships/hyperlink" Target="#Quality!A1"/><Relationship Id="rId11" Type="http://schemas.openxmlformats.org/officeDocument/2006/relationships/hyperlink" Target="http://www.2imanagement.ch/?id=57&amp;helpdesk&amp;topic=1" TargetMode="External"/><Relationship Id="rId5" Type="http://schemas.openxmlformats.org/officeDocument/2006/relationships/hyperlink" Target="#Innovation!A1"/><Relationship Id="rId15" Type="http://schemas.openxmlformats.org/officeDocument/2006/relationships/hyperlink" Target="#Logo!A1"/><Relationship Id="rId10" Type="http://schemas.openxmlformats.org/officeDocument/2006/relationships/hyperlink" Target="#Apercu_risques!A1"/><Relationship Id="rId4" Type="http://schemas.openxmlformats.org/officeDocument/2006/relationships/hyperlink" Target="#'Menu Toolbox'!A1"/><Relationship Id="rId9" Type="http://schemas.openxmlformats.org/officeDocument/2006/relationships/hyperlink" Target="#Vision!B4"/><Relationship Id="rId14" Type="http://schemas.openxmlformats.org/officeDocument/2006/relationships/hyperlink" Target="#NachhaltigeEntwicklung!A1"/></Relationships>
</file>

<file path=xl/drawings/_rels/drawing2.xml.rels><?xml version="1.0" encoding="UTF-8" standalone="yes"?>
<Relationships xmlns="http://schemas.openxmlformats.org/package/2006/relationships"><Relationship Id="rId8" Type="http://schemas.openxmlformats.org/officeDocument/2006/relationships/hyperlink" Target="#NachhaltigeEntwicklung!A1"/><Relationship Id="rId3" Type="http://schemas.openxmlformats.org/officeDocument/2006/relationships/hyperlink" Target="#Logo!B46"/><Relationship Id="rId7" Type="http://schemas.openxmlformats.org/officeDocument/2006/relationships/hyperlink" Target="#KPI!A1"/><Relationship Id="rId2" Type="http://schemas.openxmlformats.org/officeDocument/2006/relationships/image" Target="../media/image3.emf"/><Relationship Id="rId1" Type="http://schemas.openxmlformats.org/officeDocument/2006/relationships/hyperlink" Target="#Vision!B4"/><Relationship Id="rId6" Type="http://schemas.openxmlformats.org/officeDocument/2006/relationships/image" Target="../media/image6.png"/><Relationship Id="rId11" Type="http://schemas.openxmlformats.org/officeDocument/2006/relationships/image" Target="../media/image7.png"/><Relationship Id="rId5" Type="http://schemas.openxmlformats.org/officeDocument/2006/relationships/hyperlink" Target="#Menu!A1"/><Relationship Id="rId10" Type="http://schemas.openxmlformats.org/officeDocument/2006/relationships/hyperlink" Target="https://www.2imanagement.ch/?id=49" TargetMode="External"/><Relationship Id="rId4" Type="http://schemas.openxmlformats.org/officeDocument/2006/relationships/image" Target="../media/image5.png"/><Relationship Id="rId9" Type="http://schemas.openxmlformats.org/officeDocument/2006/relationships/hyperlink" Target="#Jahresziele!A1"/></Relationships>
</file>

<file path=xl/drawings/_rels/drawing3.xml.rels><?xml version="1.0" encoding="UTF-8" standalone="yes"?>
<Relationships xmlns="http://schemas.openxmlformats.org/package/2006/relationships"><Relationship Id="rId3" Type="http://schemas.openxmlformats.org/officeDocument/2006/relationships/hyperlink" Target="#'Menu Toolbox'!A1"/><Relationship Id="rId2" Type="http://schemas.openxmlformats.org/officeDocument/2006/relationships/hyperlink" Target="http://www.2imanagement.ch/?id=57&amp;helpdesk&amp;topic=9" TargetMode="External"/><Relationship Id="rId1" Type="http://schemas.openxmlformats.org/officeDocument/2006/relationships/image" Target="../media/image8.emf"/><Relationship Id="rId4" Type="http://schemas.openxmlformats.org/officeDocument/2006/relationships/chart" Target="../charts/chart1.xml"/></Relationships>
</file>

<file path=xl/drawings/_rels/drawing4.xml.rels><?xml version="1.0" encoding="UTF-8" standalone="yes"?>
<Relationships xmlns="http://schemas.openxmlformats.org/package/2006/relationships"><Relationship Id="rId8" Type="http://schemas.openxmlformats.org/officeDocument/2006/relationships/hyperlink" Target="#Logo!D34"/><Relationship Id="rId3" Type="http://schemas.openxmlformats.org/officeDocument/2006/relationships/image" Target="../media/image6.png"/><Relationship Id="rId7" Type="http://schemas.openxmlformats.org/officeDocument/2006/relationships/image" Target="../media/image12.png"/><Relationship Id="rId12" Type="http://schemas.openxmlformats.org/officeDocument/2006/relationships/image" Target="../media/image2.png"/><Relationship Id="rId2" Type="http://schemas.openxmlformats.org/officeDocument/2006/relationships/hyperlink" Target="#Menu!A1"/><Relationship Id="rId1" Type="http://schemas.openxmlformats.org/officeDocument/2006/relationships/image" Target="../media/image10.gif"/><Relationship Id="rId6" Type="http://schemas.openxmlformats.org/officeDocument/2006/relationships/chart" Target="../charts/chart2.xml"/><Relationship Id="rId11" Type="http://schemas.openxmlformats.org/officeDocument/2006/relationships/hyperlink" Target="#Logo!B21"/><Relationship Id="rId5" Type="http://schemas.openxmlformats.org/officeDocument/2006/relationships/hyperlink" Target="http://www.2imanagement.ch/?id=57&amp;helpdesk&amp;topic=1" TargetMode="External"/><Relationship Id="rId10" Type="http://schemas.openxmlformats.org/officeDocument/2006/relationships/image" Target="../media/image13.png"/><Relationship Id="rId4" Type="http://schemas.openxmlformats.org/officeDocument/2006/relationships/image" Target="../media/image11.emf"/><Relationship Id="rId9" Type="http://schemas.openxmlformats.org/officeDocument/2006/relationships/hyperlink" Target="#Logo!D33"/></Relationships>
</file>

<file path=xl/drawings/_rels/drawing5.xml.rels><?xml version="1.0" encoding="UTF-8" standalone="yes"?>
<Relationships xmlns="http://schemas.openxmlformats.org/package/2006/relationships"><Relationship Id="rId8" Type="http://schemas.openxmlformats.org/officeDocument/2006/relationships/image" Target="../media/image10.gif"/><Relationship Id="rId3" Type="http://schemas.openxmlformats.org/officeDocument/2006/relationships/hyperlink" Target="http://www.2imanagement.ch/?id=57&amp;helpdesk&amp;topic=1" TargetMode="External"/><Relationship Id="rId7" Type="http://schemas.openxmlformats.org/officeDocument/2006/relationships/chart" Target="../charts/chart6.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5.xml"/><Relationship Id="rId5" Type="http://schemas.openxmlformats.org/officeDocument/2006/relationships/hyperlink" Target="#RisikoDetail!C6"/><Relationship Id="rId4" Type="http://schemas.openxmlformats.org/officeDocument/2006/relationships/image" Target="../media/image3.emf"/></Relationships>
</file>

<file path=xl/drawings/_rels/drawing6.xml.rels><?xml version="1.0" encoding="UTF-8" standalone="yes"?>
<Relationships xmlns="http://schemas.openxmlformats.org/package/2006/relationships"><Relationship Id="rId13" Type="http://schemas.openxmlformats.org/officeDocument/2006/relationships/chart" Target="../charts/chart18.xml"/><Relationship Id="rId18" Type="http://schemas.openxmlformats.org/officeDocument/2006/relationships/chart" Target="../charts/chart23.xml"/><Relationship Id="rId26" Type="http://schemas.openxmlformats.org/officeDocument/2006/relationships/chart" Target="../charts/chart31.xml"/><Relationship Id="rId3" Type="http://schemas.openxmlformats.org/officeDocument/2006/relationships/chart" Target="../charts/chart9.xml"/><Relationship Id="rId21" Type="http://schemas.openxmlformats.org/officeDocument/2006/relationships/chart" Target="../charts/chart26.xml"/><Relationship Id="rId34" Type="http://schemas.openxmlformats.org/officeDocument/2006/relationships/hyperlink" Target="#RisikoDetail!C6"/><Relationship Id="rId7" Type="http://schemas.openxmlformats.org/officeDocument/2006/relationships/chart" Target="../charts/chart13.xml"/><Relationship Id="rId12" Type="http://schemas.openxmlformats.org/officeDocument/2006/relationships/chart" Target="../charts/chart17.xml"/><Relationship Id="rId17" Type="http://schemas.openxmlformats.org/officeDocument/2006/relationships/chart" Target="../charts/chart22.xml"/><Relationship Id="rId25" Type="http://schemas.openxmlformats.org/officeDocument/2006/relationships/chart" Target="../charts/chart30.xml"/><Relationship Id="rId33" Type="http://schemas.openxmlformats.org/officeDocument/2006/relationships/image" Target="../media/image3.emf"/><Relationship Id="rId2" Type="http://schemas.openxmlformats.org/officeDocument/2006/relationships/chart" Target="../charts/chart8.xml"/><Relationship Id="rId16" Type="http://schemas.openxmlformats.org/officeDocument/2006/relationships/chart" Target="../charts/chart21.xml"/><Relationship Id="rId20" Type="http://schemas.openxmlformats.org/officeDocument/2006/relationships/chart" Target="../charts/chart25.xml"/><Relationship Id="rId29" Type="http://schemas.openxmlformats.org/officeDocument/2006/relationships/chart" Target="../charts/chart34.xml"/><Relationship Id="rId1" Type="http://schemas.openxmlformats.org/officeDocument/2006/relationships/chart" Target="../charts/chart7.xml"/><Relationship Id="rId6" Type="http://schemas.openxmlformats.org/officeDocument/2006/relationships/chart" Target="../charts/chart12.xml"/><Relationship Id="rId11" Type="http://schemas.openxmlformats.org/officeDocument/2006/relationships/image" Target="../media/image15.emf"/><Relationship Id="rId24" Type="http://schemas.openxmlformats.org/officeDocument/2006/relationships/chart" Target="../charts/chart29.xml"/><Relationship Id="rId32" Type="http://schemas.openxmlformats.org/officeDocument/2006/relationships/hyperlink" Target="http://www.2imanagement.ch/?id=57&amp;helpdesk&amp;topic=1" TargetMode="External"/><Relationship Id="rId5" Type="http://schemas.openxmlformats.org/officeDocument/2006/relationships/chart" Target="../charts/chart11.xml"/><Relationship Id="rId15" Type="http://schemas.openxmlformats.org/officeDocument/2006/relationships/chart" Target="../charts/chart20.xml"/><Relationship Id="rId23" Type="http://schemas.openxmlformats.org/officeDocument/2006/relationships/chart" Target="../charts/chart28.xml"/><Relationship Id="rId28" Type="http://schemas.openxmlformats.org/officeDocument/2006/relationships/chart" Target="../charts/chart33.xml"/><Relationship Id="rId36" Type="http://schemas.openxmlformats.org/officeDocument/2006/relationships/image" Target="../media/image17.emf"/><Relationship Id="rId10" Type="http://schemas.openxmlformats.org/officeDocument/2006/relationships/chart" Target="../charts/chart16.xml"/><Relationship Id="rId19" Type="http://schemas.openxmlformats.org/officeDocument/2006/relationships/chart" Target="../charts/chart24.xml"/><Relationship Id="rId31" Type="http://schemas.openxmlformats.org/officeDocument/2006/relationships/chart" Target="../charts/chart36.xml"/><Relationship Id="rId4" Type="http://schemas.openxmlformats.org/officeDocument/2006/relationships/chart" Target="../charts/chart10.xml"/><Relationship Id="rId9" Type="http://schemas.openxmlformats.org/officeDocument/2006/relationships/chart" Target="../charts/chart15.xml"/><Relationship Id="rId14" Type="http://schemas.openxmlformats.org/officeDocument/2006/relationships/chart" Target="../charts/chart19.xml"/><Relationship Id="rId22" Type="http://schemas.openxmlformats.org/officeDocument/2006/relationships/chart" Target="../charts/chart27.xml"/><Relationship Id="rId27" Type="http://schemas.openxmlformats.org/officeDocument/2006/relationships/chart" Target="../charts/chart32.xml"/><Relationship Id="rId30" Type="http://schemas.openxmlformats.org/officeDocument/2006/relationships/chart" Target="../charts/chart35.xml"/><Relationship Id="rId35" Type="http://schemas.openxmlformats.org/officeDocument/2006/relationships/image" Target="../media/image16.emf"/><Relationship Id="rId8" Type="http://schemas.openxmlformats.org/officeDocument/2006/relationships/chart" Target="../charts/chart14.xml"/></Relationships>
</file>

<file path=xl/drawings/_rels/drawing7.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hyperlink" Target="#Massnahmen!A1"/><Relationship Id="rId1" Type="http://schemas.openxmlformats.org/officeDocument/2006/relationships/hyperlink" Target="#Vision!A1"/><Relationship Id="rId6" Type="http://schemas.openxmlformats.org/officeDocument/2006/relationships/image" Target="../media/image12.png"/><Relationship Id="rId5" Type="http://schemas.openxmlformats.org/officeDocument/2006/relationships/image" Target="../media/image18.png"/><Relationship Id="rId4" Type="http://schemas.openxmlformats.org/officeDocument/2006/relationships/hyperlink" Target="http://www.2imanagement.ch/?id=57&amp;helpdesk&amp;topic=1" TargetMode="External"/></Relationships>
</file>

<file path=xl/drawings/_rels/drawing8.xml.rels><?xml version="1.0" encoding="UTF-8" standalone="yes"?>
<Relationships xmlns="http://schemas.openxmlformats.org/package/2006/relationships"><Relationship Id="rId3" Type="http://schemas.openxmlformats.org/officeDocument/2006/relationships/hyperlink" Target="#Massnahmen!C8"/><Relationship Id="rId2" Type="http://schemas.openxmlformats.org/officeDocument/2006/relationships/image" Target="../media/image6.png"/><Relationship Id="rId1" Type="http://schemas.openxmlformats.org/officeDocument/2006/relationships/hyperlink" Target="#Menu!A1"/><Relationship Id="rId6" Type="http://schemas.openxmlformats.org/officeDocument/2006/relationships/hyperlink" Target="http://www.2imanagement.ch/?id=57&amp;helpdesk&amp;topic=1" TargetMode="External"/><Relationship Id="rId5" Type="http://schemas.openxmlformats.org/officeDocument/2006/relationships/image" Target="../media/image12.png"/><Relationship Id="rId4" Type="http://schemas.openxmlformats.org/officeDocument/2006/relationships/image" Target="../media/image3.emf"/></Relationships>
</file>

<file path=xl/drawings/_rels/drawing9.xml.rels><?xml version="1.0" encoding="UTF-8" standalone="yes"?>
<Relationships xmlns="http://schemas.openxmlformats.org/package/2006/relationships"><Relationship Id="rId3" Type="http://schemas.openxmlformats.org/officeDocument/2006/relationships/hyperlink" Target="#Massnahmen!C8"/><Relationship Id="rId2" Type="http://schemas.openxmlformats.org/officeDocument/2006/relationships/image" Target="../media/image6.png"/><Relationship Id="rId1" Type="http://schemas.openxmlformats.org/officeDocument/2006/relationships/hyperlink" Target="#Menu!A1"/><Relationship Id="rId6" Type="http://schemas.openxmlformats.org/officeDocument/2006/relationships/hyperlink" Target="http://www.2imanagement.ch/?id=57&amp;helpdesk&amp;topic=1" TargetMode="External"/><Relationship Id="rId5" Type="http://schemas.openxmlformats.org/officeDocument/2006/relationships/image" Target="../media/image12.png"/><Relationship Id="rId4" Type="http://schemas.openxmlformats.org/officeDocument/2006/relationships/image" Target="../media/image11.emf"/></Relationships>
</file>

<file path=xl/drawings/_rels/drawing10.xml.rels><?xml version="1.0" encoding="UTF-8" standalone="yes"?>
<Relationships xmlns="http://schemas.openxmlformats.org/package/2006/relationships"><Relationship Id="rId8" Type="http://schemas.openxmlformats.org/officeDocument/2006/relationships/hyperlink" Target="#Charte!A1"/><Relationship Id="rId13" Type="http://schemas.openxmlformats.org/officeDocument/2006/relationships/image" Target="../media/image23.jpeg"/><Relationship Id="rId18" Type="http://schemas.openxmlformats.org/officeDocument/2006/relationships/hyperlink" Target="#Massnahmen!C7"/><Relationship Id="rId3" Type="http://schemas.openxmlformats.org/officeDocument/2006/relationships/hyperlink" Target="#Menu!A1"/><Relationship Id="rId7" Type="http://schemas.openxmlformats.org/officeDocument/2006/relationships/hyperlink" Target="#RisikoDetail!A1"/><Relationship Id="rId12" Type="http://schemas.openxmlformats.org/officeDocument/2006/relationships/image" Target="../media/image22.jpeg"/><Relationship Id="rId17" Type="http://schemas.openxmlformats.org/officeDocument/2006/relationships/hyperlink" Target="#Massnahmen!C3"/><Relationship Id="rId2" Type="http://schemas.openxmlformats.org/officeDocument/2006/relationships/hyperlink" Target="https://www.2imanagement.ch/?id=57&amp;helpdesk&amp;topic=1" TargetMode="External"/><Relationship Id="rId16" Type="http://schemas.openxmlformats.org/officeDocument/2006/relationships/hyperlink" Target="#Massnahmen!C6"/><Relationship Id="rId20" Type="http://schemas.openxmlformats.org/officeDocument/2006/relationships/hyperlink" Target="#Massnahmen!C8"/><Relationship Id="rId1" Type="http://schemas.openxmlformats.org/officeDocument/2006/relationships/image" Target="../media/image11.emf"/><Relationship Id="rId6" Type="http://schemas.openxmlformats.org/officeDocument/2006/relationships/hyperlink" Target="#Vision!A1"/><Relationship Id="rId11" Type="http://schemas.openxmlformats.org/officeDocument/2006/relationships/image" Target="../media/image21.jpeg"/><Relationship Id="rId5" Type="http://schemas.openxmlformats.org/officeDocument/2006/relationships/hyperlink" Target="#Massnahmen!A1"/><Relationship Id="rId15" Type="http://schemas.openxmlformats.org/officeDocument/2006/relationships/hyperlink" Target="#Massnahmen!C5"/><Relationship Id="rId10" Type="http://schemas.openxmlformats.org/officeDocument/2006/relationships/image" Target="../media/image20.jpeg"/><Relationship Id="rId19" Type="http://schemas.openxmlformats.org/officeDocument/2006/relationships/hyperlink" Target="#Massnahmen!C4"/><Relationship Id="rId4" Type="http://schemas.openxmlformats.org/officeDocument/2006/relationships/image" Target="../media/image6.png"/><Relationship Id="rId9" Type="http://schemas.openxmlformats.org/officeDocument/2006/relationships/image" Target="../media/image19.jpeg"/><Relationship Id="rId14" Type="http://schemas.openxmlformats.org/officeDocument/2006/relationships/hyperlink" Target="#Massnahmen!C2"/></Relationships>
</file>

<file path=xl/drawings/_rels/drawing11.xml.rels><?xml version="1.0" encoding="UTF-8" standalone="yes"?>
<Relationships xmlns="http://schemas.openxmlformats.org/package/2006/relationships"><Relationship Id="rId3" Type="http://schemas.openxmlformats.org/officeDocument/2006/relationships/hyperlink" Target="#Vision!B4"/><Relationship Id="rId2" Type="http://schemas.openxmlformats.org/officeDocument/2006/relationships/hyperlink" Target="http://www.2imanagement.ch/?id=57&amp;helpdesk&amp;topic=1" TargetMode="External"/><Relationship Id="rId1" Type="http://schemas.openxmlformats.org/officeDocument/2006/relationships/image" Target="../media/image3.emf"/><Relationship Id="rId6" Type="http://schemas.openxmlformats.org/officeDocument/2006/relationships/hyperlink" Target="#Massnahmen!C2"/><Relationship Id="rId5" Type="http://schemas.openxmlformats.org/officeDocument/2006/relationships/hyperlink" Target="#Vision!A1"/><Relationship Id="rId4" Type="http://schemas.openxmlformats.org/officeDocument/2006/relationships/hyperlink" Target="#Massnahmen!B4"/></Relationships>
</file>

<file path=xl/drawings/_rels/drawing1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6.png"/><Relationship Id="rId1" Type="http://schemas.openxmlformats.org/officeDocument/2006/relationships/hyperlink" Target="#Menu!A1"/><Relationship Id="rId5" Type="http://schemas.openxmlformats.org/officeDocument/2006/relationships/image" Target="../media/image12.png"/><Relationship Id="rId4" Type="http://schemas.openxmlformats.org/officeDocument/2006/relationships/hyperlink" Target="http://www.2imanagement.ch/?id=57&amp;helpdesk&amp;topic=1" TargetMode="External"/></Relationships>
</file>

<file path=xl/drawings/_rels/drawing13.xml.rels><?xml version="1.0" encoding="UTF-8" standalone="yes"?>
<Relationships xmlns="http://schemas.openxmlformats.org/package/2006/relationships"><Relationship Id="rId8" Type="http://schemas.openxmlformats.org/officeDocument/2006/relationships/image" Target="../media/image24.png"/><Relationship Id="rId13" Type="http://schemas.openxmlformats.org/officeDocument/2006/relationships/image" Target="../media/image29.png"/><Relationship Id="rId18" Type="http://schemas.openxmlformats.org/officeDocument/2006/relationships/image" Target="../media/image34.png"/><Relationship Id="rId3" Type="http://schemas.openxmlformats.org/officeDocument/2006/relationships/image" Target="../media/image12.png"/><Relationship Id="rId21" Type="http://schemas.openxmlformats.org/officeDocument/2006/relationships/image" Target="../media/image37.png"/><Relationship Id="rId7" Type="http://schemas.openxmlformats.org/officeDocument/2006/relationships/hyperlink" Target="http://www.2imanagement.ch/?id=57&amp;helpdesk&amp;topic=1" TargetMode="External"/><Relationship Id="rId12" Type="http://schemas.openxmlformats.org/officeDocument/2006/relationships/image" Target="../media/image28.png"/><Relationship Id="rId17" Type="http://schemas.openxmlformats.org/officeDocument/2006/relationships/image" Target="../media/image33.png"/><Relationship Id="rId25" Type="http://schemas.openxmlformats.org/officeDocument/2006/relationships/image" Target="../media/image41.png"/><Relationship Id="rId2" Type="http://schemas.openxmlformats.org/officeDocument/2006/relationships/image" Target="../media/image11.emf"/><Relationship Id="rId16" Type="http://schemas.openxmlformats.org/officeDocument/2006/relationships/image" Target="../media/image32.png"/><Relationship Id="rId20" Type="http://schemas.openxmlformats.org/officeDocument/2006/relationships/image" Target="../media/image36.png"/><Relationship Id="rId1" Type="http://schemas.openxmlformats.org/officeDocument/2006/relationships/hyperlink" Target="#Massnahmen!C8"/><Relationship Id="rId6" Type="http://schemas.openxmlformats.org/officeDocument/2006/relationships/image" Target="../media/image6.png"/><Relationship Id="rId11" Type="http://schemas.openxmlformats.org/officeDocument/2006/relationships/image" Target="../media/image27.png"/><Relationship Id="rId24" Type="http://schemas.openxmlformats.org/officeDocument/2006/relationships/image" Target="../media/image40.png"/><Relationship Id="rId5" Type="http://schemas.openxmlformats.org/officeDocument/2006/relationships/hyperlink" Target="#Menu!A1"/><Relationship Id="rId15" Type="http://schemas.openxmlformats.org/officeDocument/2006/relationships/image" Target="../media/image31.png"/><Relationship Id="rId23" Type="http://schemas.openxmlformats.org/officeDocument/2006/relationships/image" Target="../media/image39.png"/><Relationship Id="rId10" Type="http://schemas.openxmlformats.org/officeDocument/2006/relationships/image" Target="../media/image26.png"/><Relationship Id="rId19" Type="http://schemas.openxmlformats.org/officeDocument/2006/relationships/image" Target="../media/image35.png"/><Relationship Id="rId4" Type="http://schemas.openxmlformats.org/officeDocument/2006/relationships/hyperlink" Target="https://www.2imanagement.ch/?id=260" TargetMode="External"/><Relationship Id="rId9" Type="http://schemas.openxmlformats.org/officeDocument/2006/relationships/image" Target="../media/image25.png"/><Relationship Id="rId14" Type="http://schemas.openxmlformats.org/officeDocument/2006/relationships/image" Target="../media/image30.png"/><Relationship Id="rId22" Type="http://schemas.openxmlformats.org/officeDocument/2006/relationships/image" Target="../media/image38.png"/></Relationships>
</file>

<file path=xl/drawings/_rels/drawing14.xml.rels><?xml version="1.0" encoding="UTF-8" standalone="yes"?>
<Relationships xmlns="http://schemas.openxmlformats.org/package/2006/relationships"><Relationship Id="rId8" Type="http://schemas.openxmlformats.org/officeDocument/2006/relationships/image" Target="../media/image13.png"/><Relationship Id="rId3" Type="http://schemas.openxmlformats.org/officeDocument/2006/relationships/hyperlink" Target="#Grafiken!A1"/><Relationship Id="rId7" Type="http://schemas.openxmlformats.org/officeDocument/2006/relationships/hyperlink" Target="#Logo!B62"/><Relationship Id="rId2" Type="http://schemas.openxmlformats.org/officeDocument/2006/relationships/hyperlink" Target="http://www.2imanagement.ch/?id=57&amp;helpdesk&amp;topic=1" TargetMode="External"/><Relationship Id="rId1" Type="http://schemas.openxmlformats.org/officeDocument/2006/relationships/image" Target="../media/image11.emf"/><Relationship Id="rId6" Type="http://schemas.openxmlformats.org/officeDocument/2006/relationships/image" Target="../media/image12.png"/><Relationship Id="rId11" Type="http://schemas.openxmlformats.org/officeDocument/2006/relationships/image" Target="../media/image42.png"/><Relationship Id="rId5" Type="http://schemas.openxmlformats.org/officeDocument/2006/relationships/hyperlink" Target="#Massnahmen!C2"/><Relationship Id="rId10" Type="http://schemas.openxmlformats.org/officeDocument/2006/relationships/image" Target="../media/image6.png"/><Relationship Id="rId4" Type="http://schemas.openxmlformats.org/officeDocument/2006/relationships/image" Target="../media/image10.gif"/><Relationship Id="rId9" Type="http://schemas.openxmlformats.org/officeDocument/2006/relationships/hyperlink" Target="#Menu!A1"/></Relationships>
</file>

<file path=xl/drawings/_rels/drawing15.xml.rels><?xml version="1.0" encoding="UTF-8" standalone="yes"?>
<Relationships xmlns="http://schemas.openxmlformats.org/package/2006/relationships"><Relationship Id="rId3" Type="http://schemas.openxmlformats.org/officeDocument/2006/relationships/hyperlink" Target="#Grafiken!A1"/><Relationship Id="rId7" Type="http://schemas.openxmlformats.org/officeDocument/2006/relationships/hyperlink" Target="#KPI!A1"/><Relationship Id="rId2" Type="http://schemas.openxmlformats.org/officeDocument/2006/relationships/hyperlink" Target="http://www.2imanagement.ch/?id=57&amp;helpdesk&amp;topic=1" TargetMode="External"/><Relationship Id="rId1" Type="http://schemas.openxmlformats.org/officeDocument/2006/relationships/image" Target="../media/image3.emf"/><Relationship Id="rId6" Type="http://schemas.openxmlformats.org/officeDocument/2006/relationships/image" Target="../media/image42.png"/><Relationship Id="rId5" Type="http://schemas.openxmlformats.org/officeDocument/2006/relationships/image" Target="../media/image12.png"/><Relationship Id="rId4" Type="http://schemas.openxmlformats.org/officeDocument/2006/relationships/image" Target="../media/image10.gif"/></Relationships>
</file>

<file path=xl/drawings/_rels/drawing16.xml.rels><?xml version="1.0" encoding="UTF-8" standalone="yes"?>
<Relationships xmlns="http://schemas.openxmlformats.org/package/2006/relationships"><Relationship Id="rId13" Type="http://schemas.openxmlformats.org/officeDocument/2006/relationships/chart" Target="../charts/chart49.xml"/><Relationship Id="rId18" Type="http://schemas.openxmlformats.org/officeDocument/2006/relationships/chart" Target="../charts/chart54.xml"/><Relationship Id="rId26" Type="http://schemas.openxmlformats.org/officeDocument/2006/relationships/chart" Target="../charts/chart62.xml"/><Relationship Id="rId39" Type="http://schemas.openxmlformats.org/officeDocument/2006/relationships/chart" Target="../charts/chart75.xml"/><Relationship Id="rId21" Type="http://schemas.openxmlformats.org/officeDocument/2006/relationships/chart" Target="../charts/chart57.xml"/><Relationship Id="rId34" Type="http://schemas.openxmlformats.org/officeDocument/2006/relationships/chart" Target="../charts/chart70.xml"/><Relationship Id="rId42" Type="http://schemas.openxmlformats.org/officeDocument/2006/relationships/chart" Target="../charts/chart78.xml"/><Relationship Id="rId47" Type="http://schemas.openxmlformats.org/officeDocument/2006/relationships/image" Target="../media/image3.emf"/><Relationship Id="rId50" Type="http://schemas.openxmlformats.org/officeDocument/2006/relationships/hyperlink" Target="#KPI!A1"/><Relationship Id="rId7" Type="http://schemas.openxmlformats.org/officeDocument/2006/relationships/chart" Target="../charts/chart43.xml"/><Relationship Id="rId2" Type="http://schemas.openxmlformats.org/officeDocument/2006/relationships/chart" Target="../charts/chart38.xml"/><Relationship Id="rId16" Type="http://schemas.openxmlformats.org/officeDocument/2006/relationships/chart" Target="../charts/chart52.xml"/><Relationship Id="rId29" Type="http://schemas.openxmlformats.org/officeDocument/2006/relationships/chart" Target="../charts/chart65.xml"/><Relationship Id="rId11" Type="http://schemas.openxmlformats.org/officeDocument/2006/relationships/chart" Target="../charts/chart47.xml"/><Relationship Id="rId24" Type="http://schemas.openxmlformats.org/officeDocument/2006/relationships/chart" Target="../charts/chart60.xml"/><Relationship Id="rId32" Type="http://schemas.openxmlformats.org/officeDocument/2006/relationships/chart" Target="../charts/chart68.xml"/><Relationship Id="rId37" Type="http://schemas.openxmlformats.org/officeDocument/2006/relationships/chart" Target="../charts/chart73.xml"/><Relationship Id="rId40" Type="http://schemas.openxmlformats.org/officeDocument/2006/relationships/chart" Target="../charts/chart76.xml"/><Relationship Id="rId45" Type="http://schemas.openxmlformats.org/officeDocument/2006/relationships/chart" Target="../charts/chart81.xml"/><Relationship Id="rId53" Type="http://schemas.openxmlformats.org/officeDocument/2006/relationships/chart" Target="../charts/chart85.xml"/><Relationship Id="rId5" Type="http://schemas.openxmlformats.org/officeDocument/2006/relationships/chart" Target="../charts/chart41.xml"/><Relationship Id="rId10" Type="http://schemas.openxmlformats.org/officeDocument/2006/relationships/chart" Target="../charts/chart46.xml"/><Relationship Id="rId19" Type="http://schemas.openxmlformats.org/officeDocument/2006/relationships/chart" Target="../charts/chart55.xml"/><Relationship Id="rId31" Type="http://schemas.openxmlformats.org/officeDocument/2006/relationships/chart" Target="../charts/chart67.xml"/><Relationship Id="rId44" Type="http://schemas.openxmlformats.org/officeDocument/2006/relationships/chart" Target="../charts/chart80.xml"/><Relationship Id="rId52" Type="http://schemas.openxmlformats.org/officeDocument/2006/relationships/chart" Target="../charts/chart84.xml"/><Relationship Id="rId4" Type="http://schemas.openxmlformats.org/officeDocument/2006/relationships/chart" Target="../charts/chart40.xml"/><Relationship Id="rId9" Type="http://schemas.openxmlformats.org/officeDocument/2006/relationships/chart" Target="../charts/chart45.xml"/><Relationship Id="rId14" Type="http://schemas.openxmlformats.org/officeDocument/2006/relationships/chart" Target="../charts/chart50.xml"/><Relationship Id="rId22" Type="http://schemas.openxmlformats.org/officeDocument/2006/relationships/chart" Target="../charts/chart58.xml"/><Relationship Id="rId27" Type="http://schemas.openxmlformats.org/officeDocument/2006/relationships/chart" Target="../charts/chart63.xml"/><Relationship Id="rId30" Type="http://schemas.openxmlformats.org/officeDocument/2006/relationships/chart" Target="../charts/chart66.xml"/><Relationship Id="rId35" Type="http://schemas.openxmlformats.org/officeDocument/2006/relationships/chart" Target="../charts/chart71.xml"/><Relationship Id="rId43" Type="http://schemas.openxmlformats.org/officeDocument/2006/relationships/chart" Target="../charts/chart79.xml"/><Relationship Id="rId48" Type="http://schemas.openxmlformats.org/officeDocument/2006/relationships/hyperlink" Target="#Grafiken!A1"/><Relationship Id="rId8" Type="http://schemas.openxmlformats.org/officeDocument/2006/relationships/chart" Target="../charts/chart44.xml"/><Relationship Id="rId51" Type="http://schemas.openxmlformats.org/officeDocument/2006/relationships/chart" Target="../charts/chart83.xml"/><Relationship Id="rId3" Type="http://schemas.openxmlformats.org/officeDocument/2006/relationships/chart" Target="../charts/chart39.xml"/><Relationship Id="rId12" Type="http://schemas.openxmlformats.org/officeDocument/2006/relationships/chart" Target="../charts/chart48.xml"/><Relationship Id="rId17" Type="http://schemas.openxmlformats.org/officeDocument/2006/relationships/chart" Target="../charts/chart53.xml"/><Relationship Id="rId25" Type="http://schemas.openxmlformats.org/officeDocument/2006/relationships/chart" Target="../charts/chart61.xml"/><Relationship Id="rId33" Type="http://schemas.openxmlformats.org/officeDocument/2006/relationships/chart" Target="../charts/chart69.xml"/><Relationship Id="rId38" Type="http://schemas.openxmlformats.org/officeDocument/2006/relationships/chart" Target="../charts/chart74.xml"/><Relationship Id="rId46" Type="http://schemas.openxmlformats.org/officeDocument/2006/relationships/chart" Target="../charts/chart82.xml"/><Relationship Id="rId20" Type="http://schemas.openxmlformats.org/officeDocument/2006/relationships/chart" Target="../charts/chart56.xml"/><Relationship Id="rId41" Type="http://schemas.openxmlformats.org/officeDocument/2006/relationships/chart" Target="../charts/chart77.xml"/><Relationship Id="rId54" Type="http://schemas.openxmlformats.org/officeDocument/2006/relationships/chart" Target="../charts/chart86.xml"/><Relationship Id="rId1" Type="http://schemas.openxmlformats.org/officeDocument/2006/relationships/chart" Target="../charts/chart37.xml"/><Relationship Id="rId6" Type="http://schemas.openxmlformats.org/officeDocument/2006/relationships/chart" Target="../charts/chart42.xml"/><Relationship Id="rId15" Type="http://schemas.openxmlformats.org/officeDocument/2006/relationships/chart" Target="../charts/chart51.xml"/><Relationship Id="rId23" Type="http://schemas.openxmlformats.org/officeDocument/2006/relationships/chart" Target="../charts/chart59.xml"/><Relationship Id="rId28" Type="http://schemas.openxmlformats.org/officeDocument/2006/relationships/chart" Target="../charts/chart64.xml"/><Relationship Id="rId36" Type="http://schemas.openxmlformats.org/officeDocument/2006/relationships/chart" Target="../charts/chart72.xml"/><Relationship Id="rId49" Type="http://schemas.openxmlformats.org/officeDocument/2006/relationships/hyperlink" Target="http://www.2imanagement.ch/?id=57&amp;helpdesk&amp;topic=1" TargetMode="External"/></Relationships>
</file>

<file path=xl/drawings/_rels/drawing17.xml.rels><?xml version="1.0" encoding="UTF-8" standalone="yes"?>
<Relationships xmlns="http://schemas.openxmlformats.org/package/2006/relationships"><Relationship Id="rId3" Type="http://schemas.openxmlformats.org/officeDocument/2006/relationships/hyperlink" Target="#KPI!A1"/><Relationship Id="rId2" Type="http://schemas.openxmlformats.org/officeDocument/2006/relationships/image" Target="../media/image11.emf"/><Relationship Id="rId1" Type="http://schemas.openxmlformats.org/officeDocument/2006/relationships/hyperlink" Target="http://www.2imanagement.ch/?id=57&amp;helpdesk&amp;topic=1" TargetMode="External"/></Relationships>
</file>

<file path=xl/drawings/_rels/drawing18.xml.rels><?xml version="1.0" encoding="UTF-8" standalone="yes"?>
<Relationships xmlns="http://schemas.openxmlformats.org/package/2006/relationships"><Relationship Id="rId8" Type="http://schemas.openxmlformats.org/officeDocument/2006/relationships/hyperlink" Target="#KPI!A1"/><Relationship Id="rId13" Type="http://schemas.openxmlformats.org/officeDocument/2006/relationships/hyperlink" Target="#Trends!A1"/><Relationship Id="rId18" Type="http://schemas.openxmlformats.org/officeDocument/2006/relationships/hyperlink" Target="#Risikoanalyse!A1"/><Relationship Id="rId26" Type="http://schemas.openxmlformats.org/officeDocument/2006/relationships/hyperlink" Target="#Potenzial!G6"/><Relationship Id="rId3" Type="http://schemas.openxmlformats.org/officeDocument/2006/relationships/hyperlink" Target="#Logo!D6"/><Relationship Id="rId21" Type="http://schemas.openxmlformats.org/officeDocument/2006/relationships/hyperlink" Target="#PESTLE!A1"/><Relationship Id="rId7" Type="http://schemas.openxmlformats.org/officeDocument/2006/relationships/image" Target="../media/image6.png"/><Relationship Id="rId12" Type="http://schemas.openxmlformats.org/officeDocument/2006/relationships/hyperlink" Target="#Markt!A1"/><Relationship Id="rId17" Type="http://schemas.openxmlformats.org/officeDocument/2006/relationships/hyperlink" Target="#Vision!B5"/><Relationship Id="rId25" Type="http://schemas.openxmlformats.org/officeDocument/2006/relationships/hyperlink" Target="#Benchmark!A1"/><Relationship Id="rId2" Type="http://schemas.openxmlformats.org/officeDocument/2006/relationships/hyperlink" Target="https://www.2imanagement.ch/?id=57&amp;helpdesk&amp;topic=8" TargetMode="External"/><Relationship Id="rId16" Type="http://schemas.openxmlformats.org/officeDocument/2006/relationships/hyperlink" Target="#Normstrategien!C7"/><Relationship Id="rId20" Type="http://schemas.openxmlformats.org/officeDocument/2006/relationships/hyperlink" Target="#Produkte!A1"/><Relationship Id="rId29" Type="http://schemas.openxmlformats.org/officeDocument/2006/relationships/hyperlink" Target="#Wertkette!A2"/><Relationship Id="rId1" Type="http://schemas.openxmlformats.org/officeDocument/2006/relationships/hyperlink" Target="http://www.2imanagement.ch/?id=57&amp;helpdesk&amp;topic=1" TargetMode="External"/><Relationship Id="rId6" Type="http://schemas.openxmlformats.org/officeDocument/2006/relationships/hyperlink" Target="#Menu!A1"/><Relationship Id="rId11" Type="http://schemas.openxmlformats.org/officeDocument/2006/relationships/hyperlink" Target="#Kunden!C6"/><Relationship Id="rId24" Type="http://schemas.openxmlformats.org/officeDocument/2006/relationships/hyperlink" Target="#StrategyMap!A2"/><Relationship Id="rId5" Type="http://schemas.openxmlformats.org/officeDocument/2006/relationships/image" Target="../media/image3.emf"/><Relationship Id="rId15" Type="http://schemas.openxmlformats.org/officeDocument/2006/relationships/hyperlink" Target="#Canvas!A1"/><Relationship Id="rId23" Type="http://schemas.openxmlformats.org/officeDocument/2006/relationships/hyperlink" Target="#Massnahmen!A1"/><Relationship Id="rId28" Type="http://schemas.openxmlformats.org/officeDocument/2006/relationships/hyperlink" Target="#SGE!A2"/><Relationship Id="rId10" Type="http://schemas.openxmlformats.org/officeDocument/2006/relationships/hyperlink" Target="#Einnahmen!A1"/><Relationship Id="rId19" Type="http://schemas.openxmlformats.org/officeDocument/2006/relationships/hyperlink" Target="#Portfolio!A1"/><Relationship Id="rId31" Type="http://schemas.openxmlformats.org/officeDocument/2006/relationships/hyperlink" Target="#Kernkompetenzen!A1"/><Relationship Id="rId4" Type="http://schemas.openxmlformats.org/officeDocument/2006/relationships/image" Target="../media/image2.png"/><Relationship Id="rId9" Type="http://schemas.openxmlformats.org/officeDocument/2006/relationships/hyperlink" Target="#Kosten!A1"/><Relationship Id="rId14" Type="http://schemas.openxmlformats.org/officeDocument/2006/relationships/hyperlink" Target="#'Swot-Analyse'!C7"/><Relationship Id="rId22" Type="http://schemas.openxmlformats.org/officeDocument/2006/relationships/hyperlink" Target="#Stakeholder!C6"/><Relationship Id="rId27" Type="http://schemas.openxmlformats.org/officeDocument/2006/relationships/hyperlink" Target="#Zukunftsszenarien!A1"/><Relationship Id="rId30" Type="http://schemas.openxmlformats.org/officeDocument/2006/relationships/hyperlink" Target="#Branchenstruktur!A1"/></Relationships>
</file>

<file path=xl/drawings/_rels/drawing19.xml.rels><?xml version="1.0" encoding="UTF-8" standalone="yes"?>
<Relationships xmlns="http://schemas.openxmlformats.org/package/2006/relationships"><Relationship Id="rId8" Type="http://schemas.openxmlformats.org/officeDocument/2006/relationships/hyperlink" Target="#'Menu Toolbox'!A1"/><Relationship Id="rId3" Type="http://schemas.openxmlformats.org/officeDocument/2006/relationships/hyperlink" Target="#Stakeholder!C6"/><Relationship Id="rId7" Type="http://schemas.openxmlformats.org/officeDocument/2006/relationships/hyperlink" Target="http://www.2imanagement.ch/?id=57&amp;helpdesk&amp;topic=8" TargetMode="External"/><Relationship Id="rId2" Type="http://schemas.openxmlformats.org/officeDocument/2006/relationships/image" Target="../media/image10.gif"/><Relationship Id="rId1" Type="http://schemas.openxmlformats.org/officeDocument/2006/relationships/hyperlink" Target="#graph_stakeholder"/><Relationship Id="rId6" Type="http://schemas.openxmlformats.org/officeDocument/2006/relationships/hyperlink" Target="#Canvas!A1"/><Relationship Id="rId5" Type="http://schemas.openxmlformats.org/officeDocument/2006/relationships/image" Target="../media/image11.emf"/><Relationship Id="rId4" Type="http://schemas.openxmlformats.org/officeDocument/2006/relationships/chart" Target="../charts/chart87.xml"/></Relationships>
</file>

<file path=xl/drawings/_rels/drawing20.xml.rels><?xml version="1.0" encoding="UTF-8" standalone="yes"?>
<Relationships xmlns="http://schemas.openxmlformats.org/package/2006/relationships"><Relationship Id="rId8" Type="http://schemas.openxmlformats.org/officeDocument/2006/relationships/hyperlink" Target="#PESTLE!A2"/><Relationship Id="rId3" Type="http://schemas.openxmlformats.org/officeDocument/2006/relationships/hyperlink" Target="#PESTLE!C48"/><Relationship Id="rId7" Type="http://schemas.openxmlformats.org/officeDocument/2006/relationships/hyperlink" Target="#PESTLE!C17"/><Relationship Id="rId2" Type="http://schemas.openxmlformats.org/officeDocument/2006/relationships/hyperlink" Target="#PESTLE!C34"/><Relationship Id="rId1" Type="http://schemas.openxmlformats.org/officeDocument/2006/relationships/chart" Target="../charts/chart88.xml"/><Relationship Id="rId6" Type="http://schemas.openxmlformats.org/officeDocument/2006/relationships/hyperlink" Target="#PESTLE!C90"/><Relationship Id="rId11" Type="http://schemas.openxmlformats.org/officeDocument/2006/relationships/hyperlink" Target="http://www.2imanagement.ch/?id=57&amp;helpdesk&amp;topic=8" TargetMode="External"/><Relationship Id="rId5" Type="http://schemas.openxmlformats.org/officeDocument/2006/relationships/hyperlink" Target="#PESTLE!C76"/><Relationship Id="rId10" Type="http://schemas.openxmlformats.org/officeDocument/2006/relationships/hyperlink" Target="#'Menu Toolbox'!A1"/><Relationship Id="rId4" Type="http://schemas.openxmlformats.org/officeDocument/2006/relationships/hyperlink" Target="#PESTLE!C62"/><Relationship Id="rId9" Type="http://schemas.openxmlformats.org/officeDocument/2006/relationships/image" Target="../media/image11.emf"/></Relationships>
</file>

<file path=xl/drawings/_rels/drawing21.xml.rels><?xml version="1.0" encoding="UTF-8" standalone="yes"?>
<Relationships xmlns="http://schemas.openxmlformats.org/package/2006/relationships"><Relationship Id="rId8" Type="http://schemas.openxmlformats.org/officeDocument/2006/relationships/hyperlink" Target="#top"/><Relationship Id="rId13" Type="http://schemas.openxmlformats.org/officeDocument/2006/relationships/hyperlink" Target="http://www.2imanagement.ch/?id=57&amp;helpdesk&amp;topic=8" TargetMode="External"/><Relationship Id="rId3" Type="http://schemas.openxmlformats.org/officeDocument/2006/relationships/hyperlink" Target="#Trends!C48"/><Relationship Id="rId7" Type="http://schemas.openxmlformats.org/officeDocument/2006/relationships/hyperlink" Target="#PESTLE!C17"/><Relationship Id="rId12" Type="http://schemas.openxmlformats.org/officeDocument/2006/relationships/hyperlink" Target="#'Menu Toolbox'!A1"/><Relationship Id="rId2" Type="http://schemas.openxmlformats.org/officeDocument/2006/relationships/hyperlink" Target="#Trends!C34"/><Relationship Id="rId1" Type="http://schemas.openxmlformats.org/officeDocument/2006/relationships/chart" Target="../charts/chart89.xml"/><Relationship Id="rId6" Type="http://schemas.openxmlformats.org/officeDocument/2006/relationships/hyperlink" Target="#Trends!C90"/><Relationship Id="rId11" Type="http://schemas.openxmlformats.org/officeDocument/2006/relationships/hyperlink" Target="http://www.pwc.com/gx/en/issues/megatrends.html" TargetMode="External"/><Relationship Id="rId5" Type="http://schemas.openxmlformats.org/officeDocument/2006/relationships/hyperlink" Target="#Trends!C76"/><Relationship Id="rId10" Type="http://schemas.openxmlformats.org/officeDocument/2006/relationships/image" Target="../media/image3.emf"/><Relationship Id="rId4" Type="http://schemas.openxmlformats.org/officeDocument/2006/relationships/hyperlink" Target="#Trends!C62"/><Relationship Id="rId9" Type="http://schemas.openxmlformats.org/officeDocument/2006/relationships/hyperlink" Target="#Trends!C17"/></Relationships>
</file>

<file path=xl/drawings/_rels/drawing22.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hyperlink" Target="#Ersatzprodukte"/><Relationship Id="rId7" Type="http://schemas.openxmlformats.org/officeDocument/2006/relationships/hyperlink" Target="#Branchenstruktur!A2"/><Relationship Id="rId2" Type="http://schemas.openxmlformats.org/officeDocument/2006/relationships/hyperlink" Target="#Kunden"/><Relationship Id="rId1" Type="http://schemas.openxmlformats.org/officeDocument/2006/relationships/hyperlink" Target="#Mitbewerber"/><Relationship Id="rId6" Type="http://schemas.openxmlformats.org/officeDocument/2006/relationships/chart" Target="../charts/chart90.xml"/><Relationship Id="rId5" Type="http://schemas.openxmlformats.org/officeDocument/2006/relationships/hyperlink" Target="#Rivalitaet"/><Relationship Id="rId10" Type="http://schemas.openxmlformats.org/officeDocument/2006/relationships/hyperlink" Target="http://www.2imanagement.ch/?id=57&amp;helpdesk&amp;topic=8" TargetMode="External"/><Relationship Id="rId4" Type="http://schemas.openxmlformats.org/officeDocument/2006/relationships/hyperlink" Target="#Lieferanten"/><Relationship Id="rId9" Type="http://schemas.openxmlformats.org/officeDocument/2006/relationships/hyperlink" Target="#'Menu Toolbox'!A1"/></Relationships>
</file>

<file path=xl/drawings/_rels/drawing23.xml.rels><?xml version="1.0" encoding="UTF-8" standalone="yes"?>
<Relationships xmlns="http://schemas.openxmlformats.org/package/2006/relationships"><Relationship Id="rId8" Type="http://schemas.openxmlformats.org/officeDocument/2006/relationships/hyperlink" Target="http://www.2imanagement.ch/?id=57&amp;helpdesk&amp;topic=8" TargetMode="External"/><Relationship Id="rId3" Type="http://schemas.openxmlformats.org/officeDocument/2006/relationships/image" Target="../media/image10.gif"/><Relationship Id="rId7" Type="http://schemas.openxmlformats.org/officeDocument/2006/relationships/hyperlink" Target="#'Menu Toolbox'!A1"/><Relationship Id="rId2" Type="http://schemas.openxmlformats.org/officeDocument/2006/relationships/hyperlink" Target="#Graph_Kompetenzen"/><Relationship Id="rId1" Type="http://schemas.openxmlformats.org/officeDocument/2006/relationships/hyperlink" Target="#Kernkompetenzen!C6"/><Relationship Id="rId6" Type="http://schemas.openxmlformats.org/officeDocument/2006/relationships/hyperlink" Target="#Canvas!A1"/><Relationship Id="rId5" Type="http://schemas.openxmlformats.org/officeDocument/2006/relationships/image" Target="../media/image3.emf"/><Relationship Id="rId4" Type="http://schemas.openxmlformats.org/officeDocument/2006/relationships/chart" Target="../charts/chart91.xml"/></Relationships>
</file>

<file path=xl/drawings/_rels/drawing24.xml.rels><?xml version="1.0" encoding="UTF-8" standalone="yes"?>
<Relationships xmlns="http://schemas.openxmlformats.org/package/2006/relationships"><Relationship Id="rId8" Type="http://schemas.openxmlformats.org/officeDocument/2006/relationships/hyperlink" Target="#Wertkette!C116"/><Relationship Id="rId13" Type="http://schemas.openxmlformats.org/officeDocument/2006/relationships/chart" Target="../charts/chart94.xml"/><Relationship Id="rId18" Type="http://schemas.openxmlformats.org/officeDocument/2006/relationships/hyperlink" Target="#'Menu Toolbox'!A1"/><Relationship Id="rId3" Type="http://schemas.openxmlformats.org/officeDocument/2006/relationships/hyperlink" Target="#Wertkette!C32"/><Relationship Id="rId7" Type="http://schemas.openxmlformats.org/officeDocument/2006/relationships/hyperlink" Target="#Wertkette!C130"/><Relationship Id="rId12" Type="http://schemas.openxmlformats.org/officeDocument/2006/relationships/chart" Target="../charts/chart93.xml"/><Relationship Id="rId17" Type="http://schemas.openxmlformats.org/officeDocument/2006/relationships/hyperlink" Target="#Canvas!A1"/><Relationship Id="rId2" Type="http://schemas.openxmlformats.org/officeDocument/2006/relationships/hyperlink" Target="#Wertkette!C18"/><Relationship Id="rId16" Type="http://schemas.openxmlformats.org/officeDocument/2006/relationships/image" Target="../media/image3.emf"/><Relationship Id="rId1" Type="http://schemas.openxmlformats.org/officeDocument/2006/relationships/hyperlink" Target="#top_Porter"/><Relationship Id="rId6" Type="http://schemas.openxmlformats.org/officeDocument/2006/relationships/hyperlink" Target="#Wertkette!C74"/><Relationship Id="rId11" Type="http://schemas.openxmlformats.org/officeDocument/2006/relationships/chart" Target="../charts/chart92.xml"/><Relationship Id="rId5" Type="http://schemas.openxmlformats.org/officeDocument/2006/relationships/hyperlink" Target="#Wertkette!C60"/><Relationship Id="rId15" Type="http://schemas.openxmlformats.org/officeDocument/2006/relationships/chart" Target="../charts/chart96.xml"/><Relationship Id="rId10" Type="http://schemas.openxmlformats.org/officeDocument/2006/relationships/hyperlink" Target="#Wertkette!C88"/><Relationship Id="rId19" Type="http://schemas.openxmlformats.org/officeDocument/2006/relationships/hyperlink" Target="http://www.2imanagement.ch/?id=57&amp;helpdesk&amp;topic=8" TargetMode="External"/><Relationship Id="rId4" Type="http://schemas.openxmlformats.org/officeDocument/2006/relationships/hyperlink" Target="#Wertkette!C46"/><Relationship Id="rId9" Type="http://schemas.openxmlformats.org/officeDocument/2006/relationships/hyperlink" Target="#Wertkette!C102"/><Relationship Id="rId14" Type="http://schemas.openxmlformats.org/officeDocument/2006/relationships/chart" Target="../charts/chart95.xml"/></Relationships>
</file>

<file path=xl/drawings/_rels/drawing25.xml.rels><?xml version="1.0" encoding="UTF-8" standalone="yes"?>
<Relationships xmlns="http://schemas.openxmlformats.org/package/2006/relationships"><Relationship Id="rId8" Type="http://schemas.openxmlformats.org/officeDocument/2006/relationships/hyperlink" Target="http://www.2imanagement.ch/?id=57&amp;helpdesk&amp;topic=8" TargetMode="External"/><Relationship Id="rId3" Type="http://schemas.openxmlformats.org/officeDocument/2006/relationships/hyperlink" Target="#Produkte!C6"/><Relationship Id="rId7" Type="http://schemas.openxmlformats.org/officeDocument/2006/relationships/hyperlink" Target="#'Menu Toolbox'!A1"/><Relationship Id="rId2" Type="http://schemas.openxmlformats.org/officeDocument/2006/relationships/image" Target="../media/image10.gif"/><Relationship Id="rId1" Type="http://schemas.openxmlformats.org/officeDocument/2006/relationships/hyperlink" Target="#Graph_Produkte"/><Relationship Id="rId6" Type="http://schemas.openxmlformats.org/officeDocument/2006/relationships/hyperlink" Target="#Canvas!A1"/><Relationship Id="rId5" Type="http://schemas.openxmlformats.org/officeDocument/2006/relationships/image" Target="../media/image11.emf"/><Relationship Id="rId4" Type="http://schemas.openxmlformats.org/officeDocument/2006/relationships/chart" Target="../charts/chart97.xml"/><Relationship Id="rId9" Type="http://schemas.openxmlformats.org/officeDocument/2006/relationships/hyperlink" Target="#Distribution!A1"/></Relationships>
</file>

<file path=xl/drawings/_rels/drawing26.xml.rels><?xml version="1.0" encoding="UTF-8" standalone="yes"?>
<Relationships xmlns="http://schemas.openxmlformats.org/package/2006/relationships"><Relationship Id="rId3" Type="http://schemas.openxmlformats.org/officeDocument/2006/relationships/image" Target="../media/image3.emf"/><Relationship Id="rId7" Type="http://schemas.openxmlformats.org/officeDocument/2006/relationships/hyperlink" Target="#Vision!A1"/><Relationship Id="rId2" Type="http://schemas.openxmlformats.org/officeDocument/2006/relationships/image" Target="../media/image18.png"/><Relationship Id="rId1" Type="http://schemas.openxmlformats.org/officeDocument/2006/relationships/chart" Target="../charts/chart98.xml"/><Relationship Id="rId6" Type="http://schemas.openxmlformats.org/officeDocument/2006/relationships/hyperlink" Target="#Normstrategien!A1"/><Relationship Id="rId5" Type="http://schemas.openxmlformats.org/officeDocument/2006/relationships/hyperlink" Target="http://www.2imanagement.ch/?id=57&amp;helpdesk&amp;topic=8" TargetMode="External"/><Relationship Id="rId4" Type="http://schemas.openxmlformats.org/officeDocument/2006/relationships/hyperlink" Target="#'Menu Toolbox'!A1"/></Relationships>
</file>

<file path=xl/drawings/_rels/drawing27.xml.rels><?xml version="1.0" encoding="UTF-8" standalone="yes"?>
<Relationships xmlns="http://schemas.openxmlformats.org/package/2006/relationships"><Relationship Id="rId8" Type="http://schemas.openxmlformats.org/officeDocument/2006/relationships/hyperlink" Target="#Kundenbeziehung!E7"/><Relationship Id="rId13" Type="http://schemas.openxmlformats.org/officeDocument/2006/relationships/hyperlink" Target="#'Menu Toolbox'!A1"/><Relationship Id="rId3" Type="http://schemas.openxmlformats.org/officeDocument/2006/relationships/image" Target="../media/image45.jpeg"/><Relationship Id="rId7" Type="http://schemas.openxmlformats.org/officeDocument/2006/relationships/hyperlink" Target="#Kunden!C6"/><Relationship Id="rId12" Type="http://schemas.openxmlformats.org/officeDocument/2006/relationships/chart" Target="../charts/chart99.xml"/><Relationship Id="rId2" Type="http://schemas.openxmlformats.org/officeDocument/2006/relationships/image" Target="../media/image44.gif"/><Relationship Id="rId1" Type="http://schemas.openxmlformats.org/officeDocument/2006/relationships/image" Target="../media/image43.png"/><Relationship Id="rId6" Type="http://schemas.openxmlformats.org/officeDocument/2006/relationships/image" Target="../media/image10.gif"/><Relationship Id="rId11" Type="http://schemas.openxmlformats.org/officeDocument/2006/relationships/hyperlink" Target="#Canvas!A1"/><Relationship Id="rId5" Type="http://schemas.openxmlformats.org/officeDocument/2006/relationships/hyperlink" Target="#Kunden!A65"/><Relationship Id="rId10" Type="http://schemas.openxmlformats.org/officeDocument/2006/relationships/image" Target="../media/image3.emf"/><Relationship Id="rId4" Type="http://schemas.openxmlformats.org/officeDocument/2006/relationships/image" Target="../media/image46.png"/><Relationship Id="rId9" Type="http://schemas.openxmlformats.org/officeDocument/2006/relationships/hyperlink" Target="#Empathy!A1"/><Relationship Id="rId14" Type="http://schemas.openxmlformats.org/officeDocument/2006/relationships/hyperlink" Target="http://www.2imanagement.ch/?id=57&amp;helpdesk&amp;topic=8" TargetMode="External"/></Relationships>
</file>

<file path=xl/drawings/_rels/drawing28.xml.rels><?xml version="1.0" encoding="UTF-8" standalone="yes"?>
<Relationships xmlns="http://schemas.openxmlformats.org/package/2006/relationships"><Relationship Id="rId8" Type="http://schemas.openxmlformats.org/officeDocument/2006/relationships/chart" Target="../charts/chart105.xml"/><Relationship Id="rId13" Type="http://schemas.openxmlformats.org/officeDocument/2006/relationships/hyperlink" Target="http://www.2imanagement.ch/?id=57&amp;helpdesk&amp;topic=8" TargetMode="External"/><Relationship Id="rId3" Type="http://schemas.openxmlformats.org/officeDocument/2006/relationships/chart" Target="../charts/chart100.xml"/><Relationship Id="rId7" Type="http://schemas.openxmlformats.org/officeDocument/2006/relationships/chart" Target="../charts/chart104.xml"/><Relationship Id="rId12" Type="http://schemas.openxmlformats.org/officeDocument/2006/relationships/hyperlink" Target="#'Menu Toolbox'!A1"/><Relationship Id="rId2" Type="http://schemas.openxmlformats.org/officeDocument/2006/relationships/image" Target="../media/image10.gif"/><Relationship Id="rId1" Type="http://schemas.openxmlformats.org/officeDocument/2006/relationships/hyperlink" Target="#Markt!Graph_Kunden"/><Relationship Id="rId6" Type="http://schemas.openxmlformats.org/officeDocument/2006/relationships/chart" Target="../charts/chart103.xml"/><Relationship Id="rId11" Type="http://schemas.openxmlformats.org/officeDocument/2006/relationships/image" Target="../media/image3.emf"/><Relationship Id="rId5" Type="http://schemas.openxmlformats.org/officeDocument/2006/relationships/chart" Target="../charts/chart102.xml"/><Relationship Id="rId10" Type="http://schemas.openxmlformats.org/officeDocument/2006/relationships/chart" Target="../charts/chart107.xml"/><Relationship Id="rId4" Type="http://schemas.openxmlformats.org/officeDocument/2006/relationships/chart" Target="../charts/chart101.xml"/><Relationship Id="rId9" Type="http://schemas.openxmlformats.org/officeDocument/2006/relationships/chart" Target="../charts/chart106.xml"/><Relationship Id="rId14" Type="http://schemas.openxmlformats.org/officeDocument/2006/relationships/chart" Target="../charts/chart108.xml"/></Relationships>
</file>

<file path=xl/drawings/_rels/drawing29.xml.rels><?xml version="1.0" encoding="UTF-8" standalone="yes"?>
<Relationships xmlns="http://schemas.openxmlformats.org/package/2006/relationships"><Relationship Id="rId3" Type="http://schemas.openxmlformats.org/officeDocument/2006/relationships/hyperlink" Target="http://www.2imanagement.ch/?id=57&amp;helpdesk&amp;topic=8" TargetMode="External"/><Relationship Id="rId2" Type="http://schemas.openxmlformats.org/officeDocument/2006/relationships/image" Target="../media/image11.emf"/><Relationship Id="rId1" Type="http://schemas.openxmlformats.org/officeDocument/2006/relationships/hyperlink" Target="#Canvas!A1"/></Relationships>
</file>

<file path=xl/drawings/_rels/drawing30.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hyperlink" Target="#Kunden!C7"/><Relationship Id="rId1" Type="http://schemas.openxmlformats.org/officeDocument/2006/relationships/hyperlink" Target="#Kunden!A1"/><Relationship Id="rId5" Type="http://schemas.openxmlformats.org/officeDocument/2006/relationships/hyperlink" Target="http://www.2imanagement.ch/?id=57&amp;helpdesk&amp;topic=8" TargetMode="External"/><Relationship Id="rId4" Type="http://schemas.openxmlformats.org/officeDocument/2006/relationships/hyperlink" Target="#Canvas!A1"/></Relationships>
</file>

<file path=xl/drawings/_rels/drawing31.xml.rels><?xml version="1.0" encoding="UTF-8" standalone="yes"?>
<Relationships xmlns="http://schemas.openxmlformats.org/package/2006/relationships"><Relationship Id="rId3" Type="http://schemas.openxmlformats.org/officeDocument/2006/relationships/hyperlink" Target="#Canvas!A1"/><Relationship Id="rId2" Type="http://schemas.openxmlformats.org/officeDocument/2006/relationships/image" Target="../media/image11.emf"/><Relationship Id="rId1" Type="http://schemas.openxmlformats.org/officeDocument/2006/relationships/hyperlink" Target="#Produkte!A1"/><Relationship Id="rId4" Type="http://schemas.openxmlformats.org/officeDocument/2006/relationships/hyperlink" Target="http://www.2imanagement.ch/?id=57&amp;helpdesk&amp;topic=8" TargetMode="External"/></Relationships>
</file>

<file path=xl/drawings/_rels/drawing32.xml.rels><?xml version="1.0" encoding="UTF-8" standalone="yes"?>
<Relationships xmlns="http://schemas.openxmlformats.org/package/2006/relationships"><Relationship Id="rId3" Type="http://schemas.openxmlformats.org/officeDocument/2006/relationships/hyperlink" Target="#'Menu Toolbox'!A1"/><Relationship Id="rId2" Type="http://schemas.openxmlformats.org/officeDocument/2006/relationships/image" Target="../media/image3.emf"/><Relationship Id="rId1" Type="http://schemas.openxmlformats.org/officeDocument/2006/relationships/hyperlink" Target="#top_kunden"/><Relationship Id="rId4" Type="http://schemas.openxmlformats.org/officeDocument/2006/relationships/hyperlink" Target="http://www.2imanagement.ch/?id=57&amp;helpdesk&amp;topic=8" TargetMode="External"/></Relationships>
</file>

<file path=xl/drawings/_rels/drawing33.xml.rels><?xml version="1.0" encoding="UTF-8" standalone="yes"?>
<Relationships xmlns="http://schemas.openxmlformats.org/package/2006/relationships"><Relationship Id="rId3" Type="http://schemas.openxmlformats.org/officeDocument/2006/relationships/hyperlink" Target="#Branchenstruktur!A1"/><Relationship Id="rId2" Type="http://schemas.openxmlformats.org/officeDocument/2006/relationships/chart" Target="../charts/chart109.xml"/><Relationship Id="rId1" Type="http://schemas.openxmlformats.org/officeDocument/2006/relationships/image" Target="../media/image47.emf"/><Relationship Id="rId6" Type="http://schemas.openxmlformats.org/officeDocument/2006/relationships/hyperlink" Target="http://www.2imanagement.ch/?id=57&amp;helpdesk&amp;topic=8" TargetMode="External"/><Relationship Id="rId5" Type="http://schemas.openxmlformats.org/officeDocument/2006/relationships/hyperlink" Target="#'Menu Toolbox'!A1"/><Relationship Id="rId4" Type="http://schemas.openxmlformats.org/officeDocument/2006/relationships/image" Target="../media/image11.emf"/></Relationships>
</file>

<file path=xl/drawings/_rels/drawing34.xml.rels><?xml version="1.0" encoding="UTF-8" standalone="yes"?>
<Relationships xmlns="http://schemas.openxmlformats.org/package/2006/relationships"><Relationship Id="rId3" Type="http://schemas.openxmlformats.org/officeDocument/2006/relationships/hyperlink" Target="http://www.2imanagement.ch/?id=57&amp;helpdesk&amp;topic=8" TargetMode="External"/><Relationship Id="rId2" Type="http://schemas.openxmlformats.org/officeDocument/2006/relationships/hyperlink" Target="#'Menu Toolbox'!A1"/><Relationship Id="rId1" Type="http://schemas.openxmlformats.org/officeDocument/2006/relationships/image" Target="../media/image3.emf"/></Relationships>
</file>

<file path=xl/drawings/_rels/drawing35.xml.rels><?xml version="1.0" encoding="UTF-8" standalone="yes"?>
<Relationships xmlns="http://schemas.openxmlformats.org/package/2006/relationships"><Relationship Id="rId8" Type="http://schemas.openxmlformats.org/officeDocument/2006/relationships/hyperlink" Target="#Distribution!E7"/><Relationship Id="rId13" Type="http://schemas.openxmlformats.org/officeDocument/2006/relationships/image" Target="../media/image3.emf"/><Relationship Id="rId3" Type="http://schemas.openxmlformats.org/officeDocument/2006/relationships/hyperlink" Target="#Wertkette!C23"/><Relationship Id="rId7" Type="http://schemas.openxmlformats.org/officeDocument/2006/relationships/hyperlink" Target="#Kernkompetenzen!C6"/><Relationship Id="rId12" Type="http://schemas.openxmlformats.org/officeDocument/2006/relationships/hyperlink" Target="#CanvasLeer!A1"/><Relationship Id="rId2" Type="http://schemas.openxmlformats.org/officeDocument/2006/relationships/hyperlink" Target="#Stakeholder!C5"/><Relationship Id="rId1" Type="http://schemas.openxmlformats.org/officeDocument/2006/relationships/hyperlink" Target="http://www.businessmodelgeneration.com/canvas" TargetMode="External"/><Relationship Id="rId6" Type="http://schemas.openxmlformats.org/officeDocument/2006/relationships/hyperlink" Target="#top_kunden"/><Relationship Id="rId11" Type="http://schemas.openxmlformats.org/officeDocument/2006/relationships/hyperlink" Target="#Empathy!A1"/><Relationship Id="rId5" Type="http://schemas.openxmlformats.org/officeDocument/2006/relationships/hyperlink" Target="#Kundenbeziehung!C7"/><Relationship Id="rId15" Type="http://schemas.openxmlformats.org/officeDocument/2006/relationships/hyperlink" Target="http://www.2imanagement.ch/?id=57&amp;helpdesk&amp;topic=8" TargetMode="External"/><Relationship Id="rId10" Type="http://schemas.openxmlformats.org/officeDocument/2006/relationships/hyperlink" Target="#Einnahmen!A1"/><Relationship Id="rId4" Type="http://schemas.openxmlformats.org/officeDocument/2006/relationships/hyperlink" Target="#Produkte!C5"/><Relationship Id="rId9" Type="http://schemas.openxmlformats.org/officeDocument/2006/relationships/hyperlink" Target="#Kosten!A1"/><Relationship Id="rId14" Type="http://schemas.openxmlformats.org/officeDocument/2006/relationships/hyperlink" Target="#'Menu Toolbox'!A1"/></Relationships>
</file>

<file path=xl/drawings/_rels/drawing36.xml.rels><?xml version="1.0" encoding="UTF-8" standalone="yes"?>
<Relationships xmlns="http://schemas.openxmlformats.org/package/2006/relationships"><Relationship Id="rId3" Type="http://schemas.openxmlformats.org/officeDocument/2006/relationships/hyperlink" Target="http://www.businessmodelgeneration.com/canvas" TargetMode="External"/><Relationship Id="rId2" Type="http://schemas.openxmlformats.org/officeDocument/2006/relationships/image" Target="../media/image50.png"/><Relationship Id="rId1" Type="http://schemas.openxmlformats.org/officeDocument/2006/relationships/image" Target="../media/image49.png"/><Relationship Id="rId6" Type="http://schemas.openxmlformats.org/officeDocument/2006/relationships/hyperlink" Target="http://www.2imanagement.ch/?id=57&amp;helpdesk&amp;topic=8" TargetMode="External"/><Relationship Id="rId5" Type="http://schemas.openxmlformats.org/officeDocument/2006/relationships/image" Target="../media/image3.emf"/><Relationship Id="rId4" Type="http://schemas.openxmlformats.org/officeDocument/2006/relationships/hyperlink" Target="#Canvas!A1"/></Relationships>
</file>

<file path=xl/drawings/_rels/drawing37.xml.rels><?xml version="1.0" encoding="UTF-8" standalone="yes"?>
<Relationships xmlns="http://schemas.openxmlformats.org/package/2006/relationships"><Relationship Id="rId3" Type="http://schemas.openxmlformats.org/officeDocument/2006/relationships/hyperlink" Target="#'Menu Toolbox'!A1"/><Relationship Id="rId2" Type="http://schemas.openxmlformats.org/officeDocument/2006/relationships/image" Target="../media/image3.emf"/><Relationship Id="rId1" Type="http://schemas.openxmlformats.org/officeDocument/2006/relationships/chart" Target="../charts/chart110.xml"/><Relationship Id="rId4" Type="http://schemas.openxmlformats.org/officeDocument/2006/relationships/hyperlink" Target="http://www.2imanagement.ch/?id=57&amp;helpdesk&amp;topic=8" TargetMode="External"/></Relationships>
</file>

<file path=xl/drawings/_rels/drawing38.xml.rels><?xml version="1.0" encoding="UTF-8" standalone="yes"?>
<Relationships xmlns="http://schemas.openxmlformats.org/package/2006/relationships"><Relationship Id="rId8" Type="http://schemas.openxmlformats.org/officeDocument/2006/relationships/hyperlink" Target="#top_portfolio"/><Relationship Id="rId13" Type="http://schemas.openxmlformats.org/officeDocument/2006/relationships/hyperlink" Target="http://www.2imanagement.ch/?id=57&amp;helpdesk&amp;topic=8" TargetMode="External"/><Relationship Id="rId3" Type="http://schemas.openxmlformats.org/officeDocument/2006/relationships/image" Target="../media/image52.jpeg"/><Relationship Id="rId7" Type="http://schemas.openxmlformats.org/officeDocument/2006/relationships/image" Target="../media/image6.png"/><Relationship Id="rId12" Type="http://schemas.openxmlformats.org/officeDocument/2006/relationships/image" Target="../media/image11.emf"/><Relationship Id="rId2" Type="http://schemas.openxmlformats.org/officeDocument/2006/relationships/image" Target="../media/image51.jpeg"/><Relationship Id="rId1" Type="http://schemas.openxmlformats.org/officeDocument/2006/relationships/chart" Target="../charts/chart111.xml"/><Relationship Id="rId6" Type="http://schemas.openxmlformats.org/officeDocument/2006/relationships/hyperlink" Target="#'Menu Toolbox'!A1"/><Relationship Id="rId11" Type="http://schemas.openxmlformats.org/officeDocument/2006/relationships/image" Target="../media/image3.emf"/><Relationship Id="rId5" Type="http://schemas.openxmlformats.org/officeDocument/2006/relationships/image" Target="../media/image54.jpeg"/><Relationship Id="rId10" Type="http://schemas.openxmlformats.org/officeDocument/2006/relationships/hyperlink" Target="#Produkte!C5"/><Relationship Id="rId4" Type="http://schemas.openxmlformats.org/officeDocument/2006/relationships/image" Target="../media/image53.jpeg"/><Relationship Id="rId9" Type="http://schemas.openxmlformats.org/officeDocument/2006/relationships/hyperlink" Target="#McKinsey"/><Relationship Id="rId14" Type="http://schemas.openxmlformats.org/officeDocument/2006/relationships/chart" Target="../charts/chart112.xml"/></Relationships>
</file>

<file path=xl/drawings/_rels/drawing39.xml.rels><?xml version="1.0" encoding="UTF-8" standalone="yes"?>
<Relationships xmlns="http://schemas.openxmlformats.org/package/2006/relationships"><Relationship Id="rId8" Type="http://schemas.openxmlformats.org/officeDocument/2006/relationships/hyperlink" Target="#Massnahmen!A1"/><Relationship Id="rId3" Type="http://schemas.openxmlformats.org/officeDocument/2006/relationships/hyperlink" Target="#'Swot-Analyse'!C28"/><Relationship Id="rId7" Type="http://schemas.openxmlformats.org/officeDocument/2006/relationships/hyperlink" Target="http://www.2imanagement.ch/?id=57&amp;helpdesk&amp;topic=8" TargetMode="External"/><Relationship Id="rId2" Type="http://schemas.openxmlformats.org/officeDocument/2006/relationships/hyperlink" Target="#'Swot-Analyse'!C7"/><Relationship Id="rId1" Type="http://schemas.openxmlformats.org/officeDocument/2006/relationships/hyperlink" Target="#'Swot-Analyse'!P7"/><Relationship Id="rId6" Type="http://schemas.openxmlformats.org/officeDocument/2006/relationships/hyperlink" Target="#'Menu Toolbox'!A1"/><Relationship Id="rId11" Type="http://schemas.openxmlformats.org/officeDocument/2006/relationships/hyperlink" Target="#Trends!A1"/><Relationship Id="rId5" Type="http://schemas.openxmlformats.org/officeDocument/2006/relationships/image" Target="../media/image11.emf"/><Relationship Id="rId10" Type="http://schemas.openxmlformats.org/officeDocument/2006/relationships/hyperlink" Target="#RisikoDetail!A1"/><Relationship Id="rId4" Type="http://schemas.openxmlformats.org/officeDocument/2006/relationships/hyperlink" Target="#'Swot-Analyse'!P28"/><Relationship Id="rId9" Type="http://schemas.openxmlformats.org/officeDocument/2006/relationships/hyperlink" Target="#Vision!A1"/></Relationships>
</file>

<file path=xl/drawings/_rels/drawing40.xml.rels><?xml version="1.0" encoding="UTF-8" standalone="yes"?>
<Relationships xmlns="http://schemas.openxmlformats.org/package/2006/relationships"><Relationship Id="rId3" Type="http://schemas.openxmlformats.org/officeDocument/2006/relationships/hyperlink" Target="#Canvas!A1"/><Relationship Id="rId2" Type="http://schemas.openxmlformats.org/officeDocument/2006/relationships/image" Target="../media/image3.emf"/><Relationship Id="rId1" Type="http://schemas.openxmlformats.org/officeDocument/2006/relationships/chart" Target="../charts/chart113.xml"/><Relationship Id="rId5" Type="http://schemas.openxmlformats.org/officeDocument/2006/relationships/hyperlink" Target="http://www.2imanagement.ch/?id=57&amp;helpdesk&amp;topic=8" TargetMode="External"/><Relationship Id="rId4" Type="http://schemas.openxmlformats.org/officeDocument/2006/relationships/hyperlink" Target="#'Menu Toolbox'!A1"/></Relationships>
</file>

<file path=xl/drawings/_rels/drawing41.xml.rels><?xml version="1.0" encoding="UTF-8" standalone="yes"?>
<Relationships xmlns="http://schemas.openxmlformats.org/package/2006/relationships"><Relationship Id="rId3" Type="http://schemas.openxmlformats.org/officeDocument/2006/relationships/hyperlink" Target="#Canvas!A1"/><Relationship Id="rId2" Type="http://schemas.openxmlformats.org/officeDocument/2006/relationships/image" Target="../media/image3.emf"/><Relationship Id="rId1" Type="http://schemas.openxmlformats.org/officeDocument/2006/relationships/chart" Target="../charts/chart114.xml"/><Relationship Id="rId5" Type="http://schemas.openxmlformats.org/officeDocument/2006/relationships/hyperlink" Target="http://www.2imanagement.ch/?id=57&amp;helpdesk&amp;topic=8" TargetMode="External"/><Relationship Id="rId4" Type="http://schemas.openxmlformats.org/officeDocument/2006/relationships/hyperlink" Target="#'Menu Toolbox'!A1"/></Relationships>
</file>

<file path=xl/drawings/_rels/drawing4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chart" Target="../charts/chart115.xml"/><Relationship Id="rId1" Type="http://schemas.openxmlformats.org/officeDocument/2006/relationships/image" Target="../media/image55.emf"/><Relationship Id="rId5" Type="http://schemas.openxmlformats.org/officeDocument/2006/relationships/hyperlink" Target="http://www.2imanagement.ch/?id=57&amp;helpdesk&amp;topic=8" TargetMode="External"/><Relationship Id="rId4" Type="http://schemas.openxmlformats.org/officeDocument/2006/relationships/hyperlink" Target="#'Menu Toolbox'!A1"/></Relationships>
</file>

<file path=xl/drawings/_rels/drawing43.xml.rels><?xml version="1.0" encoding="UTF-8" standalone="yes"?>
<Relationships xmlns="http://schemas.openxmlformats.org/package/2006/relationships"><Relationship Id="rId3" Type="http://schemas.openxmlformats.org/officeDocument/2006/relationships/hyperlink" Target="#'Menu Toolbox'!A1"/><Relationship Id="rId2" Type="http://schemas.openxmlformats.org/officeDocument/2006/relationships/image" Target="../media/image3.emf"/><Relationship Id="rId1" Type="http://schemas.openxmlformats.org/officeDocument/2006/relationships/hyperlink" Target="#Normstrategien!G27"/><Relationship Id="rId4" Type="http://schemas.openxmlformats.org/officeDocument/2006/relationships/hyperlink" Target="http://www.2imanagement.ch/?id=57&amp;helpdesk&amp;topic=8" TargetMode="External"/></Relationships>
</file>

<file path=xl/drawings/_rels/drawing44.xml.rels><?xml version="1.0" encoding="UTF-8" standalone="yes"?>
<Relationships xmlns="http://schemas.openxmlformats.org/package/2006/relationships"><Relationship Id="rId8" Type="http://schemas.openxmlformats.org/officeDocument/2006/relationships/image" Target="../media/image57.png"/><Relationship Id="rId3" Type="http://schemas.openxmlformats.org/officeDocument/2006/relationships/hyperlink" Target="#RisikoDetail!R6"/><Relationship Id="rId7" Type="http://schemas.openxmlformats.org/officeDocument/2006/relationships/hyperlink" Target="#Massnahmen!H6"/><Relationship Id="rId2" Type="http://schemas.openxmlformats.org/officeDocument/2006/relationships/image" Target="../media/image6.png"/><Relationship Id="rId1" Type="http://schemas.openxmlformats.org/officeDocument/2006/relationships/hyperlink" Target="#Menu!A1"/><Relationship Id="rId6" Type="http://schemas.openxmlformats.org/officeDocument/2006/relationships/hyperlink" Target="#KPI!E4"/><Relationship Id="rId5" Type="http://schemas.openxmlformats.org/officeDocument/2006/relationships/hyperlink" Target="#Massnahmen!J11"/><Relationship Id="rId4" Type="http://schemas.openxmlformats.org/officeDocument/2006/relationships/hyperlink" Target="#RisikoDetail!C6"/></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48.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6.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142875</xdr:colOff>
      <xdr:row>3</xdr:row>
      <xdr:rowOff>47625</xdr:rowOff>
    </xdr:from>
    <xdr:to>
      <xdr:col>12</xdr:col>
      <xdr:colOff>76200</xdr:colOff>
      <xdr:row>36</xdr:row>
      <xdr:rowOff>9525</xdr:rowOff>
    </xdr:to>
    <xdr:pic macro="[0]!Uebersicht">
      <xdr:nvPicPr>
        <xdr:cNvPr id="24" name="Picture 4">
          <a:extLst>
            <a:ext uri="{FF2B5EF4-FFF2-40B4-BE49-F238E27FC236}">
              <a16:creationId xmlns:a16="http://schemas.microsoft.com/office/drawing/2014/main" id="{00000000-0008-0000-0100-000018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679" t="1789" r="428" b="2054"/>
        <a:stretch/>
      </xdr:blipFill>
      <xdr:spPr bwMode="auto">
        <a:xfrm>
          <a:off x="150495" y="794385"/>
          <a:ext cx="7324725" cy="6012180"/>
        </a:xfrm>
        <a:prstGeom prst="rect">
          <a:avLst/>
        </a:prstGeom>
        <a:ln>
          <a:noFill/>
        </a:ln>
        <a:effectLst>
          <a:softEdge rad="112500"/>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xdr:from>
      <xdr:col>5</xdr:col>
      <xdr:colOff>752475</xdr:colOff>
      <xdr:row>12</xdr:row>
      <xdr:rowOff>85725</xdr:rowOff>
    </xdr:from>
    <xdr:to>
      <xdr:col>7</xdr:col>
      <xdr:colOff>361950</xdr:colOff>
      <xdr:row>18</xdr:row>
      <xdr:rowOff>76200</xdr:rowOff>
    </xdr:to>
    <xdr:sp macro="" textlink="">
      <xdr:nvSpPr>
        <xdr:cNvPr id="6" name="Ellipse 5">
          <a:extLst>
            <a:ext uri="{FF2B5EF4-FFF2-40B4-BE49-F238E27FC236}">
              <a16:creationId xmlns:a16="http://schemas.microsoft.com/office/drawing/2014/main" id="{00000000-0008-0000-0100-000006000000}"/>
            </a:ext>
          </a:extLst>
        </xdr:cNvPr>
        <xdr:cNvSpPr/>
      </xdr:nvSpPr>
      <xdr:spPr>
        <a:xfrm>
          <a:off x="2590800" y="2524125"/>
          <a:ext cx="1133475" cy="1133475"/>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9</xdr:col>
      <xdr:colOff>45140</xdr:colOff>
      <xdr:row>16</xdr:row>
      <xdr:rowOff>21120</xdr:rowOff>
    </xdr:from>
    <xdr:to>
      <xdr:col>9</xdr:col>
      <xdr:colOff>483290</xdr:colOff>
      <xdr:row>18</xdr:row>
      <xdr:rowOff>97320</xdr:rowOff>
    </xdr:to>
    <xdr:sp macro="" textlink="">
      <xdr:nvSpPr>
        <xdr:cNvPr id="13" name="Ellipse 12">
          <a:hlinkClick xmlns:r="http://schemas.openxmlformats.org/officeDocument/2006/relationships" r:id="rId2"/>
          <a:extLst>
            <a:ext uri="{FF2B5EF4-FFF2-40B4-BE49-F238E27FC236}">
              <a16:creationId xmlns:a16="http://schemas.microsoft.com/office/drawing/2014/main" id="{00000000-0008-0000-0100-00000D000000}"/>
            </a:ext>
          </a:extLst>
        </xdr:cNvPr>
        <xdr:cNvSpPr/>
      </xdr:nvSpPr>
      <xdr:spPr>
        <a:xfrm>
          <a:off x="5179115" y="3240570"/>
          <a:ext cx="438150" cy="457200"/>
        </a:xfrm>
        <a:prstGeom prst="ellipse">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4</xdr:col>
      <xdr:colOff>521390</xdr:colOff>
      <xdr:row>15</xdr:row>
      <xdr:rowOff>183045</xdr:rowOff>
    </xdr:from>
    <xdr:to>
      <xdr:col>5</xdr:col>
      <xdr:colOff>197540</xdr:colOff>
      <xdr:row>18</xdr:row>
      <xdr:rowOff>68745</xdr:rowOff>
    </xdr:to>
    <xdr:sp macro="" textlink="">
      <xdr:nvSpPr>
        <xdr:cNvPr id="17" name="Ellipse 16">
          <a:hlinkClick xmlns:r="http://schemas.openxmlformats.org/officeDocument/2006/relationships" r:id="rId2"/>
          <a:extLst>
            <a:ext uri="{FF2B5EF4-FFF2-40B4-BE49-F238E27FC236}">
              <a16:creationId xmlns:a16="http://schemas.microsoft.com/office/drawing/2014/main" id="{00000000-0008-0000-0100-000011000000}"/>
            </a:ext>
          </a:extLst>
        </xdr:cNvPr>
        <xdr:cNvSpPr/>
      </xdr:nvSpPr>
      <xdr:spPr>
        <a:xfrm>
          <a:off x="1845365" y="3211995"/>
          <a:ext cx="438150" cy="457200"/>
        </a:xfrm>
        <a:prstGeom prst="ellipse">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6</xdr:col>
      <xdr:colOff>578540</xdr:colOff>
      <xdr:row>7</xdr:row>
      <xdr:rowOff>183045</xdr:rowOff>
    </xdr:from>
    <xdr:to>
      <xdr:col>7</xdr:col>
      <xdr:colOff>254690</xdr:colOff>
      <xdr:row>10</xdr:row>
      <xdr:rowOff>68745</xdr:rowOff>
    </xdr:to>
    <xdr:sp macro="" textlink="">
      <xdr:nvSpPr>
        <xdr:cNvPr id="18" name="Ellipse 17">
          <a:hlinkClick xmlns:r="http://schemas.openxmlformats.org/officeDocument/2006/relationships" r:id="rId2"/>
          <a:extLst>
            <a:ext uri="{FF2B5EF4-FFF2-40B4-BE49-F238E27FC236}">
              <a16:creationId xmlns:a16="http://schemas.microsoft.com/office/drawing/2014/main" id="{00000000-0008-0000-0100-000012000000}"/>
            </a:ext>
          </a:extLst>
        </xdr:cNvPr>
        <xdr:cNvSpPr/>
      </xdr:nvSpPr>
      <xdr:spPr>
        <a:xfrm>
          <a:off x="3426515" y="1687995"/>
          <a:ext cx="438150" cy="457200"/>
        </a:xfrm>
        <a:prstGeom prst="ellipse">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21</xdr:col>
      <xdr:colOff>9525</xdr:colOff>
      <xdr:row>6</xdr:row>
      <xdr:rowOff>123825</xdr:rowOff>
    </xdr:from>
    <xdr:ext cx="184731" cy="264560"/>
    <xdr:sp macro="" textlink="">
      <xdr:nvSpPr>
        <xdr:cNvPr id="2" name="Textfeld 1">
          <a:extLst>
            <a:ext uri="{FF2B5EF4-FFF2-40B4-BE49-F238E27FC236}">
              <a16:creationId xmlns:a16="http://schemas.microsoft.com/office/drawing/2014/main" id="{00000000-0008-0000-0100-000002000000}"/>
            </a:ext>
          </a:extLst>
        </xdr:cNvPr>
        <xdr:cNvSpPr txBox="1"/>
      </xdr:nvSpPr>
      <xdr:spPr>
        <a:xfrm>
          <a:off x="10906125" y="1438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CH" sz="1100"/>
        </a:p>
      </xdr:txBody>
    </xdr:sp>
    <xdr:clientData/>
  </xdr:oneCellAnchor>
  <xdr:twoCellAnchor>
    <xdr:from>
      <xdr:col>8</xdr:col>
      <xdr:colOff>344214</xdr:colOff>
      <xdr:row>26</xdr:row>
      <xdr:rowOff>130898</xdr:rowOff>
    </xdr:from>
    <xdr:to>
      <xdr:col>12</xdr:col>
      <xdr:colOff>198317</xdr:colOff>
      <xdr:row>34</xdr:row>
      <xdr:rowOff>143465</xdr:rowOff>
    </xdr:to>
    <xdr:grpSp>
      <xdr:nvGrpSpPr>
        <xdr:cNvPr id="7" name="Gruppieren 6">
          <a:hlinkClick xmlns:r="http://schemas.openxmlformats.org/officeDocument/2006/relationships" r:id="rId3" tooltip="Strategies"/>
          <a:extLst>
            <a:ext uri="{FF2B5EF4-FFF2-40B4-BE49-F238E27FC236}">
              <a16:creationId xmlns:a16="http://schemas.microsoft.com/office/drawing/2014/main" id="{00000000-0008-0000-0100-000007000000}"/>
            </a:ext>
          </a:extLst>
        </xdr:cNvPr>
        <xdr:cNvGrpSpPr/>
      </xdr:nvGrpSpPr>
      <xdr:grpSpPr>
        <a:xfrm>
          <a:off x="4779054" y="5144858"/>
          <a:ext cx="2803043" cy="1475607"/>
          <a:chOff x="4630823" y="5320381"/>
          <a:chExt cx="2731310" cy="1536567"/>
        </a:xfrm>
      </xdr:grpSpPr>
      <xdr:sp macro="[0]!Select_Massnahmen" textlink="">
        <xdr:nvSpPr>
          <xdr:cNvPr id="32" name="Textfeld 31">
            <a:hlinkClick xmlns:r="http://schemas.openxmlformats.org/officeDocument/2006/relationships" r:id="rId3" tooltip="Strategies"/>
            <a:extLst>
              <a:ext uri="{FF2B5EF4-FFF2-40B4-BE49-F238E27FC236}">
                <a16:creationId xmlns:a16="http://schemas.microsoft.com/office/drawing/2014/main" id="{00000000-0008-0000-0100-000020000000}"/>
              </a:ext>
            </a:extLst>
          </xdr:cNvPr>
          <xdr:cNvSpPr txBox="1"/>
        </xdr:nvSpPr>
        <xdr:spPr>
          <a:xfrm>
            <a:off x="5563234" y="5320381"/>
            <a:ext cx="983476" cy="10804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US" b="0">
              <a:latin typeface="Calibri Light" panose="020F0302020204030204" pitchFamily="34" charset="0"/>
              <a:cs typeface="Calibri Light" panose="020F0302020204030204" pitchFamily="34" charset="0"/>
            </a:endParaRPr>
          </a:p>
        </xdr:txBody>
      </xdr:sp>
      <xdr:sp macro="[0]!Select_Massnahmen" textlink="' '!A14">
        <xdr:nvSpPr>
          <xdr:cNvPr id="4" name="Textfeld 3">
            <a:extLst>
              <a:ext uri="{FF2B5EF4-FFF2-40B4-BE49-F238E27FC236}">
                <a16:creationId xmlns:a16="http://schemas.microsoft.com/office/drawing/2014/main" id="{00000000-0008-0000-0100-000004000000}"/>
              </a:ext>
            </a:extLst>
          </xdr:cNvPr>
          <xdr:cNvSpPr txBox="1"/>
        </xdr:nvSpPr>
        <xdr:spPr>
          <a:xfrm>
            <a:off x="4630823" y="6422783"/>
            <a:ext cx="2731310" cy="43416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D95BAA30-D561-41AB-AD38-8E37766B7112}" type="TxLink">
              <a:rPr lang="en-US" sz="2000" b="0">
                <a:solidFill>
                  <a:schemeClr val="tx2"/>
                </a:solidFill>
                <a:latin typeface="Calibri Light" panose="020F0302020204030204" pitchFamily="34" charset="0"/>
                <a:ea typeface="+mn-ea"/>
                <a:cs typeface="Calibri Light" panose="020F0302020204030204" pitchFamily="34" charset="0"/>
              </a:rPr>
              <a:pPr marL="0" indent="0" algn="ctr"/>
              <a:t>Projets stratégique</a:t>
            </a:fld>
            <a:endParaRPr lang="de-CH" sz="2000" b="0">
              <a:solidFill>
                <a:schemeClr val="tx2"/>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6</xdr:col>
      <xdr:colOff>698500</xdr:colOff>
      <xdr:row>5</xdr:row>
      <xdr:rowOff>28574</xdr:rowOff>
    </xdr:from>
    <xdr:to>
      <xdr:col>9</xdr:col>
      <xdr:colOff>193674</xdr:colOff>
      <xdr:row>13</xdr:row>
      <xdr:rowOff>161923</xdr:rowOff>
    </xdr:to>
    <xdr:grpSp>
      <xdr:nvGrpSpPr>
        <xdr:cNvPr id="10" name="Gruppieren 9">
          <a:hlinkClick xmlns:r="http://schemas.openxmlformats.org/officeDocument/2006/relationships" r:id="rId4" tooltip="Monitoring"/>
          <a:extLst>
            <a:ext uri="{FF2B5EF4-FFF2-40B4-BE49-F238E27FC236}">
              <a16:creationId xmlns:a16="http://schemas.microsoft.com/office/drawing/2014/main" id="{00000000-0008-0000-0100-00000A000000}"/>
            </a:ext>
          </a:extLst>
        </xdr:cNvPr>
        <xdr:cNvGrpSpPr/>
      </xdr:nvGrpSpPr>
      <xdr:grpSpPr>
        <a:xfrm>
          <a:off x="3563620" y="1202054"/>
          <a:ext cx="1849754" cy="1596389"/>
          <a:chOff x="3860800" y="1209674"/>
          <a:chExt cx="1895474" cy="1606549"/>
        </a:xfrm>
      </xdr:grpSpPr>
      <xdr:sp macro="" textlink="' '!A9">
        <xdr:nvSpPr>
          <xdr:cNvPr id="25" name="Textfeld 24">
            <a:extLst>
              <a:ext uri="{FF2B5EF4-FFF2-40B4-BE49-F238E27FC236}">
                <a16:creationId xmlns:a16="http://schemas.microsoft.com/office/drawing/2014/main" id="{00000000-0008-0000-0100-000019000000}"/>
              </a:ext>
            </a:extLst>
          </xdr:cNvPr>
          <xdr:cNvSpPr txBox="1"/>
        </xdr:nvSpPr>
        <xdr:spPr>
          <a:xfrm>
            <a:off x="3860800" y="1209674"/>
            <a:ext cx="1895474" cy="7848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292BF473-CD5A-4241-8DFE-46D604560979}" type="TxLink">
              <a:rPr lang="de-CH" sz="2000" b="0">
                <a:solidFill>
                  <a:schemeClr val="tx2"/>
                </a:solidFill>
                <a:latin typeface="Calibri Light" panose="020F0302020204030204" pitchFamily="34" charset="0"/>
                <a:cs typeface="Calibri Light" panose="020F0302020204030204" pitchFamily="34" charset="0"/>
              </a:rPr>
              <a:pPr algn="ctr"/>
              <a:t>Management stratégique</a:t>
            </a:fld>
            <a:endParaRPr lang="de-CH" sz="2000" b="0">
              <a:solidFill>
                <a:schemeClr val="tx2"/>
              </a:solidFill>
              <a:latin typeface="Calibri Light" panose="020F0302020204030204" pitchFamily="34" charset="0"/>
              <a:cs typeface="Calibri Light" panose="020F0302020204030204" pitchFamily="34" charset="0"/>
            </a:endParaRPr>
          </a:p>
        </xdr:txBody>
      </xdr:sp>
      <xdr:sp macro="" textlink="">
        <xdr:nvSpPr>
          <xdr:cNvPr id="33" name="Textfeld 32">
            <a:extLst>
              <a:ext uri="{FF2B5EF4-FFF2-40B4-BE49-F238E27FC236}">
                <a16:creationId xmlns:a16="http://schemas.microsoft.com/office/drawing/2014/main" id="{00000000-0008-0000-0100-000021000000}"/>
              </a:ext>
            </a:extLst>
          </xdr:cNvPr>
          <xdr:cNvSpPr txBox="1"/>
        </xdr:nvSpPr>
        <xdr:spPr>
          <a:xfrm>
            <a:off x="4150692" y="2123745"/>
            <a:ext cx="769339" cy="6924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endParaRPr lang="en-US" b="0">
              <a:latin typeface="Calibri Light" panose="020F0302020204030204" pitchFamily="34" charset="0"/>
              <a:cs typeface="Calibri Light" panose="020F0302020204030204" pitchFamily="34" charset="0"/>
            </a:endParaRPr>
          </a:p>
        </xdr:txBody>
      </xdr:sp>
    </xdr:grpSp>
    <xdr:clientData/>
  </xdr:twoCellAnchor>
  <xdr:twoCellAnchor>
    <xdr:from>
      <xdr:col>1</xdr:col>
      <xdr:colOff>160331</xdr:colOff>
      <xdr:row>18</xdr:row>
      <xdr:rowOff>97784</xdr:rowOff>
    </xdr:from>
    <xdr:to>
      <xdr:col>5</xdr:col>
      <xdr:colOff>150495</xdr:colOff>
      <xdr:row>22</xdr:row>
      <xdr:rowOff>163830</xdr:rowOff>
    </xdr:to>
    <xdr:sp macro="" textlink="' '!A13">
      <xdr:nvSpPr>
        <xdr:cNvPr id="29" name="Textfeld 28">
          <a:hlinkClick xmlns:r="http://schemas.openxmlformats.org/officeDocument/2006/relationships" r:id="rId5" tooltip="Innovation"/>
          <a:extLst>
            <a:ext uri="{FF2B5EF4-FFF2-40B4-BE49-F238E27FC236}">
              <a16:creationId xmlns:a16="http://schemas.microsoft.com/office/drawing/2014/main" id="{00000000-0008-0000-0100-00001D000000}"/>
            </a:ext>
          </a:extLst>
        </xdr:cNvPr>
        <xdr:cNvSpPr txBox="1"/>
      </xdr:nvSpPr>
      <xdr:spPr>
        <a:xfrm>
          <a:off x="183191" y="3648704"/>
          <a:ext cx="2047564" cy="7975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l"/>
          <a:fld id="{2B89FE4C-6616-4514-A515-39708EE9598C}" type="TxLink">
            <a:rPr lang="en-US" sz="2000" b="0">
              <a:solidFill>
                <a:schemeClr val="tx2"/>
              </a:solidFill>
              <a:latin typeface="Calibri Light" panose="020F0302020204030204" pitchFamily="34" charset="0"/>
              <a:ea typeface="+mn-ea"/>
              <a:cs typeface="Calibri Light" panose="020F0302020204030204" pitchFamily="34" charset="0"/>
            </a:rPr>
            <a:pPr marL="0" indent="0" algn="l"/>
            <a:t>Innovation/ 
Opportunités</a:t>
          </a:fld>
          <a:endParaRPr lang="de-CH" sz="2000" b="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4</xdr:col>
      <xdr:colOff>230932</xdr:colOff>
      <xdr:row>14</xdr:row>
      <xdr:rowOff>180974</xdr:rowOff>
    </xdr:from>
    <xdr:to>
      <xdr:col>5</xdr:col>
      <xdr:colOff>133349</xdr:colOff>
      <xdr:row>19</xdr:row>
      <xdr:rowOff>41207</xdr:rowOff>
    </xdr:to>
    <xdr:sp macro="" textlink="">
      <xdr:nvSpPr>
        <xdr:cNvPr id="34" name="Textfeld 33">
          <a:hlinkClick xmlns:r="http://schemas.openxmlformats.org/officeDocument/2006/relationships" r:id="rId6"/>
          <a:extLst>
            <a:ext uri="{FF2B5EF4-FFF2-40B4-BE49-F238E27FC236}">
              <a16:creationId xmlns:a16="http://schemas.microsoft.com/office/drawing/2014/main" id="{00000000-0008-0000-0100-000022000000}"/>
            </a:ext>
          </a:extLst>
        </xdr:cNvPr>
        <xdr:cNvSpPr txBox="1"/>
      </xdr:nvSpPr>
      <xdr:spPr>
        <a:xfrm>
          <a:off x="1545382" y="3019424"/>
          <a:ext cx="702517" cy="7809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US">
            <a:latin typeface="Calibri Light" panose="020F0302020204030204" pitchFamily="34" charset="0"/>
            <a:cs typeface="Calibri Light" panose="020F0302020204030204" pitchFamily="34" charset="0"/>
          </a:endParaRPr>
        </a:p>
      </xdr:txBody>
    </xdr:sp>
    <xdr:clientData/>
  </xdr:twoCellAnchor>
  <xdr:twoCellAnchor>
    <xdr:from>
      <xdr:col>4</xdr:col>
      <xdr:colOff>763463</xdr:colOff>
      <xdr:row>30</xdr:row>
      <xdr:rowOff>50095</xdr:rowOff>
    </xdr:from>
    <xdr:to>
      <xdr:col>8</xdr:col>
      <xdr:colOff>250190</xdr:colOff>
      <xdr:row>34</xdr:row>
      <xdr:rowOff>144427</xdr:rowOff>
    </xdr:to>
    <xdr:sp macro="" textlink="' '!A252">
      <xdr:nvSpPr>
        <xdr:cNvPr id="28" name="Textfeld 27">
          <a:extLst>
            <a:ext uri="{FF2B5EF4-FFF2-40B4-BE49-F238E27FC236}">
              <a16:creationId xmlns:a16="http://schemas.microsoft.com/office/drawing/2014/main" id="{00000000-0008-0000-0100-00001C000000}"/>
            </a:ext>
          </a:extLst>
        </xdr:cNvPr>
        <xdr:cNvSpPr txBox="1"/>
      </xdr:nvSpPr>
      <xdr:spPr>
        <a:xfrm>
          <a:off x="2058863" y="5795575"/>
          <a:ext cx="2626167" cy="8258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136E8833-0F61-4F69-945B-5BBCBCF1068E}" type="TxLink">
            <a:rPr lang="en-US" sz="2200" b="0" i="0" u="none" strike="noStrike">
              <a:solidFill>
                <a:schemeClr val="tx2"/>
              </a:solidFill>
              <a:latin typeface="Calibri Light" panose="020F0302020204030204" pitchFamily="34" charset="0"/>
              <a:ea typeface="+mn-ea"/>
              <a:cs typeface="Calibri Light" panose="020F0302020204030204" pitchFamily="34" charset="0"/>
            </a:rPr>
            <a:pPr marL="0" indent="0" algn="ctr"/>
            <a:t>Indicateurs de performance</a:t>
          </a:fld>
          <a:endParaRPr lang="de-CH" sz="2200" b="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123825</xdr:colOff>
      <xdr:row>26</xdr:row>
      <xdr:rowOff>118745</xdr:rowOff>
    </xdr:from>
    <xdr:to>
      <xdr:col>8</xdr:col>
      <xdr:colOff>128657</xdr:colOff>
      <xdr:row>34</xdr:row>
      <xdr:rowOff>86995</xdr:rowOff>
    </xdr:to>
    <xdr:sp macro="" textlink="">
      <xdr:nvSpPr>
        <xdr:cNvPr id="35" name="Textfeld 34">
          <a:hlinkClick xmlns:r="http://schemas.openxmlformats.org/officeDocument/2006/relationships" r:id="rId7" tooltip="KPI"/>
          <a:extLst>
            <a:ext uri="{FF2B5EF4-FFF2-40B4-BE49-F238E27FC236}">
              <a16:creationId xmlns:a16="http://schemas.microsoft.com/office/drawing/2014/main" id="{00000000-0008-0000-0100-000023000000}"/>
            </a:ext>
          </a:extLst>
        </xdr:cNvPr>
        <xdr:cNvSpPr txBox="1"/>
      </xdr:nvSpPr>
      <xdr:spPr>
        <a:xfrm>
          <a:off x="2204085" y="5132705"/>
          <a:ext cx="2359412" cy="14312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endParaRPr lang="en-US" b="1">
            <a:latin typeface="Calibri Light" panose="020F0302020204030204" pitchFamily="34" charset="0"/>
            <a:cs typeface="Calibri Light" panose="020F0302020204030204" pitchFamily="34" charset="0"/>
          </a:endParaRPr>
        </a:p>
      </xdr:txBody>
    </xdr:sp>
    <xdr:clientData/>
  </xdr:twoCellAnchor>
  <xdr:twoCellAnchor>
    <xdr:from>
      <xdr:col>1</xdr:col>
      <xdr:colOff>87563</xdr:colOff>
      <xdr:row>6</xdr:row>
      <xdr:rowOff>126404</xdr:rowOff>
    </xdr:from>
    <xdr:to>
      <xdr:col>6</xdr:col>
      <xdr:colOff>81118</xdr:colOff>
      <xdr:row>12</xdr:row>
      <xdr:rowOff>98943</xdr:rowOff>
    </xdr:to>
    <xdr:grpSp>
      <xdr:nvGrpSpPr>
        <xdr:cNvPr id="21" name="Gruppieren 20">
          <a:hlinkClick xmlns:r="http://schemas.openxmlformats.org/officeDocument/2006/relationships" r:id="rId8" tooltip="Communication"/>
          <a:extLst>
            <a:ext uri="{FF2B5EF4-FFF2-40B4-BE49-F238E27FC236}">
              <a16:creationId xmlns:a16="http://schemas.microsoft.com/office/drawing/2014/main" id="{00000000-0008-0000-0100-000015000000}"/>
            </a:ext>
          </a:extLst>
        </xdr:cNvPr>
        <xdr:cNvGrpSpPr/>
      </xdr:nvGrpSpPr>
      <xdr:grpSpPr>
        <a:xfrm>
          <a:off x="110423" y="1482764"/>
          <a:ext cx="2835815" cy="1069819"/>
          <a:chOff x="86246" y="1155227"/>
          <a:chExt cx="2487281" cy="1273648"/>
        </a:xfrm>
      </xdr:grpSpPr>
      <xdr:sp macro="" textlink="' '!A12">
        <xdr:nvSpPr>
          <xdr:cNvPr id="36" name="Textfeld 35">
            <a:extLst>
              <a:ext uri="{FF2B5EF4-FFF2-40B4-BE49-F238E27FC236}">
                <a16:creationId xmlns:a16="http://schemas.microsoft.com/office/drawing/2014/main" id="{00000000-0008-0000-0100-000024000000}"/>
              </a:ext>
            </a:extLst>
          </xdr:cNvPr>
          <xdr:cNvSpPr txBox="1"/>
        </xdr:nvSpPr>
        <xdr:spPr>
          <a:xfrm>
            <a:off x="86246" y="1155227"/>
            <a:ext cx="1808381" cy="3516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r"/>
            <a:fld id="{E1D9B196-89BE-4884-A7D7-9853F431D4BC}" type="TxLink">
              <a:rPr lang="de-CH" sz="2000" b="0">
                <a:solidFill>
                  <a:schemeClr val="tx2"/>
                </a:solidFill>
                <a:latin typeface="Calibri Light" panose="020F0302020204030204" pitchFamily="34" charset="0"/>
                <a:cs typeface="Calibri Light" panose="020F0302020204030204" pitchFamily="34" charset="0"/>
              </a:rPr>
              <a:pPr algn="r"/>
              <a:t>Communication</a:t>
            </a:fld>
            <a:endParaRPr lang="de-CH" sz="2000" b="0">
              <a:solidFill>
                <a:schemeClr val="tx2"/>
              </a:solidFill>
              <a:latin typeface="Calibri Light" panose="020F0302020204030204" pitchFamily="34" charset="0"/>
              <a:cs typeface="Calibri Light" panose="020F0302020204030204" pitchFamily="34" charset="0"/>
            </a:endParaRPr>
          </a:p>
        </xdr:txBody>
      </xdr:sp>
      <xdr:sp macro="" textlink="">
        <xdr:nvSpPr>
          <xdr:cNvPr id="37" name="Textfeld 36">
            <a:extLst>
              <a:ext uri="{FF2B5EF4-FFF2-40B4-BE49-F238E27FC236}">
                <a16:creationId xmlns:a16="http://schemas.microsoft.com/office/drawing/2014/main" id="{00000000-0008-0000-0100-000025000000}"/>
              </a:ext>
            </a:extLst>
          </xdr:cNvPr>
          <xdr:cNvSpPr txBox="1"/>
        </xdr:nvSpPr>
        <xdr:spPr>
          <a:xfrm>
            <a:off x="1805940" y="1762125"/>
            <a:ext cx="767587"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US" b="0">
              <a:latin typeface="Calibri Light" panose="020F0302020204030204" pitchFamily="34" charset="0"/>
              <a:cs typeface="Calibri Light" panose="020F0302020204030204" pitchFamily="34" charset="0"/>
            </a:endParaRPr>
          </a:p>
        </xdr:txBody>
      </xdr:sp>
    </xdr:grpSp>
    <xdr:clientData/>
  </xdr:twoCellAnchor>
  <xdr:twoCellAnchor>
    <xdr:from>
      <xdr:col>6</xdr:col>
      <xdr:colOff>104775</xdr:colOff>
      <xdr:row>12</xdr:row>
      <xdr:rowOff>161924</xdr:rowOff>
    </xdr:from>
    <xdr:to>
      <xdr:col>8</xdr:col>
      <xdr:colOff>523875</xdr:colOff>
      <xdr:row>20</xdr:row>
      <xdr:rowOff>171449</xdr:rowOff>
    </xdr:to>
    <xdr:sp macro="" textlink="">
      <xdr:nvSpPr>
        <xdr:cNvPr id="42" name="Textfeld 41">
          <a:hlinkClick xmlns:r="http://schemas.openxmlformats.org/officeDocument/2006/relationships" r:id="rId9" tooltip="Vision - Mission -Values"/>
          <a:extLst>
            <a:ext uri="{FF2B5EF4-FFF2-40B4-BE49-F238E27FC236}">
              <a16:creationId xmlns:a16="http://schemas.microsoft.com/office/drawing/2014/main" id="{00000000-0008-0000-0100-00002A000000}"/>
            </a:ext>
          </a:extLst>
        </xdr:cNvPr>
        <xdr:cNvSpPr txBox="1"/>
      </xdr:nvSpPr>
      <xdr:spPr>
        <a:xfrm rot="530585">
          <a:off x="2876550" y="2628899"/>
          <a:ext cx="1943100" cy="1533525"/>
        </a:xfrm>
        <a:prstGeom prst="rect">
          <a:avLst/>
        </a:prstGeom>
        <a:noFill/>
        <a:scene3d>
          <a:camera prst="orthographicFront">
            <a:rot lat="3000000" lon="0" rev="0"/>
          </a:camera>
          <a:lightRig rig="threePt" dir="t"/>
        </a:scene3d>
        <a:sp3d/>
      </xdr:spPr>
      <xdr:style>
        <a:lnRef idx="0">
          <a:scrgbClr r="0" g="0" b="0"/>
        </a:lnRef>
        <a:fillRef idx="0">
          <a:scrgbClr r="0" g="0" b="0"/>
        </a:fillRef>
        <a:effectRef idx="0">
          <a:scrgbClr r="0" g="0" b="0"/>
        </a:effectRef>
        <a:fontRef idx="minor">
          <a:schemeClr val="tx1"/>
        </a:fontRef>
      </xdr:style>
      <xdr:txBody>
        <a:bodyPr vertOverflow="clip" horzOverflow="clip" wrap="square" rtlCol="0" anchor="t">
          <a:prstTxWarp prst="textButton">
            <a:avLst>
              <a:gd name="adj" fmla="val 11344850"/>
            </a:avLst>
          </a:prstTxWarp>
          <a:noAutofit/>
        </a:bodyPr>
        <a:lstStyle/>
        <a:p>
          <a:pPr marL="0" indent="0"/>
          <a:r>
            <a:rPr lang="en-US" sz="6000" b="1">
              <a:solidFill>
                <a:schemeClr val="tx2">
                  <a:lumMod val="20000"/>
                  <a:lumOff val="80000"/>
                </a:schemeClr>
              </a:solidFill>
              <a:latin typeface="Calibri Light" panose="020F0302020204030204" pitchFamily="34" charset="0"/>
              <a:ea typeface="+mn-ea"/>
              <a:cs typeface="Calibri Light" panose="020F0302020204030204" pitchFamily="34" charset="0"/>
            </a:rPr>
            <a:t>Vision</a:t>
          </a:r>
        </a:p>
      </xdr:txBody>
    </xdr:sp>
    <xdr:clientData/>
  </xdr:twoCellAnchor>
  <xdr:twoCellAnchor>
    <xdr:from>
      <xdr:col>2</xdr:col>
      <xdr:colOff>106864</xdr:colOff>
      <xdr:row>13</xdr:row>
      <xdr:rowOff>9524</xdr:rowOff>
    </xdr:from>
    <xdr:to>
      <xdr:col>4</xdr:col>
      <xdr:colOff>398145</xdr:colOff>
      <xdr:row>15</xdr:row>
      <xdr:rowOff>70555</xdr:rowOff>
    </xdr:to>
    <xdr:sp macro="" textlink="' '!A15">
      <xdr:nvSpPr>
        <xdr:cNvPr id="30" name="Textfeld 29">
          <a:hlinkClick xmlns:r="http://schemas.openxmlformats.org/officeDocument/2006/relationships" r:id="rId6" tooltip="Quality"/>
          <a:extLst>
            <a:ext uri="{FF2B5EF4-FFF2-40B4-BE49-F238E27FC236}">
              <a16:creationId xmlns:a16="http://schemas.microsoft.com/office/drawing/2014/main" id="{00000000-0008-0000-0100-00001E000000}"/>
            </a:ext>
          </a:extLst>
        </xdr:cNvPr>
        <xdr:cNvSpPr txBox="1"/>
      </xdr:nvSpPr>
      <xdr:spPr>
        <a:xfrm>
          <a:off x="287839" y="2666999"/>
          <a:ext cx="1358081" cy="4420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A9149F8E-87BA-4D25-AC50-59764325F088}" type="TxLink">
            <a:rPr lang="en-US" sz="2000" b="0">
              <a:solidFill>
                <a:schemeClr val="tx2"/>
              </a:solidFill>
              <a:latin typeface="Calibri Light" panose="020F0302020204030204" pitchFamily="34" charset="0"/>
              <a:ea typeface="+mn-ea"/>
              <a:cs typeface="Calibri Light" panose="020F0302020204030204" pitchFamily="34" charset="0"/>
            </a:rPr>
            <a:pPr marL="0" indent="0" algn="ctr"/>
            <a:t>Qualité</a:t>
          </a:fld>
          <a:endParaRPr lang="de-CH" sz="2000" b="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8</xdr:col>
      <xdr:colOff>104775</xdr:colOff>
      <xdr:row>25</xdr:row>
      <xdr:rowOff>66675</xdr:rowOff>
    </xdr:from>
    <xdr:to>
      <xdr:col>9</xdr:col>
      <xdr:colOff>76200</xdr:colOff>
      <xdr:row>30</xdr:row>
      <xdr:rowOff>152400</xdr:rowOff>
    </xdr:to>
    <xdr:sp macro="" textlink="">
      <xdr:nvSpPr>
        <xdr:cNvPr id="3" name="Rechteck 2">
          <a:extLst>
            <a:ext uri="{FF2B5EF4-FFF2-40B4-BE49-F238E27FC236}">
              <a16:creationId xmlns:a16="http://schemas.microsoft.com/office/drawing/2014/main" id="{00000000-0008-0000-0100-000003000000}"/>
            </a:ext>
          </a:extLst>
        </xdr:cNvPr>
        <xdr:cNvSpPr/>
      </xdr:nvSpPr>
      <xdr:spPr>
        <a:xfrm>
          <a:off x="4419600" y="5010150"/>
          <a:ext cx="733425" cy="103822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xdr:from>
      <xdr:col>5</xdr:col>
      <xdr:colOff>504825</xdr:colOff>
      <xdr:row>11</xdr:row>
      <xdr:rowOff>142874</xdr:rowOff>
    </xdr:from>
    <xdr:to>
      <xdr:col>6</xdr:col>
      <xdr:colOff>361950</xdr:colOff>
      <xdr:row>14</xdr:row>
      <xdr:rowOff>28575</xdr:rowOff>
    </xdr:to>
    <xdr:sp macro="" textlink="">
      <xdr:nvSpPr>
        <xdr:cNvPr id="48" name="Rechteck 47">
          <a:extLst>
            <a:ext uri="{FF2B5EF4-FFF2-40B4-BE49-F238E27FC236}">
              <a16:creationId xmlns:a16="http://schemas.microsoft.com/office/drawing/2014/main" id="{00000000-0008-0000-0100-000030000000}"/>
            </a:ext>
          </a:extLst>
        </xdr:cNvPr>
        <xdr:cNvSpPr/>
      </xdr:nvSpPr>
      <xdr:spPr>
        <a:xfrm>
          <a:off x="2533650" y="2419349"/>
          <a:ext cx="619125" cy="4572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xdr:from>
      <xdr:col>8</xdr:col>
      <xdr:colOff>485775</xdr:colOff>
      <xdr:row>13</xdr:row>
      <xdr:rowOff>133351</xdr:rowOff>
    </xdr:from>
    <xdr:to>
      <xdr:col>9</xdr:col>
      <xdr:colOff>400050</xdr:colOff>
      <xdr:row>16</xdr:row>
      <xdr:rowOff>57151</xdr:rowOff>
    </xdr:to>
    <xdr:sp macro="" textlink="">
      <xdr:nvSpPr>
        <xdr:cNvPr id="49" name="Rechteck 48">
          <a:extLst>
            <a:ext uri="{FF2B5EF4-FFF2-40B4-BE49-F238E27FC236}">
              <a16:creationId xmlns:a16="http://schemas.microsoft.com/office/drawing/2014/main" id="{00000000-0008-0000-0100-000031000000}"/>
            </a:ext>
          </a:extLst>
        </xdr:cNvPr>
        <xdr:cNvSpPr/>
      </xdr:nvSpPr>
      <xdr:spPr>
        <a:xfrm>
          <a:off x="4800600" y="2790826"/>
          <a:ext cx="676275" cy="4953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xdr:twoCellAnchor>
    <xdr:from>
      <xdr:col>9</xdr:col>
      <xdr:colOff>325425</xdr:colOff>
      <xdr:row>17</xdr:row>
      <xdr:rowOff>157120</xdr:rowOff>
    </xdr:from>
    <xdr:to>
      <xdr:col>12</xdr:col>
      <xdr:colOff>110162</xdr:colOff>
      <xdr:row>23</xdr:row>
      <xdr:rowOff>101876</xdr:rowOff>
    </xdr:to>
    <xdr:grpSp>
      <xdr:nvGrpSpPr>
        <xdr:cNvPr id="5" name="Group 4">
          <a:hlinkClick xmlns:r="http://schemas.openxmlformats.org/officeDocument/2006/relationships" r:id="rId10" tooltip="Risks"/>
          <a:extLst>
            <a:ext uri="{FF2B5EF4-FFF2-40B4-BE49-F238E27FC236}">
              <a16:creationId xmlns:a16="http://schemas.microsoft.com/office/drawing/2014/main" id="{00000000-0008-0000-0100-000005000000}"/>
            </a:ext>
          </a:extLst>
        </xdr:cNvPr>
        <xdr:cNvGrpSpPr/>
      </xdr:nvGrpSpPr>
      <xdr:grpSpPr>
        <a:xfrm>
          <a:off x="5545125" y="3525160"/>
          <a:ext cx="1948817" cy="1042036"/>
          <a:chOff x="5454014" y="3206114"/>
          <a:chExt cx="1964056" cy="1049656"/>
        </a:xfrm>
      </xdr:grpSpPr>
      <xdr:sp macro="" textlink="">
        <xdr:nvSpPr>
          <xdr:cNvPr id="41" name="Textfeld 40">
            <a:extLst>
              <a:ext uri="{FF2B5EF4-FFF2-40B4-BE49-F238E27FC236}">
                <a16:creationId xmlns:a16="http://schemas.microsoft.com/office/drawing/2014/main" id="{00000000-0008-0000-0100-000029000000}"/>
              </a:ext>
            </a:extLst>
          </xdr:cNvPr>
          <xdr:cNvSpPr txBox="1"/>
        </xdr:nvSpPr>
        <xdr:spPr>
          <a:xfrm>
            <a:off x="5454014" y="3363391"/>
            <a:ext cx="793248" cy="8923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US" b="0">
              <a:latin typeface="Calibri Light" panose="020F0302020204030204" pitchFamily="34" charset="0"/>
              <a:cs typeface="Calibri Light" panose="020F0302020204030204" pitchFamily="34" charset="0"/>
            </a:endParaRPr>
          </a:p>
        </xdr:txBody>
      </xdr:sp>
      <xdr:sp macro="" textlink="' '!A16">
        <xdr:nvSpPr>
          <xdr:cNvPr id="44" name="Textfeld 29">
            <a:extLst>
              <a:ext uri="{FF2B5EF4-FFF2-40B4-BE49-F238E27FC236}">
                <a16:creationId xmlns:a16="http://schemas.microsoft.com/office/drawing/2014/main" id="{00000000-0008-0000-0100-00002C000000}"/>
              </a:ext>
            </a:extLst>
          </xdr:cNvPr>
          <xdr:cNvSpPr txBox="1"/>
        </xdr:nvSpPr>
        <xdr:spPr>
          <a:xfrm>
            <a:off x="6010459" y="3206114"/>
            <a:ext cx="1407611" cy="42679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fld id="{EE62EE2A-5C8F-4649-9610-E3FE775696A3}" type="TxLink">
              <a:rPr lang="en-US" sz="2000" b="0">
                <a:solidFill>
                  <a:schemeClr val="tx2"/>
                </a:solidFill>
                <a:latin typeface="Calibri Light" panose="020F0302020204030204" pitchFamily="34" charset="0"/>
                <a:ea typeface="+mn-ea"/>
                <a:cs typeface="Calibri Light" panose="020F0302020204030204" pitchFamily="34" charset="0"/>
              </a:rPr>
              <a:pPr marL="0" indent="0" algn="ctr"/>
              <a:t>Risques</a:t>
            </a:fld>
            <a:endParaRPr lang="de-CH" sz="2000" b="0">
              <a:solidFill>
                <a:schemeClr val="tx2"/>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10</xdr:col>
      <xdr:colOff>170765</xdr:colOff>
      <xdr:row>2</xdr:row>
      <xdr:rowOff>53180</xdr:rowOff>
    </xdr:from>
    <xdr:to>
      <xdr:col>10</xdr:col>
      <xdr:colOff>344463</xdr:colOff>
      <xdr:row>3</xdr:row>
      <xdr:rowOff>23630</xdr:rowOff>
    </xdr:to>
    <xdr:grpSp>
      <xdr:nvGrpSpPr>
        <xdr:cNvPr id="38" name="Gruppieren 37">
          <a:hlinkClick xmlns:r="http://schemas.openxmlformats.org/officeDocument/2006/relationships" r:id="rId11" tooltip="Help"/>
          <a:extLst>
            <a:ext uri="{FF2B5EF4-FFF2-40B4-BE49-F238E27FC236}">
              <a16:creationId xmlns:a16="http://schemas.microsoft.com/office/drawing/2014/main" id="{00000000-0008-0000-0100-000026000000}"/>
            </a:ext>
          </a:extLst>
        </xdr:cNvPr>
        <xdr:cNvGrpSpPr/>
      </xdr:nvGrpSpPr>
      <xdr:grpSpPr>
        <a:xfrm>
          <a:off x="6175325" y="655160"/>
          <a:ext cx="173698" cy="176190"/>
          <a:chOff x="8105775" y="571500"/>
          <a:chExt cx="172800" cy="172800"/>
        </a:xfrm>
      </xdr:grpSpPr>
      <xdr:sp macro="" textlink="">
        <xdr:nvSpPr>
          <xdr:cNvPr id="39" name="Rechteck 38">
            <a:extLst>
              <a:ext uri="{FF2B5EF4-FFF2-40B4-BE49-F238E27FC236}">
                <a16:creationId xmlns:a16="http://schemas.microsoft.com/office/drawing/2014/main" id="{00000000-0008-0000-0100-00002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0" name="Textfeld 39">
            <a:extLst>
              <a:ext uri="{FF2B5EF4-FFF2-40B4-BE49-F238E27FC236}">
                <a16:creationId xmlns:a16="http://schemas.microsoft.com/office/drawing/2014/main" id="{00000000-0008-0000-0100-00002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xdr:twoCellAnchor>
  <mc:AlternateContent xmlns:mc="http://schemas.openxmlformats.org/markup-compatibility/2006">
    <mc:Choice xmlns:a14="http://schemas.microsoft.com/office/drawing/2010/main" Requires="a14">
      <xdr:twoCellAnchor editAs="oneCell">
        <xdr:from>
          <xdr:col>10</xdr:col>
          <xdr:colOff>449580</xdr:colOff>
          <xdr:row>2</xdr:row>
          <xdr:rowOff>53340</xdr:rowOff>
        </xdr:from>
        <xdr:to>
          <xdr:col>12</xdr:col>
          <xdr:colOff>0</xdr:colOff>
          <xdr:row>3</xdr:row>
          <xdr:rowOff>22860</xdr:rowOff>
        </xdr:to>
        <xdr:sp macro="" textlink="">
          <xdr:nvSpPr>
            <xdr:cNvPr id="17409" name="Drop Down 88" hidden="1">
              <a:extLst>
                <a:ext uri="{63B3BB69-23CF-44E3-9099-C40C66FF867C}">
                  <a14:compatExt spid="_x0000_s17409"/>
                </a:ext>
                <a:ext uri="{FF2B5EF4-FFF2-40B4-BE49-F238E27FC236}">
                  <a16:creationId xmlns:a16="http://schemas.microsoft.com/office/drawing/2014/main" id="{00000000-0008-0000-01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9</xdr:col>
      <xdr:colOff>726498</xdr:colOff>
      <xdr:row>2</xdr:row>
      <xdr:rowOff>58168</xdr:rowOff>
    </xdr:from>
    <xdr:to>
      <xdr:col>10</xdr:col>
      <xdr:colOff>115336</xdr:colOff>
      <xdr:row>3</xdr:row>
      <xdr:rowOff>18642</xdr:rowOff>
    </xdr:to>
    <xdr:pic>
      <xdr:nvPicPr>
        <xdr:cNvPr id="11" name="Grafik 10">
          <a:hlinkClick xmlns:r="http://schemas.openxmlformats.org/officeDocument/2006/relationships" r:id="rId12" tooltip="Options"/>
          <a:extLst>
            <a:ext uri="{FF2B5EF4-FFF2-40B4-BE49-F238E27FC236}">
              <a16:creationId xmlns:a16="http://schemas.microsoft.com/office/drawing/2014/main" id="{00000000-0008-0000-0100-00000B000000}"/>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946198" y="660148"/>
          <a:ext cx="173698" cy="166214"/>
        </a:xfrm>
        <a:prstGeom prst="rect">
          <a:avLst/>
        </a:prstGeom>
      </xdr:spPr>
    </xdr:pic>
    <xdr:clientData/>
  </xdr:twoCellAnchor>
  <xdr:oneCellAnchor>
    <xdr:from>
      <xdr:col>5</xdr:col>
      <xdr:colOff>436069</xdr:colOff>
      <xdr:row>12</xdr:row>
      <xdr:rowOff>42138</xdr:rowOff>
    </xdr:from>
    <xdr:ext cx="2743631" cy="2491642"/>
    <xdr:sp macro="" textlink="' '!A260">
      <xdr:nvSpPr>
        <xdr:cNvPr id="50" name="Rechteck 49">
          <a:extLst>
            <a:ext uri="{FF2B5EF4-FFF2-40B4-BE49-F238E27FC236}">
              <a16:creationId xmlns:a16="http://schemas.microsoft.com/office/drawing/2014/main" id="{00000000-0008-0000-0100-000032000000}"/>
            </a:ext>
          </a:extLst>
        </xdr:cNvPr>
        <xdr:cNvSpPr/>
      </xdr:nvSpPr>
      <xdr:spPr>
        <a:xfrm rot="20674195">
          <a:off x="2516329" y="2495778"/>
          <a:ext cx="2743631" cy="2491642"/>
        </a:xfrm>
        <a:prstGeom prst="rect">
          <a:avLst/>
        </a:prstGeom>
        <a:noFill/>
        <a:scene3d>
          <a:camera prst="isometricTopUp">
            <a:rot lat="20400000" lon="19200000" rev="3600000"/>
          </a:camera>
          <a:lightRig rig="threePt" dir="t"/>
        </a:scene3d>
      </xdr:spPr>
      <xdr:txBody>
        <a:bodyPr spcFirstLastPara="1" wrap="none" lIns="91440" tIns="45720" rIns="91440" bIns="45720" numCol="1">
          <a:prstTxWarp prst="textCircle">
            <a:avLst>
              <a:gd name="adj" fmla="val 383019"/>
            </a:avLst>
          </a:prstTxWarp>
          <a:spAutoFit/>
        </a:bodyPr>
        <a:lstStyle/>
        <a:p>
          <a:pPr marL="0" indent="0" algn="ctr"/>
          <a:fld id="{B5147AE3-236F-4E78-AC05-BB9CAB50CA2B}" type="TxLink">
            <a:rPr lang="en-US" sz="2800" b="0" cap="none" spc="0">
              <a:ln w="0"/>
              <a:solidFill>
                <a:srgbClr val="7FA3CF"/>
              </a:solidFill>
              <a:effectLst/>
              <a:latin typeface="+mn-lt"/>
              <a:ea typeface="+mn-ea"/>
              <a:cs typeface="+mn-cs"/>
            </a:rPr>
            <a:pPr marL="0" indent="0" algn="ctr"/>
            <a:t>Développement durable</a:t>
          </a:fld>
          <a:endParaRPr lang="de-DE" sz="2800" b="0" cap="none" spc="0">
            <a:ln w="0"/>
            <a:solidFill>
              <a:srgbClr val="7FA3CF"/>
            </a:solidFill>
            <a:effectLst/>
            <a:latin typeface="+mn-lt"/>
            <a:ea typeface="+mn-ea"/>
            <a:cs typeface="+mn-cs"/>
          </a:endParaRPr>
        </a:p>
      </xdr:txBody>
    </xdr:sp>
    <xdr:clientData/>
  </xdr:oneCellAnchor>
  <xdr:twoCellAnchor>
    <xdr:from>
      <xdr:col>20</xdr:col>
      <xdr:colOff>435665</xdr:colOff>
      <xdr:row>34</xdr:row>
      <xdr:rowOff>2070</xdr:rowOff>
    </xdr:from>
    <xdr:to>
      <xdr:col>21</xdr:col>
      <xdr:colOff>111815</xdr:colOff>
      <xdr:row>36</xdr:row>
      <xdr:rowOff>78270</xdr:rowOff>
    </xdr:to>
    <xdr:sp macro="" textlink="">
      <xdr:nvSpPr>
        <xdr:cNvPr id="45" name="Ellipse 44">
          <a:hlinkClick xmlns:r="http://schemas.openxmlformats.org/officeDocument/2006/relationships" r:id="rId2"/>
          <a:extLst>
            <a:ext uri="{FF2B5EF4-FFF2-40B4-BE49-F238E27FC236}">
              <a16:creationId xmlns:a16="http://schemas.microsoft.com/office/drawing/2014/main" id="{00000000-0008-0000-0100-00002D000000}"/>
            </a:ext>
          </a:extLst>
        </xdr:cNvPr>
        <xdr:cNvSpPr/>
      </xdr:nvSpPr>
      <xdr:spPr>
        <a:xfrm>
          <a:off x="10560740" y="6717195"/>
          <a:ext cx="438150" cy="457200"/>
        </a:xfrm>
        <a:prstGeom prst="ellipse">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xdr:from>
      <xdr:col>5</xdr:col>
      <xdr:colOff>112395</xdr:colOff>
      <xdr:row>19</xdr:row>
      <xdr:rowOff>91882</xdr:rowOff>
    </xdr:from>
    <xdr:to>
      <xdr:col>9</xdr:col>
      <xdr:colOff>154305</xdr:colOff>
      <xdr:row>25</xdr:row>
      <xdr:rowOff>35560</xdr:rowOff>
    </xdr:to>
    <xdr:sp macro="" textlink="">
      <xdr:nvSpPr>
        <xdr:cNvPr id="46" name="Rechteck: obere Ecken abgerundet 45">
          <a:hlinkClick xmlns:r="http://schemas.openxmlformats.org/officeDocument/2006/relationships" r:id="rId14" tooltip="Soustainable Development"/>
          <a:extLst>
            <a:ext uri="{FF2B5EF4-FFF2-40B4-BE49-F238E27FC236}">
              <a16:creationId xmlns:a16="http://schemas.microsoft.com/office/drawing/2014/main" id="{00000000-0008-0000-0100-00002E000000}"/>
            </a:ext>
          </a:extLst>
        </xdr:cNvPr>
        <xdr:cNvSpPr/>
      </xdr:nvSpPr>
      <xdr:spPr>
        <a:xfrm>
          <a:off x="2192655" y="3825682"/>
          <a:ext cx="3181350" cy="1040958"/>
        </a:xfrm>
        <a:prstGeom prst="round2SameRect">
          <a:avLst>
            <a:gd name="adj1" fmla="val 0"/>
            <a:gd name="adj2" fmla="val 0"/>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100" baseline="0"/>
        </a:p>
      </xdr:txBody>
    </xdr:sp>
    <xdr:clientData/>
  </xdr:twoCellAnchor>
  <mc:AlternateContent xmlns:mc="http://schemas.openxmlformats.org/markup-compatibility/2006">
    <mc:Choice xmlns:a14="http://schemas.microsoft.com/office/drawing/2010/main" Requires="a14">
      <xdr:twoCellAnchor editAs="oneCell">
        <xdr:from>
          <xdr:col>8</xdr:col>
          <xdr:colOff>688975</xdr:colOff>
          <xdr:row>0</xdr:row>
          <xdr:rowOff>57150</xdr:rowOff>
        </xdr:from>
        <xdr:to>
          <xdr:col>12</xdr:col>
          <xdr:colOff>9525</xdr:colOff>
          <xdr:row>0</xdr:row>
          <xdr:rowOff>584200</xdr:rowOff>
        </xdr:to>
        <xdr:pic>
          <xdr:nvPicPr>
            <xdr:cNvPr id="52" name="Grafik 51">
              <a:hlinkClick xmlns:r="http://schemas.openxmlformats.org/officeDocument/2006/relationships" r:id="rId15"/>
              <a:extLst>
                <a:ext uri="{FF2B5EF4-FFF2-40B4-BE49-F238E27FC236}">
                  <a16:creationId xmlns:a16="http://schemas.microsoft.com/office/drawing/2014/main" id="{00000000-0008-0000-0100-000034000000}"/>
                </a:ext>
              </a:extLst>
            </xdr:cNvPr>
            <xdr:cNvPicPr>
              <a:picLocks noChangeAspect="1" noChangeArrowheads="1"/>
              <a:extLst>
                <a:ext uri="{84589F7E-364E-4C9E-8A38-B11213B215E9}">
                  <a14:cameraTool cellRange="Logo!$D$6" spid="_x0000_s18386"/>
                </a:ext>
              </a:extLst>
            </xdr:cNvPicPr>
          </xdr:nvPicPr>
          <xdr:blipFill>
            <a:blip xmlns:r="http://schemas.openxmlformats.org/officeDocument/2006/relationships" r:embed="rId16"/>
            <a:srcRect/>
            <a:stretch>
              <a:fillRect/>
            </a:stretch>
          </xdr:blipFill>
          <xdr:spPr bwMode="auto">
            <a:xfrm>
              <a:off x="4994275" y="57150"/>
              <a:ext cx="2187575" cy="527050"/>
            </a:xfrm>
            <a:prstGeom prst="rect">
              <a:avLst/>
            </a:prstGeom>
            <a:solidFill>
              <a:srgbClr val="FFFFFF" mc:Ignorable="a14" a14:legacySpreadsheetColorIndex="9"/>
            </a:solidFill>
            <a:ln w="9525">
              <a:noFill/>
              <a:miter lim="800000"/>
              <a:headEnd/>
              <a:tailEnd/>
            </a:ln>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4</xdr:col>
      <xdr:colOff>2636520</xdr:colOff>
      <xdr:row>0</xdr:row>
      <xdr:rowOff>114300</xdr:rowOff>
    </xdr:from>
    <xdr:to>
      <xdr:col>5</xdr:col>
      <xdr:colOff>581916</xdr:colOff>
      <xdr:row>0</xdr:row>
      <xdr:rowOff>456345</xdr:rowOff>
    </xdr:to>
    <xdr:sp macro="" textlink="' '!A357">
      <xdr:nvSpPr>
        <xdr:cNvPr id="8" name="Rechteck: obere Ecken abgerundet 13">
          <a:hlinkClick xmlns:r="http://schemas.openxmlformats.org/officeDocument/2006/relationships" r:id="rId1" tooltip="Vision"/>
          <a:extLst>
            <a:ext uri="{FF2B5EF4-FFF2-40B4-BE49-F238E27FC236}">
              <a16:creationId xmlns:a16="http://schemas.microsoft.com/office/drawing/2014/main" id="{50CF5913-5710-4202-82B1-2C8C24F86928}"/>
            </a:ext>
          </a:extLst>
        </xdr:cNvPr>
        <xdr:cNvSpPr/>
      </xdr:nvSpPr>
      <xdr:spPr>
        <a:xfrm>
          <a:off x="3749040" y="114300"/>
          <a:ext cx="1816356" cy="342045"/>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D6EAE2B9-A736-41CC-8F8A-8B143454F551}"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Vision/Stratégies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mc:AlternateContent xmlns:mc="http://schemas.openxmlformats.org/markup-compatibility/2006">
    <mc:Choice xmlns:a14="http://schemas.microsoft.com/office/drawing/2010/main" Requires="a14">
      <xdr:twoCellAnchor editAs="oneCell">
        <xdr:from>
          <xdr:col>14</xdr:col>
          <xdr:colOff>723900</xdr:colOff>
          <xdr:row>0</xdr:row>
          <xdr:rowOff>0</xdr:rowOff>
        </xdr:from>
        <xdr:to>
          <xdr:col>14</xdr:col>
          <xdr:colOff>2760981</xdr:colOff>
          <xdr:row>0</xdr:row>
          <xdr:rowOff>483632</xdr:rowOff>
        </xdr:to>
        <xdr:pic>
          <xdr:nvPicPr>
            <xdr:cNvPr id="7" name="Grafik 6">
              <a:extLst>
                <a:ext uri="{FF2B5EF4-FFF2-40B4-BE49-F238E27FC236}">
                  <a16:creationId xmlns:a16="http://schemas.microsoft.com/office/drawing/2014/main" id="{DF0CAD7D-F331-42EE-BDDA-886553C25023}"/>
                </a:ext>
              </a:extLst>
            </xdr:cNvPr>
            <xdr:cNvPicPr>
              <a:picLocks noChangeAspect="1" noChangeArrowheads="1"/>
              <a:extLst>
                <a:ext uri="{84589F7E-364E-4C9E-8A38-B11213B215E9}">
                  <a14:cameraTool cellRange="Logo!$D$6" spid="_x0000_s942365"/>
                </a:ext>
              </a:extLst>
            </xdr:cNvPicPr>
          </xdr:nvPicPr>
          <xdr:blipFill>
            <a:blip xmlns:r="http://schemas.openxmlformats.org/officeDocument/2006/relationships" r:embed="rId2"/>
            <a:srcRect/>
            <a:stretch>
              <a:fillRect/>
            </a:stretch>
          </xdr:blipFill>
          <xdr:spPr bwMode="auto">
            <a:xfrm>
              <a:off x="11056620" y="0"/>
              <a:ext cx="2037081" cy="483632"/>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editAs="oneCell">
    <xdr:from>
      <xdr:col>9</xdr:col>
      <xdr:colOff>861060</xdr:colOff>
      <xdr:row>9</xdr:row>
      <xdr:rowOff>251460</xdr:rowOff>
    </xdr:from>
    <xdr:to>
      <xdr:col>9</xdr:col>
      <xdr:colOff>1077060</xdr:colOff>
      <xdr:row>9</xdr:row>
      <xdr:rowOff>467460</xdr:rowOff>
    </xdr:to>
    <xdr:pic>
      <xdr:nvPicPr>
        <xdr:cNvPr id="2" name="Grafik 1">
          <a:hlinkClick xmlns:r="http://schemas.openxmlformats.org/officeDocument/2006/relationships" r:id="rId3" tooltip="Options"/>
          <a:extLst>
            <a:ext uri="{FF2B5EF4-FFF2-40B4-BE49-F238E27FC236}">
              <a16:creationId xmlns:a16="http://schemas.microsoft.com/office/drawing/2014/main" id="{A86ABFED-190F-4BA3-AEAB-7EE4B2C41F89}"/>
            </a:ext>
          </a:extLst>
        </xdr:cNvPr>
        <xdr:cNvPicPr>
          <a:picLocks noChangeAspect="1"/>
        </xdr:cNvPicPr>
      </xdr:nvPicPr>
      <xdr:blipFill>
        <a:blip xmlns:r="http://schemas.openxmlformats.org/officeDocument/2006/relationships" r:embed="rId4" cstate="print">
          <a:biLevel thresh="25000"/>
          <a:extLst>
            <a:ext uri="{28A0092B-C50C-407E-A947-70E740481C1C}">
              <a14:useLocalDpi xmlns:a14="http://schemas.microsoft.com/office/drawing/2010/main" val="0"/>
            </a:ext>
          </a:extLst>
        </a:blip>
        <a:stretch>
          <a:fillRect/>
        </a:stretch>
      </xdr:blipFill>
      <xdr:spPr>
        <a:xfrm>
          <a:off x="8869680" y="1973580"/>
          <a:ext cx="216000" cy="216000"/>
        </a:xfrm>
        <a:prstGeom prst="rect">
          <a:avLst/>
        </a:prstGeom>
      </xdr:spPr>
    </xdr:pic>
    <xdr:clientData/>
  </xdr:twoCellAnchor>
  <xdr:twoCellAnchor editAs="oneCell">
    <xdr:from>
      <xdr:col>0</xdr:col>
      <xdr:colOff>99060</xdr:colOff>
      <xdr:row>0</xdr:row>
      <xdr:rowOff>99060</xdr:rowOff>
    </xdr:from>
    <xdr:to>
      <xdr:col>1</xdr:col>
      <xdr:colOff>179220</xdr:colOff>
      <xdr:row>0</xdr:row>
      <xdr:rowOff>424525</xdr:rowOff>
    </xdr:to>
    <xdr:grpSp>
      <xdr:nvGrpSpPr>
        <xdr:cNvPr id="3" name="Gruppieren 2">
          <a:hlinkClick xmlns:r="http://schemas.openxmlformats.org/officeDocument/2006/relationships" r:id="rId5" tooltip="Home"/>
          <a:extLst>
            <a:ext uri="{FF2B5EF4-FFF2-40B4-BE49-F238E27FC236}">
              <a16:creationId xmlns:a16="http://schemas.microsoft.com/office/drawing/2014/main" id="{E332D9D5-D007-42CB-9438-C3ED837F191D}"/>
            </a:ext>
          </a:extLst>
        </xdr:cNvPr>
        <xdr:cNvGrpSpPr/>
      </xdr:nvGrpSpPr>
      <xdr:grpSpPr>
        <a:xfrm>
          <a:off x="99060" y="99060"/>
          <a:ext cx="324000" cy="325465"/>
          <a:chOff x="12729063" y="1298331"/>
          <a:chExt cx="324000" cy="323267"/>
        </a:xfrm>
      </xdr:grpSpPr>
      <xdr:sp macro="" textlink="">
        <xdr:nvSpPr>
          <xdr:cNvPr id="4" name="Rechteck 3">
            <a:extLst>
              <a:ext uri="{FF2B5EF4-FFF2-40B4-BE49-F238E27FC236}">
                <a16:creationId xmlns:a16="http://schemas.microsoft.com/office/drawing/2014/main" id="{742E8C61-8745-B51A-AA05-5A63A2738A68}"/>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5" name="Grafik 4" descr="http://www.clker.com/cliparts/Z/I/5/L/X/x/white-house-md.png">
            <a:extLst>
              <a:ext uri="{FF2B5EF4-FFF2-40B4-BE49-F238E27FC236}">
                <a16:creationId xmlns:a16="http://schemas.microsoft.com/office/drawing/2014/main" id="{D31CF602-2CAF-A1E1-39AE-A7061F05A796}"/>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5</xdr:col>
      <xdr:colOff>674964</xdr:colOff>
      <xdr:row>0</xdr:row>
      <xdr:rowOff>114300</xdr:rowOff>
    </xdr:from>
    <xdr:to>
      <xdr:col>8</xdr:col>
      <xdr:colOff>400644</xdr:colOff>
      <xdr:row>0</xdr:row>
      <xdr:rowOff>456345</xdr:rowOff>
    </xdr:to>
    <xdr:sp macro="" textlink="' '!A256">
      <xdr:nvSpPr>
        <xdr:cNvPr id="16" name="Rechteck: obere Ecken abgerundet 15">
          <a:hlinkClick xmlns:r="http://schemas.openxmlformats.org/officeDocument/2006/relationships" r:id="rId7" tooltip="Go to"/>
          <a:extLst>
            <a:ext uri="{FF2B5EF4-FFF2-40B4-BE49-F238E27FC236}">
              <a16:creationId xmlns:a16="http://schemas.microsoft.com/office/drawing/2014/main" id="{23868818-BE58-B1F1-6851-3C48C2496CDC}"/>
            </a:ext>
          </a:extLst>
        </xdr:cNvPr>
        <xdr:cNvSpPr/>
      </xdr:nvSpPr>
      <xdr:spPr>
        <a:xfrm>
          <a:off x="5658444" y="114300"/>
          <a:ext cx="1775460" cy="342045"/>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62B67B20-E996-4854-83D5-855800782875}"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Indicateurs (KPI)</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1</xdr:col>
      <xdr:colOff>15240</xdr:colOff>
      <xdr:row>1</xdr:row>
      <xdr:rowOff>7620</xdr:rowOff>
    </xdr:from>
    <xdr:to>
      <xdr:col>1</xdr:col>
      <xdr:colOff>184658</xdr:colOff>
      <xdr:row>1</xdr:row>
      <xdr:rowOff>182880</xdr:rowOff>
    </xdr:to>
    <xdr:sp macro="" textlink="">
      <xdr:nvSpPr>
        <xdr:cNvPr id="6" name="Oval 56">
          <a:extLst>
            <a:ext uri="{FF2B5EF4-FFF2-40B4-BE49-F238E27FC236}">
              <a16:creationId xmlns:a16="http://schemas.microsoft.com/office/drawing/2014/main" id="{BBC3F528-CE17-49C2-9978-8426F51FF265}"/>
            </a:ext>
          </a:extLst>
        </xdr:cNvPr>
        <xdr:cNvSpPr/>
      </xdr:nvSpPr>
      <xdr:spPr>
        <a:xfrm>
          <a:off x="259080" y="502920"/>
          <a:ext cx="169418" cy="175260"/>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000" kern="0">
              <a:solidFill>
                <a:srgbClr val="FFFFFF"/>
              </a:solidFill>
            </a:rPr>
            <a:t>1</a:t>
          </a:r>
        </a:p>
      </xdr:txBody>
    </xdr:sp>
    <xdr:clientData/>
  </xdr:twoCellAnchor>
  <xdr:twoCellAnchor editAs="absolute">
    <xdr:from>
      <xdr:col>1</xdr:col>
      <xdr:colOff>15240</xdr:colOff>
      <xdr:row>2</xdr:row>
      <xdr:rowOff>7620</xdr:rowOff>
    </xdr:from>
    <xdr:to>
      <xdr:col>1</xdr:col>
      <xdr:colOff>184658</xdr:colOff>
      <xdr:row>2</xdr:row>
      <xdr:rowOff>182880</xdr:rowOff>
    </xdr:to>
    <xdr:sp macro="" textlink="">
      <xdr:nvSpPr>
        <xdr:cNvPr id="9" name="Oval 56">
          <a:extLst>
            <a:ext uri="{FF2B5EF4-FFF2-40B4-BE49-F238E27FC236}">
              <a16:creationId xmlns:a16="http://schemas.microsoft.com/office/drawing/2014/main" id="{C5E6F17E-6A72-2EB6-518A-86EE33ACE26B}"/>
            </a:ext>
          </a:extLst>
        </xdr:cNvPr>
        <xdr:cNvSpPr/>
      </xdr:nvSpPr>
      <xdr:spPr>
        <a:xfrm>
          <a:off x="259080" y="693420"/>
          <a:ext cx="169418" cy="175260"/>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000" kern="0">
              <a:solidFill>
                <a:srgbClr val="FFFFFF"/>
              </a:solidFill>
            </a:rPr>
            <a:t>2</a:t>
          </a:r>
        </a:p>
      </xdr:txBody>
    </xdr:sp>
    <xdr:clientData/>
  </xdr:twoCellAnchor>
  <xdr:twoCellAnchor editAs="absolute">
    <xdr:from>
      <xdr:col>1</xdr:col>
      <xdr:colOff>15240</xdr:colOff>
      <xdr:row>3</xdr:row>
      <xdr:rowOff>7620</xdr:rowOff>
    </xdr:from>
    <xdr:to>
      <xdr:col>1</xdr:col>
      <xdr:colOff>184658</xdr:colOff>
      <xdr:row>3</xdr:row>
      <xdr:rowOff>182880</xdr:rowOff>
    </xdr:to>
    <xdr:sp macro="" textlink="">
      <xdr:nvSpPr>
        <xdr:cNvPr id="13" name="Oval 56">
          <a:extLst>
            <a:ext uri="{FF2B5EF4-FFF2-40B4-BE49-F238E27FC236}">
              <a16:creationId xmlns:a16="http://schemas.microsoft.com/office/drawing/2014/main" id="{2C98C676-35E8-EA92-A6F8-1E4D7287C8D8}"/>
            </a:ext>
          </a:extLst>
        </xdr:cNvPr>
        <xdr:cNvSpPr/>
      </xdr:nvSpPr>
      <xdr:spPr>
        <a:xfrm>
          <a:off x="259080" y="883920"/>
          <a:ext cx="169418" cy="175260"/>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000" kern="0">
              <a:solidFill>
                <a:srgbClr val="FFFFFF"/>
              </a:solidFill>
            </a:rPr>
            <a:t>3</a:t>
          </a:r>
        </a:p>
      </xdr:txBody>
    </xdr:sp>
    <xdr:clientData/>
  </xdr:twoCellAnchor>
  <xdr:twoCellAnchor editAs="absolute">
    <xdr:from>
      <xdr:col>1</xdr:col>
      <xdr:colOff>15240</xdr:colOff>
      <xdr:row>4</xdr:row>
      <xdr:rowOff>7620</xdr:rowOff>
    </xdr:from>
    <xdr:to>
      <xdr:col>1</xdr:col>
      <xdr:colOff>184658</xdr:colOff>
      <xdr:row>4</xdr:row>
      <xdr:rowOff>182880</xdr:rowOff>
    </xdr:to>
    <xdr:sp macro="" textlink="">
      <xdr:nvSpPr>
        <xdr:cNvPr id="14" name="Oval 56">
          <a:extLst>
            <a:ext uri="{FF2B5EF4-FFF2-40B4-BE49-F238E27FC236}">
              <a16:creationId xmlns:a16="http://schemas.microsoft.com/office/drawing/2014/main" id="{B398B455-5E3E-A599-78E5-0A366A6DE150}"/>
            </a:ext>
          </a:extLst>
        </xdr:cNvPr>
        <xdr:cNvSpPr/>
      </xdr:nvSpPr>
      <xdr:spPr>
        <a:xfrm>
          <a:off x="259080" y="1074420"/>
          <a:ext cx="169418" cy="175260"/>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000" kern="0">
              <a:solidFill>
                <a:srgbClr val="FFFFFF"/>
              </a:solidFill>
            </a:rPr>
            <a:t>4</a:t>
          </a:r>
        </a:p>
      </xdr:txBody>
    </xdr:sp>
    <xdr:clientData/>
  </xdr:twoCellAnchor>
  <xdr:twoCellAnchor editAs="absolute">
    <xdr:from>
      <xdr:col>1</xdr:col>
      <xdr:colOff>15240</xdr:colOff>
      <xdr:row>5</xdr:row>
      <xdr:rowOff>7620</xdr:rowOff>
    </xdr:from>
    <xdr:to>
      <xdr:col>1</xdr:col>
      <xdr:colOff>184658</xdr:colOff>
      <xdr:row>5</xdr:row>
      <xdr:rowOff>182880</xdr:rowOff>
    </xdr:to>
    <xdr:sp macro="" textlink="">
      <xdr:nvSpPr>
        <xdr:cNvPr id="15" name="Oval 56">
          <a:extLst>
            <a:ext uri="{FF2B5EF4-FFF2-40B4-BE49-F238E27FC236}">
              <a16:creationId xmlns:a16="http://schemas.microsoft.com/office/drawing/2014/main" id="{81660706-5A19-6049-1E6F-4D511D1C3877}"/>
            </a:ext>
          </a:extLst>
        </xdr:cNvPr>
        <xdr:cNvSpPr/>
      </xdr:nvSpPr>
      <xdr:spPr>
        <a:xfrm>
          <a:off x="259080" y="1264920"/>
          <a:ext cx="169418" cy="175260"/>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000" kern="0">
              <a:solidFill>
                <a:srgbClr val="FFFFFF"/>
              </a:solidFill>
            </a:rPr>
            <a:t>5</a:t>
          </a:r>
        </a:p>
      </xdr:txBody>
    </xdr:sp>
    <xdr:clientData/>
  </xdr:twoCellAnchor>
  <xdr:twoCellAnchor editAs="absolute">
    <xdr:from>
      <xdr:col>1</xdr:col>
      <xdr:colOff>15240</xdr:colOff>
      <xdr:row>6</xdr:row>
      <xdr:rowOff>7620</xdr:rowOff>
    </xdr:from>
    <xdr:to>
      <xdr:col>1</xdr:col>
      <xdr:colOff>184658</xdr:colOff>
      <xdr:row>6</xdr:row>
      <xdr:rowOff>182880</xdr:rowOff>
    </xdr:to>
    <xdr:sp macro="" textlink="">
      <xdr:nvSpPr>
        <xdr:cNvPr id="17" name="Oval 56">
          <a:extLst>
            <a:ext uri="{FF2B5EF4-FFF2-40B4-BE49-F238E27FC236}">
              <a16:creationId xmlns:a16="http://schemas.microsoft.com/office/drawing/2014/main" id="{35E2FC39-9128-9BD2-D012-0F88721ED96F}"/>
            </a:ext>
          </a:extLst>
        </xdr:cNvPr>
        <xdr:cNvSpPr/>
      </xdr:nvSpPr>
      <xdr:spPr>
        <a:xfrm>
          <a:off x="259080" y="1455420"/>
          <a:ext cx="169418" cy="175260"/>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000" kern="0">
              <a:solidFill>
                <a:srgbClr val="FFFFFF"/>
              </a:solidFill>
            </a:rPr>
            <a:t>6</a:t>
          </a:r>
        </a:p>
      </xdr:txBody>
    </xdr:sp>
    <xdr:clientData/>
  </xdr:twoCellAnchor>
  <xdr:twoCellAnchor>
    <xdr:from>
      <xdr:col>0</xdr:col>
      <xdr:colOff>53340</xdr:colOff>
      <xdr:row>1</xdr:row>
      <xdr:rowOff>53340</xdr:rowOff>
    </xdr:from>
    <xdr:to>
      <xdr:col>1</xdr:col>
      <xdr:colOff>144780</xdr:colOff>
      <xdr:row>8</xdr:row>
      <xdr:rowOff>0</xdr:rowOff>
    </xdr:to>
    <xdr:sp macro="" textlink="">
      <xdr:nvSpPr>
        <xdr:cNvPr id="18" name="Rechteck 17">
          <a:hlinkClick xmlns:r="http://schemas.openxmlformats.org/officeDocument/2006/relationships" r:id="rId1"/>
          <a:extLst>
            <a:ext uri="{FF2B5EF4-FFF2-40B4-BE49-F238E27FC236}">
              <a16:creationId xmlns:a16="http://schemas.microsoft.com/office/drawing/2014/main" id="{228E1250-76A7-CC67-891A-36057F20FF08}"/>
            </a:ext>
          </a:extLst>
        </xdr:cNvPr>
        <xdr:cNvSpPr/>
      </xdr:nvSpPr>
      <xdr:spPr>
        <a:xfrm>
          <a:off x="53340" y="548640"/>
          <a:ext cx="335280" cy="128016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de-CH" sz="1100" kern="1200" baseline="0">
            <a:ln>
              <a:noFill/>
            </a:ln>
            <a:effectLst/>
          </a:endParaRPr>
        </a:p>
      </xdr:txBody>
    </xdr:sp>
    <xdr:clientData/>
  </xdr:twoCellAnchor>
  <xdr:twoCellAnchor>
    <xdr:from>
      <xdr:col>8</xdr:col>
      <xdr:colOff>493692</xdr:colOff>
      <xdr:row>0</xdr:row>
      <xdr:rowOff>114300</xdr:rowOff>
    </xdr:from>
    <xdr:to>
      <xdr:col>10</xdr:col>
      <xdr:colOff>181272</xdr:colOff>
      <xdr:row>0</xdr:row>
      <xdr:rowOff>456345</xdr:rowOff>
    </xdr:to>
    <xdr:sp macro="" textlink="' '!A96">
      <xdr:nvSpPr>
        <xdr:cNvPr id="19" name="Rechteck: obere Ecken abgerundet 18">
          <a:hlinkClick xmlns:r="http://schemas.openxmlformats.org/officeDocument/2006/relationships" r:id="rId8" tooltip="Go to"/>
          <a:extLst>
            <a:ext uri="{FF2B5EF4-FFF2-40B4-BE49-F238E27FC236}">
              <a16:creationId xmlns:a16="http://schemas.microsoft.com/office/drawing/2014/main" id="{A59CA373-F717-C35F-81AD-F07E8C1805F9}"/>
            </a:ext>
          </a:extLst>
        </xdr:cNvPr>
        <xdr:cNvSpPr/>
      </xdr:nvSpPr>
      <xdr:spPr>
        <a:xfrm>
          <a:off x="7526952" y="114300"/>
          <a:ext cx="1775460" cy="342045"/>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4D10960E-D2A0-4344-85D9-C7ED242F9DFF}"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Durabilité</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xdr:from>
      <xdr:col>10</xdr:col>
      <xdr:colOff>274320</xdr:colOff>
      <xdr:row>0</xdr:row>
      <xdr:rowOff>114300</xdr:rowOff>
    </xdr:from>
    <xdr:to>
      <xdr:col>13</xdr:col>
      <xdr:colOff>319380</xdr:colOff>
      <xdr:row>0</xdr:row>
      <xdr:rowOff>456345</xdr:rowOff>
    </xdr:to>
    <xdr:sp macro="" textlink="' '!A56">
      <xdr:nvSpPr>
        <xdr:cNvPr id="20" name="Rechteck: obere Ecken abgerundet 19">
          <a:hlinkClick xmlns:r="http://schemas.openxmlformats.org/officeDocument/2006/relationships" r:id="rId9" tooltip="Go to"/>
          <a:extLst>
            <a:ext uri="{FF2B5EF4-FFF2-40B4-BE49-F238E27FC236}">
              <a16:creationId xmlns:a16="http://schemas.microsoft.com/office/drawing/2014/main" id="{4AD822E5-36A8-1A9A-E8E9-C4786A6933C1}"/>
            </a:ext>
          </a:extLst>
        </xdr:cNvPr>
        <xdr:cNvSpPr/>
      </xdr:nvSpPr>
      <xdr:spPr>
        <a:xfrm>
          <a:off x="9395460" y="114300"/>
          <a:ext cx="1774800" cy="342045"/>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19082781-85A5-4A84-9FCE-CAE6AF9EF7A6}"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Objectifs annuels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xdr:from>
      <xdr:col>0</xdr:col>
      <xdr:colOff>68580</xdr:colOff>
      <xdr:row>10</xdr:row>
      <xdr:rowOff>15240</xdr:rowOff>
    </xdr:from>
    <xdr:to>
      <xdr:col>1</xdr:col>
      <xdr:colOff>242090</xdr:colOff>
      <xdr:row>10</xdr:row>
      <xdr:rowOff>195240</xdr:rowOff>
    </xdr:to>
    <xdr:grpSp>
      <xdr:nvGrpSpPr>
        <xdr:cNvPr id="26" name="Gruppieren 25">
          <a:extLst>
            <a:ext uri="{FF2B5EF4-FFF2-40B4-BE49-F238E27FC236}">
              <a16:creationId xmlns:a16="http://schemas.microsoft.com/office/drawing/2014/main" id="{7E00E455-1304-26C4-AF7D-8BD2B0968EDF}"/>
            </a:ext>
          </a:extLst>
        </xdr:cNvPr>
        <xdr:cNvGrpSpPr/>
      </xdr:nvGrpSpPr>
      <xdr:grpSpPr>
        <a:xfrm>
          <a:off x="68580" y="2621280"/>
          <a:ext cx="417350" cy="180000"/>
          <a:chOff x="14226540" y="4008120"/>
          <a:chExt cx="417350" cy="180000"/>
        </a:xfrm>
      </xdr:grpSpPr>
      <xdr:sp macro="[0]!Register_ein" textlink="">
        <xdr:nvSpPr>
          <xdr:cNvPr id="12" name="Rechteck 11">
            <a:extLst>
              <a:ext uri="{FF2B5EF4-FFF2-40B4-BE49-F238E27FC236}">
                <a16:creationId xmlns:a16="http://schemas.microsoft.com/office/drawing/2014/main" id="{94A051D0-910E-BC6B-7A10-C14061ED468D}"/>
              </a:ext>
            </a:extLst>
          </xdr:cNvPr>
          <xdr:cNvSpPr>
            <a:spLocks/>
          </xdr:cNvSpPr>
        </xdr:nvSpPr>
        <xdr:spPr>
          <a:xfrm>
            <a:off x="14226540" y="4008120"/>
            <a:ext cx="183023"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3" name="Rechteck 22">
            <a:extLst>
              <a:ext uri="{FF2B5EF4-FFF2-40B4-BE49-F238E27FC236}">
                <a16:creationId xmlns:a16="http://schemas.microsoft.com/office/drawing/2014/main" id="{2E9F209A-55A2-3114-A23D-3BF5FF69228F}"/>
              </a:ext>
            </a:extLst>
          </xdr:cNvPr>
          <xdr:cNvSpPr>
            <a:spLocks/>
          </xdr:cNvSpPr>
        </xdr:nvSpPr>
        <xdr:spPr>
          <a:xfrm>
            <a:off x="14460867" y="4008120"/>
            <a:ext cx="183023"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xdr:twoCellAnchor>
  <xdr:twoCellAnchor>
    <xdr:from>
      <xdr:col>0</xdr:col>
      <xdr:colOff>60960</xdr:colOff>
      <xdr:row>9</xdr:row>
      <xdr:rowOff>137160</xdr:rowOff>
    </xdr:from>
    <xdr:to>
      <xdr:col>1</xdr:col>
      <xdr:colOff>251663</xdr:colOff>
      <xdr:row>9</xdr:row>
      <xdr:rowOff>645560</xdr:rowOff>
    </xdr:to>
    <xdr:grpSp>
      <xdr:nvGrpSpPr>
        <xdr:cNvPr id="22" name="Gruppieren 21">
          <a:hlinkClick xmlns:r="http://schemas.openxmlformats.org/officeDocument/2006/relationships" r:id="rId10"/>
          <a:extLst>
            <a:ext uri="{FF2B5EF4-FFF2-40B4-BE49-F238E27FC236}">
              <a16:creationId xmlns:a16="http://schemas.microsoft.com/office/drawing/2014/main" id="{B7CEF8AF-AD65-B42D-E985-307BC6278518}"/>
            </a:ext>
          </a:extLst>
        </xdr:cNvPr>
        <xdr:cNvGrpSpPr/>
      </xdr:nvGrpSpPr>
      <xdr:grpSpPr>
        <a:xfrm>
          <a:off x="60960" y="2049780"/>
          <a:ext cx="434543" cy="508400"/>
          <a:chOff x="14218920" y="3688080"/>
          <a:chExt cx="434543" cy="508400"/>
        </a:xfrm>
      </xdr:grpSpPr>
      <xdr:pic>
        <xdr:nvPicPr>
          <xdr:cNvPr id="11" name="Grafik 10">
            <a:extLst>
              <a:ext uri="{FF2B5EF4-FFF2-40B4-BE49-F238E27FC236}">
                <a16:creationId xmlns:a16="http://schemas.microsoft.com/office/drawing/2014/main" id="{E5521F25-13C5-92A6-8DD1-941B6D566B01}"/>
              </a:ext>
            </a:extLst>
          </xdr:cNvPr>
          <xdr:cNvPicPr>
            <a:picLocks noChangeAspect="1"/>
          </xdr:cNvPicPr>
        </xdr:nvPicPr>
        <xdr:blipFill>
          <a:blip xmlns:r="http://schemas.openxmlformats.org/officeDocument/2006/relationships" r:embed="rId11"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14279880" y="3688080"/>
            <a:ext cx="320040" cy="320040"/>
          </a:xfrm>
          <a:prstGeom prst="rect">
            <a:avLst/>
          </a:prstGeom>
        </xdr:spPr>
      </xdr:pic>
      <xdr:sp macro="" textlink="">
        <xdr:nvSpPr>
          <xdr:cNvPr id="21" name="Textfeld 20">
            <a:extLst>
              <a:ext uri="{FF2B5EF4-FFF2-40B4-BE49-F238E27FC236}">
                <a16:creationId xmlns:a16="http://schemas.microsoft.com/office/drawing/2014/main" id="{FBE45FB5-97D3-A642-2405-D8D8DA767774}"/>
              </a:ext>
            </a:extLst>
          </xdr:cNvPr>
          <xdr:cNvSpPr txBox="1"/>
        </xdr:nvSpPr>
        <xdr:spPr>
          <a:xfrm>
            <a:off x="14218920" y="3931920"/>
            <a:ext cx="43454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kern="1200">
                <a:solidFill>
                  <a:schemeClr val="accent1">
                    <a:lumMod val="75000"/>
                  </a:schemeClr>
                </a:solidFill>
              </a:rPr>
              <a:t>Tool</a:t>
            </a:r>
          </a:p>
        </xdr:txBody>
      </xdr:sp>
    </xdr:grpSp>
    <xdr:clientData/>
  </xdr:twoCellAnchor>
  <xdr:twoCellAnchor editAs="absolute">
    <xdr:from>
      <xdr:col>1</xdr:col>
      <xdr:colOff>15240</xdr:colOff>
      <xdr:row>7</xdr:row>
      <xdr:rowOff>15240</xdr:rowOff>
    </xdr:from>
    <xdr:to>
      <xdr:col>1</xdr:col>
      <xdr:colOff>184658</xdr:colOff>
      <xdr:row>8</xdr:row>
      <xdr:rowOff>0</xdr:rowOff>
    </xdr:to>
    <xdr:sp macro="" textlink="">
      <xdr:nvSpPr>
        <xdr:cNvPr id="10" name="Oval 56">
          <a:extLst>
            <a:ext uri="{FF2B5EF4-FFF2-40B4-BE49-F238E27FC236}">
              <a16:creationId xmlns:a16="http://schemas.microsoft.com/office/drawing/2014/main" id="{FB0E316A-AFD8-35F3-B887-785709AB08F1}"/>
            </a:ext>
          </a:extLst>
        </xdr:cNvPr>
        <xdr:cNvSpPr/>
      </xdr:nvSpPr>
      <xdr:spPr>
        <a:xfrm>
          <a:off x="259080" y="1653540"/>
          <a:ext cx="169418" cy="175260"/>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000" kern="0">
              <a:solidFill>
                <a:srgbClr val="FFFFFF"/>
              </a:solidFill>
            </a:rPr>
            <a:t>7</a:t>
          </a:r>
        </a:p>
      </xdr:txBody>
    </xdr:sp>
    <xdr:clientData/>
  </xdr:twoCellAnchor>
  <xdr:twoCellAnchor editAs="oneCell">
    <xdr:from>
      <xdr:col>12</xdr:col>
      <xdr:colOff>99060</xdr:colOff>
      <xdr:row>9</xdr:row>
      <xdr:rowOff>144780</xdr:rowOff>
    </xdr:from>
    <xdr:to>
      <xdr:col>12</xdr:col>
      <xdr:colOff>315060</xdr:colOff>
      <xdr:row>9</xdr:row>
      <xdr:rowOff>360780</xdr:rowOff>
    </xdr:to>
    <xdr:pic>
      <xdr:nvPicPr>
        <xdr:cNvPr id="24" name="Grafik 23">
          <a:hlinkClick xmlns:r="http://schemas.openxmlformats.org/officeDocument/2006/relationships" r:id="rId7" tooltip="Options"/>
          <a:extLst>
            <a:ext uri="{FF2B5EF4-FFF2-40B4-BE49-F238E27FC236}">
              <a16:creationId xmlns:a16="http://schemas.microsoft.com/office/drawing/2014/main" id="{9548F3A8-CC88-9F84-40A4-9961556A5EB6}"/>
            </a:ext>
          </a:extLst>
        </xdr:cNvPr>
        <xdr:cNvPicPr>
          <a:picLocks noChangeAspect="1"/>
        </xdr:cNvPicPr>
      </xdr:nvPicPr>
      <xdr:blipFill>
        <a:blip xmlns:r="http://schemas.openxmlformats.org/officeDocument/2006/relationships" r:embed="rId4" cstate="print">
          <a:biLevel thresh="25000"/>
          <a:extLst>
            <a:ext uri="{28A0092B-C50C-407E-A947-70E740481C1C}">
              <a14:useLocalDpi xmlns:a14="http://schemas.microsoft.com/office/drawing/2010/main" val="0"/>
            </a:ext>
          </a:extLst>
        </a:blip>
        <a:stretch>
          <a:fillRect/>
        </a:stretch>
      </xdr:blipFill>
      <xdr:spPr>
        <a:xfrm>
          <a:off x="10561320" y="2057400"/>
          <a:ext cx="216000" cy="216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4</xdr:col>
      <xdr:colOff>162522</xdr:colOff>
      <xdr:row>43</xdr:row>
      <xdr:rowOff>83820</xdr:rowOff>
    </xdr:from>
    <xdr:to>
      <xdr:col>5</xdr:col>
      <xdr:colOff>1840662</xdr:colOff>
      <xdr:row>54</xdr:row>
      <xdr:rowOff>151200</xdr:rowOff>
    </xdr:to>
    <xdr:sp macro="" textlink="">
      <xdr:nvSpPr>
        <xdr:cNvPr id="2" name="Rechteck 1">
          <a:extLst>
            <a:ext uri="{FF2B5EF4-FFF2-40B4-BE49-F238E27FC236}">
              <a16:creationId xmlns:a16="http://schemas.microsoft.com/office/drawing/2014/main" id="{675DDE2B-4EF1-4C34-8026-5393682754AF}"/>
            </a:ext>
          </a:extLst>
        </xdr:cNvPr>
        <xdr:cNvSpPr>
          <a:spLocks/>
        </xdr:cNvSpPr>
      </xdr:nvSpPr>
      <xdr:spPr>
        <a:xfrm>
          <a:off x="4048722" y="10599420"/>
          <a:ext cx="2844000" cy="1980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2</xdr:col>
      <xdr:colOff>357448</xdr:colOff>
      <xdr:row>43</xdr:row>
      <xdr:rowOff>83820</xdr:rowOff>
    </xdr:from>
    <xdr:to>
      <xdr:col>4</xdr:col>
      <xdr:colOff>107728</xdr:colOff>
      <xdr:row>54</xdr:row>
      <xdr:rowOff>151200</xdr:rowOff>
    </xdr:to>
    <xdr:sp macro="" textlink="">
      <xdr:nvSpPr>
        <xdr:cNvPr id="3" name="Rechteck 2">
          <a:extLst>
            <a:ext uri="{FF2B5EF4-FFF2-40B4-BE49-F238E27FC236}">
              <a16:creationId xmlns:a16="http://schemas.microsoft.com/office/drawing/2014/main" id="{82ACB81F-FB5A-498F-B078-8105C11E3D72}"/>
            </a:ext>
          </a:extLst>
        </xdr:cNvPr>
        <xdr:cNvSpPr>
          <a:spLocks/>
        </xdr:cNvSpPr>
      </xdr:nvSpPr>
      <xdr:spPr>
        <a:xfrm>
          <a:off x="1149928" y="10599420"/>
          <a:ext cx="2844000" cy="1980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5</xdr:col>
      <xdr:colOff>1903076</xdr:colOff>
      <xdr:row>43</xdr:row>
      <xdr:rowOff>83820</xdr:rowOff>
    </xdr:from>
    <xdr:to>
      <xdr:col>8</xdr:col>
      <xdr:colOff>296996</xdr:colOff>
      <xdr:row>54</xdr:row>
      <xdr:rowOff>151200</xdr:rowOff>
    </xdr:to>
    <xdr:sp macro="" textlink="">
      <xdr:nvSpPr>
        <xdr:cNvPr id="4" name="Rechteck 3">
          <a:extLst>
            <a:ext uri="{FF2B5EF4-FFF2-40B4-BE49-F238E27FC236}">
              <a16:creationId xmlns:a16="http://schemas.microsoft.com/office/drawing/2014/main" id="{9F95A614-8A2E-4A30-A2BB-2E4D23D0895A}"/>
            </a:ext>
          </a:extLst>
        </xdr:cNvPr>
        <xdr:cNvSpPr>
          <a:spLocks/>
        </xdr:cNvSpPr>
      </xdr:nvSpPr>
      <xdr:spPr>
        <a:xfrm>
          <a:off x="6955136" y="10599420"/>
          <a:ext cx="2844000" cy="1980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4</xdr:col>
      <xdr:colOff>162522</xdr:colOff>
      <xdr:row>32</xdr:row>
      <xdr:rowOff>167640</xdr:rowOff>
    </xdr:from>
    <xdr:to>
      <xdr:col>5</xdr:col>
      <xdr:colOff>1840662</xdr:colOff>
      <xdr:row>42</xdr:row>
      <xdr:rowOff>181680</xdr:rowOff>
    </xdr:to>
    <xdr:sp macro="" textlink="">
      <xdr:nvSpPr>
        <xdr:cNvPr id="5" name="Rechteck 4">
          <a:extLst>
            <a:ext uri="{FF2B5EF4-FFF2-40B4-BE49-F238E27FC236}">
              <a16:creationId xmlns:a16="http://schemas.microsoft.com/office/drawing/2014/main" id="{3AB0CDA0-3932-45F3-BB72-0B65EB5805F5}"/>
            </a:ext>
          </a:extLst>
        </xdr:cNvPr>
        <xdr:cNvSpPr>
          <a:spLocks/>
        </xdr:cNvSpPr>
      </xdr:nvSpPr>
      <xdr:spPr>
        <a:xfrm>
          <a:off x="4048722" y="8519160"/>
          <a:ext cx="2844000" cy="1980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2</xdr:col>
      <xdr:colOff>357448</xdr:colOff>
      <xdr:row>32</xdr:row>
      <xdr:rowOff>167640</xdr:rowOff>
    </xdr:from>
    <xdr:to>
      <xdr:col>4</xdr:col>
      <xdr:colOff>107728</xdr:colOff>
      <xdr:row>42</xdr:row>
      <xdr:rowOff>181680</xdr:rowOff>
    </xdr:to>
    <xdr:sp macro="" textlink="">
      <xdr:nvSpPr>
        <xdr:cNvPr id="6" name="Rechteck 5">
          <a:extLst>
            <a:ext uri="{FF2B5EF4-FFF2-40B4-BE49-F238E27FC236}">
              <a16:creationId xmlns:a16="http://schemas.microsoft.com/office/drawing/2014/main" id="{352FE313-AC14-411E-8F81-F77341E51B4F}"/>
            </a:ext>
          </a:extLst>
        </xdr:cNvPr>
        <xdr:cNvSpPr>
          <a:spLocks/>
        </xdr:cNvSpPr>
      </xdr:nvSpPr>
      <xdr:spPr>
        <a:xfrm>
          <a:off x="1149928" y="8519160"/>
          <a:ext cx="2844000" cy="1980000"/>
        </a:xfrm>
        <a:prstGeom prst="rect">
          <a:avLst/>
        </a:prstGeom>
        <a:solidFill>
          <a:schemeClr val="accent2">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5</xdr:col>
      <xdr:colOff>1903076</xdr:colOff>
      <xdr:row>32</xdr:row>
      <xdr:rowOff>175260</xdr:rowOff>
    </xdr:from>
    <xdr:to>
      <xdr:col>8</xdr:col>
      <xdr:colOff>296996</xdr:colOff>
      <xdr:row>42</xdr:row>
      <xdr:rowOff>189300</xdr:rowOff>
    </xdr:to>
    <xdr:sp macro="" textlink="">
      <xdr:nvSpPr>
        <xdr:cNvPr id="7" name="Rechteck 6">
          <a:extLst>
            <a:ext uri="{FF2B5EF4-FFF2-40B4-BE49-F238E27FC236}">
              <a16:creationId xmlns:a16="http://schemas.microsoft.com/office/drawing/2014/main" id="{A8B6EC66-B6A9-49FC-BA33-8B2B591CBAFF}"/>
            </a:ext>
          </a:extLst>
        </xdr:cNvPr>
        <xdr:cNvSpPr>
          <a:spLocks/>
        </xdr:cNvSpPr>
      </xdr:nvSpPr>
      <xdr:spPr>
        <a:xfrm>
          <a:off x="6955136" y="8526780"/>
          <a:ext cx="2844000" cy="1980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4</xdr:col>
      <xdr:colOff>162522</xdr:colOff>
      <xdr:row>21</xdr:row>
      <xdr:rowOff>99060</xdr:rowOff>
    </xdr:from>
    <xdr:to>
      <xdr:col>5</xdr:col>
      <xdr:colOff>1840662</xdr:colOff>
      <xdr:row>32</xdr:row>
      <xdr:rowOff>67380</xdr:rowOff>
    </xdr:to>
    <xdr:sp macro="" textlink="">
      <xdr:nvSpPr>
        <xdr:cNvPr id="8" name="Rechteck 7">
          <a:extLst>
            <a:ext uri="{FF2B5EF4-FFF2-40B4-BE49-F238E27FC236}">
              <a16:creationId xmlns:a16="http://schemas.microsoft.com/office/drawing/2014/main" id="{8C32FB2C-62B7-4C1C-9F7A-60A00B97A5D9}"/>
            </a:ext>
          </a:extLst>
        </xdr:cNvPr>
        <xdr:cNvSpPr>
          <a:spLocks/>
        </xdr:cNvSpPr>
      </xdr:nvSpPr>
      <xdr:spPr>
        <a:xfrm>
          <a:off x="4048722" y="6438900"/>
          <a:ext cx="2844000" cy="1980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2</xdr:col>
      <xdr:colOff>357448</xdr:colOff>
      <xdr:row>21</xdr:row>
      <xdr:rowOff>99060</xdr:rowOff>
    </xdr:from>
    <xdr:to>
      <xdr:col>4</xdr:col>
      <xdr:colOff>107728</xdr:colOff>
      <xdr:row>32</xdr:row>
      <xdr:rowOff>67380</xdr:rowOff>
    </xdr:to>
    <xdr:sp macro="" textlink="">
      <xdr:nvSpPr>
        <xdr:cNvPr id="9" name="Rechteck 8">
          <a:extLst>
            <a:ext uri="{FF2B5EF4-FFF2-40B4-BE49-F238E27FC236}">
              <a16:creationId xmlns:a16="http://schemas.microsoft.com/office/drawing/2014/main" id="{8D8A8C7C-A2FD-44DE-9E1E-EC48658B741F}"/>
            </a:ext>
          </a:extLst>
        </xdr:cNvPr>
        <xdr:cNvSpPr>
          <a:spLocks/>
        </xdr:cNvSpPr>
      </xdr:nvSpPr>
      <xdr:spPr>
        <a:xfrm>
          <a:off x="1149928" y="6438900"/>
          <a:ext cx="2844000" cy="1980000"/>
        </a:xfrm>
        <a:prstGeom prst="rect">
          <a:avLst/>
        </a:prstGeom>
        <a:solidFill>
          <a:schemeClr val="accent2">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5</xdr:col>
      <xdr:colOff>1903076</xdr:colOff>
      <xdr:row>21</xdr:row>
      <xdr:rowOff>114300</xdr:rowOff>
    </xdr:from>
    <xdr:to>
      <xdr:col>8</xdr:col>
      <xdr:colOff>296996</xdr:colOff>
      <xdr:row>32</xdr:row>
      <xdr:rowOff>82620</xdr:rowOff>
    </xdr:to>
    <xdr:sp macro="" textlink="">
      <xdr:nvSpPr>
        <xdr:cNvPr id="10" name="Rechteck 9">
          <a:extLst>
            <a:ext uri="{FF2B5EF4-FFF2-40B4-BE49-F238E27FC236}">
              <a16:creationId xmlns:a16="http://schemas.microsoft.com/office/drawing/2014/main" id="{0F5E2AB4-9A27-48FB-BFC0-2AB98619213F}"/>
            </a:ext>
          </a:extLst>
        </xdr:cNvPr>
        <xdr:cNvSpPr>
          <a:spLocks/>
        </xdr:cNvSpPr>
      </xdr:nvSpPr>
      <xdr:spPr>
        <a:xfrm>
          <a:off x="6955136" y="6454140"/>
          <a:ext cx="2844000" cy="1980000"/>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clientData/>
  </xdr:twoCellAnchor>
  <xdr:twoCellAnchor editAs="absolute">
    <xdr:from>
      <xdr:col>0</xdr:col>
      <xdr:colOff>170925</xdr:colOff>
      <xdr:row>24</xdr:row>
      <xdr:rowOff>74295</xdr:rowOff>
    </xdr:from>
    <xdr:to>
      <xdr:col>1</xdr:col>
      <xdr:colOff>33651</xdr:colOff>
      <xdr:row>51</xdr:row>
      <xdr:rowOff>146688</xdr:rowOff>
    </xdr:to>
    <xdr:sp macro="" textlink="' '!A908">
      <xdr:nvSpPr>
        <xdr:cNvPr id="11" name="Textfeld 10">
          <a:extLst>
            <a:ext uri="{FF2B5EF4-FFF2-40B4-BE49-F238E27FC236}">
              <a16:creationId xmlns:a16="http://schemas.microsoft.com/office/drawing/2014/main" id="{F74C6627-6962-4ED3-8494-515A321CF742}"/>
            </a:ext>
          </a:extLst>
        </xdr:cNvPr>
        <xdr:cNvSpPr txBox="1"/>
      </xdr:nvSpPr>
      <xdr:spPr>
        <a:xfrm rot="16200000">
          <a:off x="-2277059" y="9410759"/>
          <a:ext cx="523875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4B0BEE47-E3EA-4AB8-B562-5DF3C71B4856}" type="TxLink">
            <a:rPr lang="en-US" sz="1600" b="0">
              <a:solidFill>
                <a:schemeClr val="tx1"/>
              </a:solidFill>
              <a:latin typeface="+mn-lt"/>
              <a:ea typeface="+mn-ea"/>
              <a:cs typeface="+mn-cs"/>
            </a:rPr>
            <a:pPr marL="0" indent="0" algn="ctr"/>
            <a:t>Probabilité d'occurrence</a:t>
          </a:fld>
          <a:endParaRPr lang="de-CH" sz="1600" b="0">
            <a:solidFill>
              <a:schemeClr val="tx1"/>
            </a:solidFill>
            <a:latin typeface="+mn-lt"/>
            <a:ea typeface="+mn-ea"/>
            <a:cs typeface="+mn-cs"/>
          </a:endParaRPr>
        </a:p>
      </xdr:txBody>
    </xdr:sp>
    <xdr:clientData/>
  </xdr:twoCellAnchor>
  <xdr:twoCellAnchor editAs="absolute">
    <xdr:from>
      <xdr:col>2</xdr:col>
      <xdr:colOff>794385</xdr:colOff>
      <xdr:row>57</xdr:row>
      <xdr:rowOff>121584</xdr:rowOff>
    </xdr:from>
    <xdr:to>
      <xdr:col>7</xdr:col>
      <xdr:colOff>1459230</xdr:colOff>
      <xdr:row>59</xdr:row>
      <xdr:rowOff>98610</xdr:rowOff>
    </xdr:to>
    <xdr:sp macro="" textlink="' '!A912">
      <xdr:nvSpPr>
        <xdr:cNvPr id="12" name="Textfeld 11">
          <a:extLst>
            <a:ext uri="{FF2B5EF4-FFF2-40B4-BE49-F238E27FC236}">
              <a16:creationId xmlns:a16="http://schemas.microsoft.com/office/drawing/2014/main" id="{EF4CA9FC-9864-44C2-BF9E-2189A5B1CCD8}"/>
            </a:ext>
          </a:extLst>
        </xdr:cNvPr>
        <xdr:cNvSpPr txBox="1"/>
      </xdr:nvSpPr>
      <xdr:spPr>
        <a:xfrm>
          <a:off x="1586865" y="13098444"/>
          <a:ext cx="759142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8A2D4C39-44D6-43FE-9492-C53610ABFC6A}" type="TxLink">
            <a:rPr lang="en-US" sz="1600" b="0">
              <a:solidFill>
                <a:schemeClr val="tx1"/>
              </a:solidFill>
              <a:latin typeface="+mn-lt"/>
              <a:ea typeface="+mn-ea"/>
              <a:cs typeface="+mn-cs"/>
            </a:rPr>
            <a:pPr marL="0" indent="0" algn="ctr"/>
            <a:t>Étendue des dégâts</a:t>
          </a:fld>
          <a:endParaRPr lang="de-CH" sz="1600" b="0">
            <a:solidFill>
              <a:schemeClr val="tx1"/>
            </a:solidFill>
            <a:latin typeface="+mn-lt"/>
            <a:ea typeface="+mn-ea"/>
            <a:cs typeface="+mn-cs"/>
          </a:endParaRPr>
        </a:p>
      </xdr:txBody>
    </xdr:sp>
    <xdr:clientData/>
  </xdr:twoCellAnchor>
  <xdr:twoCellAnchor editAs="absolute">
    <xdr:from>
      <xdr:col>1</xdr:col>
      <xdr:colOff>102125</xdr:colOff>
      <xdr:row>21</xdr:row>
      <xdr:rowOff>106680</xdr:rowOff>
    </xdr:from>
    <xdr:to>
      <xdr:col>2</xdr:col>
      <xdr:colOff>101201</xdr:colOff>
      <xdr:row>26</xdr:row>
      <xdr:rowOff>125729</xdr:rowOff>
    </xdr:to>
    <xdr:sp macro="" textlink="' '!A909">
      <xdr:nvSpPr>
        <xdr:cNvPr id="13" name="Textfeld 12">
          <a:extLst>
            <a:ext uri="{FF2B5EF4-FFF2-40B4-BE49-F238E27FC236}">
              <a16:creationId xmlns:a16="http://schemas.microsoft.com/office/drawing/2014/main" id="{1F38F2F1-BCC8-4F16-9211-C6A6001E12E0}"/>
            </a:ext>
          </a:extLst>
        </xdr:cNvPr>
        <xdr:cNvSpPr txBox="1"/>
      </xdr:nvSpPr>
      <xdr:spPr>
        <a:xfrm rot="16200000">
          <a:off x="271208" y="6757497"/>
          <a:ext cx="9334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r"/>
          <a:fld id="{9EDD86FF-F893-488A-B7ED-457E22E4DE4F}" type="TxLink">
            <a:rPr lang="en-US" sz="1400" b="0">
              <a:solidFill>
                <a:schemeClr val="tx1"/>
              </a:solidFill>
              <a:latin typeface="+mn-lt"/>
              <a:ea typeface="+mn-ea"/>
              <a:cs typeface="+mn-cs"/>
            </a:rPr>
            <a:pPr marL="0" indent="0" algn="r"/>
            <a:t>élevée</a:t>
          </a:fld>
          <a:endParaRPr lang="de-CH" sz="1400" b="0">
            <a:solidFill>
              <a:schemeClr val="tx1"/>
            </a:solidFill>
            <a:latin typeface="+mn-lt"/>
            <a:ea typeface="+mn-ea"/>
            <a:cs typeface="+mn-cs"/>
          </a:endParaRPr>
        </a:p>
      </xdr:txBody>
    </xdr:sp>
    <xdr:clientData/>
  </xdr:twoCellAnchor>
  <xdr:twoCellAnchor editAs="absolute">
    <xdr:from>
      <xdr:col>1</xdr:col>
      <xdr:colOff>102126</xdr:colOff>
      <xdr:row>48</xdr:row>
      <xdr:rowOff>118112</xdr:rowOff>
    </xdr:from>
    <xdr:to>
      <xdr:col>2</xdr:col>
      <xdr:colOff>101202</xdr:colOff>
      <xdr:row>54</xdr:row>
      <xdr:rowOff>124741</xdr:rowOff>
    </xdr:to>
    <xdr:sp macro="" textlink="' '!A911">
      <xdr:nvSpPr>
        <xdr:cNvPr id="14" name="Textfeld 13">
          <a:extLst>
            <a:ext uri="{FF2B5EF4-FFF2-40B4-BE49-F238E27FC236}">
              <a16:creationId xmlns:a16="http://schemas.microsoft.com/office/drawing/2014/main" id="{AB76B6EE-9784-49D9-B736-03863E5EA74F}"/>
            </a:ext>
          </a:extLst>
        </xdr:cNvPr>
        <xdr:cNvSpPr txBox="1"/>
      </xdr:nvSpPr>
      <xdr:spPr>
        <a:xfrm rot="16200000">
          <a:off x="273609" y="11932889"/>
          <a:ext cx="92864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l"/>
          <a:fld id="{20F4D883-6F76-42B3-9D80-C0A76A537746}" type="TxLink">
            <a:rPr lang="en-US" sz="1400" b="0">
              <a:solidFill>
                <a:schemeClr val="tx1"/>
              </a:solidFill>
              <a:latin typeface="+mn-lt"/>
              <a:ea typeface="+mn-ea"/>
              <a:cs typeface="+mn-cs"/>
            </a:rPr>
            <a:pPr marL="0" indent="0" algn="l"/>
            <a:t>faible</a:t>
          </a:fld>
          <a:endParaRPr lang="de-CH" sz="1400" b="0">
            <a:solidFill>
              <a:schemeClr val="tx1"/>
            </a:solidFill>
            <a:latin typeface="+mn-lt"/>
            <a:ea typeface="+mn-ea"/>
            <a:cs typeface="+mn-cs"/>
          </a:endParaRPr>
        </a:p>
      </xdr:txBody>
    </xdr:sp>
    <xdr:clientData/>
  </xdr:twoCellAnchor>
  <xdr:twoCellAnchor editAs="absolute">
    <xdr:from>
      <xdr:col>7</xdr:col>
      <xdr:colOff>912495</xdr:colOff>
      <xdr:row>56</xdr:row>
      <xdr:rowOff>59624</xdr:rowOff>
    </xdr:from>
    <xdr:to>
      <xdr:col>9</xdr:col>
      <xdr:colOff>30479</xdr:colOff>
      <xdr:row>58</xdr:row>
      <xdr:rowOff>5360</xdr:rowOff>
    </xdr:to>
    <xdr:sp macro="" textlink="' '!A909">
      <xdr:nvSpPr>
        <xdr:cNvPr id="15" name="Textfeld 14">
          <a:extLst>
            <a:ext uri="{FF2B5EF4-FFF2-40B4-BE49-F238E27FC236}">
              <a16:creationId xmlns:a16="http://schemas.microsoft.com/office/drawing/2014/main" id="{CE6DFCFD-D93E-4D5F-AB60-D5ABE833B8E6}"/>
            </a:ext>
          </a:extLst>
        </xdr:cNvPr>
        <xdr:cNvSpPr txBox="1"/>
      </xdr:nvSpPr>
      <xdr:spPr>
        <a:xfrm>
          <a:off x="8631555" y="12853604"/>
          <a:ext cx="138112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6FF26F68-E5EA-4C61-A7A2-7BD3BD6558EF}" type="TxLink">
            <a:rPr lang="en-US" sz="1400" b="0">
              <a:solidFill>
                <a:schemeClr val="tx1"/>
              </a:solidFill>
              <a:latin typeface="+mn-lt"/>
              <a:ea typeface="+mn-ea"/>
              <a:cs typeface="+mn-cs"/>
            </a:rPr>
            <a:pPr marL="0" indent="0" algn="ctr"/>
            <a:t>élevée</a:t>
          </a:fld>
          <a:endParaRPr lang="de-CH" sz="1400" b="0">
            <a:solidFill>
              <a:schemeClr val="tx1"/>
            </a:solidFill>
            <a:latin typeface="+mn-lt"/>
            <a:ea typeface="+mn-ea"/>
            <a:cs typeface="+mn-cs"/>
          </a:endParaRPr>
        </a:p>
      </xdr:txBody>
    </xdr:sp>
    <xdr:clientData/>
  </xdr:twoCellAnchor>
  <xdr:twoCellAnchor editAs="absolute">
    <xdr:from>
      <xdr:col>2</xdr:col>
      <xdr:colOff>264795</xdr:colOff>
      <xdr:row>56</xdr:row>
      <xdr:rowOff>59624</xdr:rowOff>
    </xdr:from>
    <xdr:to>
      <xdr:col>2</xdr:col>
      <xdr:colOff>1645920</xdr:colOff>
      <xdr:row>58</xdr:row>
      <xdr:rowOff>5360</xdr:rowOff>
    </xdr:to>
    <xdr:sp macro="" textlink="' '!A911">
      <xdr:nvSpPr>
        <xdr:cNvPr id="16" name="Textfeld 15">
          <a:extLst>
            <a:ext uri="{FF2B5EF4-FFF2-40B4-BE49-F238E27FC236}">
              <a16:creationId xmlns:a16="http://schemas.microsoft.com/office/drawing/2014/main" id="{C7B3D167-CC08-4730-889D-2B96DAD50035}"/>
            </a:ext>
          </a:extLst>
        </xdr:cNvPr>
        <xdr:cNvSpPr txBox="1"/>
      </xdr:nvSpPr>
      <xdr:spPr>
        <a:xfrm>
          <a:off x="1057275" y="12853604"/>
          <a:ext cx="13811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l"/>
          <a:fld id="{056ABDA0-3B2B-4BBD-9D2F-1CEA7157183B}" type="TxLink">
            <a:rPr lang="en-US" sz="1400" b="0">
              <a:solidFill>
                <a:schemeClr val="tx1"/>
              </a:solidFill>
              <a:latin typeface="+mn-lt"/>
              <a:ea typeface="+mn-ea"/>
              <a:cs typeface="+mn-cs"/>
            </a:rPr>
            <a:pPr marL="0" indent="0" algn="l"/>
            <a:t>faible</a:t>
          </a:fld>
          <a:endParaRPr lang="de-CH" sz="1400" b="0">
            <a:solidFill>
              <a:schemeClr val="tx1"/>
            </a:solidFill>
            <a:latin typeface="+mn-lt"/>
            <a:ea typeface="+mn-ea"/>
            <a:cs typeface="+mn-cs"/>
          </a:endParaRPr>
        </a:p>
      </xdr:txBody>
    </xdr:sp>
    <xdr:clientData/>
  </xdr:twoCellAnchor>
  <xdr:twoCellAnchor editAs="absolute">
    <xdr:from>
      <xdr:col>4</xdr:col>
      <xdr:colOff>461010</xdr:colOff>
      <xdr:row>56</xdr:row>
      <xdr:rowOff>59624</xdr:rowOff>
    </xdr:from>
    <xdr:to>
      <xdr:col>5</xdr:col>
      <xdr:colOff>1352550</xdr:colOff>
      <xdr:row>58</xdr:row>
      <xdr:rowOff>5360</xdr:rowOff>
    </xdr:to>
    <xdr:sp macro="" textlink="' '!A910">
      <xdr:nvSpPr>
        <xdr:cNvPr id="17" name="Textfeld 16">
          <a:extLst>
            <a:ext uri="{FF2B5EF4-FFF2-40B4-BE49-F238E27FC236}">
              <a16:creationId xmlns:a16="http://schemas.microsoft.com/office/drawing/2014/main" id="{36E1260C-E32A-41CD-84AD-94854D3F2AB6}"/>
            </a:ext>
          </a:extLst>
        </xdr:cNvPr>
        <xdr:cNvSpPr txBox="1"/>
      </xdr:nvSpPr>
      <xdr:spPr>
        <a:xfrm>
          <a:off x="4347210" y="12853604"/>
          <a:ext cx="20574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2B495847-D521-483C-B4F7-ADEBF8BEA832}" type="TxLink">
            <a:rPr lang="en-US" sz="1400" b="0">
              <a:solidFill>
                <a:schemeClr val="tx1"/>
              </a:solidFill>
              <a:latin typeface="+mn-lt"/>
              <a:ea typeface="+mn-ea"/>
              <a:cs typeface="+mn-cs"/>
            </a:rPr>
            <a:pPr marL="0" indent="0" algn="ctr"/>
            <a:t>moyenne</a:t>
          </a:fld>
          <a:endParaRPr lang="de-CH" sz="1400" b="0">
            <a:solidFill>
              <a:schemeClr val="tx1"/>
            </a:solidFill>
            <a:latin typeface="+mn-lt"/>
            <a:ea typeface="+mn-ea"/>
            <a:cs typeface="+mn-cs"/>
          </a:endParaRPr>
        </a:p>
      </xdr:txBody>
    </xdr:sp>
    <xdr:clientData/>
  </xdr:twoCellAnchor>
  <xdr:twoCellAnchor editAs="absolute">
    <xdr:from>
      <xdr:col>1</xdr:col>
      <xdr:colOff>102125</xdr:colOff>
      <xdr:row>34</xdr:row>
      <xdr:rowOff>80010</xdr:rowOff>
    </xdr:from>
    <xdr:to>
      <xdr:col>2</xdr:col>
      <xdr:colOff>101201</xdr:colOff>
      <xdr:row>41</xdr:row>
      <xdr:rowOff>160020</xdr:rowOff>
    </xdr:to>
    <xdr:sp macro="" textlink="' '!A910">
      <xdr:nvSpPr>
        <xdr:cNvPr id="18" name="Textfeld 17">
          <a:extLst>
            <a:ext uri="{FF2B5EF4-FFF2-40B4-BE49-F238E27FC236}">
              <a16:creationId xmlns:a16="http://schemas.microsoft.com/office/drawing/2014/main" id="{709AE90A-EAA9-47BB-A22B-2C54F000E94C}"/>
            </a:ext>
          </a:extLst>
        </xdr:cNvPr>
        <xdr:cNvSpPr txBox="1"/>
      </xdr:nvSpPr>
      <xdr:spPr>
        <a:xfrm rot="16200000">
          <a:off x="4508" y="9390207"/>
          <a:ext cx="14668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F53951E1-B783-4012-BEA3-9847BB431CE6}" type="TxLink">
            <a:rPr lang="en-US" sz="1400" b="0">
              <a:solidFill>
                <a:schemeClr val="tx1"/>
              </a:solidFill>
              <a:latin typeface="+mn-lt"/>
              <a:ea typeface="+mn-ea"/>
              <a:cs typeface="+mn-cs"/>
            </a:rPr>
            <a:pPr marL="0" indent="0" algn="ctr"/>
            <a:t>moyenne</a:t>
          </a:fld>
          <a:endParaRPr lang="de-CH" sz="1400" b="0">
            <a:solidFill>
              <a:schemeClr val="tx1"/>
            </a:solidFill>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7</xdr:col>
          <xdr:colOff>28575</xdr:colOff>
          <xdr:row>0</xdr:row>
          <xdr:rowOff>19050</xdr:rowOff>
        </xdr:from>
        <xdr:to>
          <xdr:col>8</xdr:col>
          <xdr:colOff>470535</xdr:colOff>
          <xdr:row>0</xdr:row>
          <xdr:rowOff>537210</xdr:rowOff>
        </xdr:to>
        <xdr:pic>
          <xdr:nvPicPr>
            <xdr:cNvPr id="26" name="Grafik 25">
              <a:extLst>
                <a:ext uri="{FF2B5EF4-FFF2-40B4-BE49-F238E27FC236}">
                  <a16:creationId xmlns:a16="http://schemas.microsoft.com/office/drawing/2014/main" id="{CDA4A412-DB9A-455F-BBB7-15690C27C55B}"/>
                </a:ext>
              </a:extLst>
            </xdr:cNvPr>
            <xdr:cNvPicPr>
              <a:picLocks noChangeAspect="1" noChangeArrowheads="1"/>
              <a:extLst>
                <a:ext uri="{84589F7E-364E-4C9E-8A38-B11213B215E9}">
                  <a14:cameraTool cellRange="[6]Logo!$D$6" spid="_x0000_s1091802"/>
                </a:ext>
              </a:extLst>
            </xdr:cNvPicPr>
          </xdr:nvPicPr>
          <xdr:blipFill>
            <a:blip xmlns:r="http://schemas.openxmlformats.org/officeDocument/2006/relationships" r:embed="rId1"/>
            <a:srcRect/>
            <a:stretch>
              <a:fillRect/>
            </a:stretch>
          </xdr:blipFill>
          <xdr:spPr bwMode="auto">
            <a:xfrm>
              <a:off x="7145655" y="19050"/>
              <a:ext cx="2225040" cy="518160"/>
            </a:xfrm>
            <a:prstGeom prst="rect">
              <a:avLst/>
            </a:prstGeom>
            <a:solidFill>
              <a:schemeClr val="bg1"/>
            </a:solidFill>
            <a:ln w="9525">
              <a:noFill/>
              <a:miter lim="800000"/>
              <a:headEnd/>
              <a:tailEnd/>
            </a:ln>
          </xdr:spPr>
        </xdr:pic>
        <xdr:clientData/>
      </xdr:twoCellAnchor>
    </mc:Choice>
    <mc:Fallback/>
  </mc:AlternateContent>
  <xdr:twoCellAnchor editAs="absolute">
    <xdr:from>
      <xdr:col>7</xdr:col>
      <xdr:colOff>721995</xdr:colOff>
      <xdr:row>1</xdr:row>
      <xdr:rowOff>57150</xdr:rowOff>
    </xdr:from>
    <xdr:to>
      <xdr:col>7</xdr:col>
      <xdr:colOff>911662</xdr:colOff>
      <xdr:row>1</xdr:row>
      <xdr:rowOff>237150</xdr:rowOff>
    </xdr:to>
    <xdr:sp macro="[6]!Register_ein" textlink="">
      <xdr:nvSpPr>
        <xdr:cNvPr id="27" name="Rechteck 78">
          <a:extLst>
            <a:ext uri="{FF2B5EF4-FFF2-40B4-BE49-F238E27FC236}">
              <a16:creationId xmlns:a16="http://schemas.microsoft.com/office/drawing/2014/main" id="{9BB4B79B-9F43-4934-92F9-FB6FCE82DF36}"/>
            </a:ext>
          </a:extLst>
        </xdr:cNvPr>
        <xdr:cNvSpPr>
          <a:spLocks noChangeAspect="1"/>
        </xdr:cNvSpPr>
      </xdr:nvSpPr>
      <xdr:spPr>
        <a:xfrm>
          <a:off x="8441055" y="62865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absolute">
    <xdr:from>
      <xdr:col>7</xdr:col>
      <xdr:colOff>942022</xdr:colOff>
      <xdr:row>1</xdr:row>
      <xdr:rowOff>57150</xdr:rowOff>
    </xdr:from>
    <xdr:to>
      <xdr:col>7</xdr:col>
      <xdr:colOff>1121212</xdr:colOff>
      <xdr:row>1</xdr:row>
      <xdr:rowOff>237150</xdr:rowOff>
    </xdr:to>
    <xdr:sp macro="[6]!Register_aus" textlink="">
      <xdr:nvSpPr>
        <xdr:cNvPr id="28" name="Rechteck 84">
          <a:extLst>
            <a:ext uri="{FF2B5EF4-FFF2-40B4-BE49-F238E27FC236}">
              <a16:creationId xmlns:a16="http://schemas.microsoft.com/office/drawing/2014/main" id="{19F2845E-8B38-40F8-923A-154B62E59D3D}"/>
            </a:ext>
          </a:extLst>
        </xdr:cNvPr>
        <xdr:cNvSpPr>
          <a:spLocks noChangeAspect="1"/>
        </xdr:cNvSpPr>
      </xdr:nvSpPr>
      <xdr:spPr>
        <a:xfrm>
          <a:off x="8661082" y="62865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oneCell">
    <xdr:from>
      <xdr:col>8</xdr:col>
      <xdr:colOff>219075</xdr:colOff>
      <xdr:row>1</xdr:row>
      <xdr:rowOff>61912</xdr:rowOff>
    </xdr:from>
    <xdr:to>
      <xdr:col>8</xdr:col>
      <xdr:colOff>399075</xdr:colOff>
      <xdr:row>1</xdr:row>
      <xdr:rowOff>241912</xdr:rowOff>
    </xdr:to>
    <xdr:grpSp>
      <xdr:nvGrpSpPr>
        <xdr:cNvPr id="29" name="Gruppieren 47">
          <a:hlinkClick xmlns:r="http://schemas.openxmlformats.org/officeDocument/2006/relationships" r:id="rId2" tooltip="Help"/>
          <a:extLst>
            <a:ext uri="{FF2B5EF4-FFF2-40B4-BE49-F238E27FC236}">
              <a16:creationId xmlns:a16="http://schemas.microsoft.com/office/drawing/2014/main" id="{94CC981E-7561-4AA9-A048-D1816592B299}"/>
            </a:ext>
          </a:extLst>
        </xdr:cNvPr>
        <xdr:cNvGrpSpPr>
          <a:grpSpLocks noChangeAspect="1"/>
        </xdr:cNvGrpSpPr>
      </xdr:nvGrpSpPr>
      <xdr:grpSpPr>
        <a:xfrm>
          <a:off x="9721215" y="633412"/>
          <a:ext cx="180000" cy="180000"/>
          <a:chOff x="8105775" y="571500"/>
          <a:chExt cx="172800" cy="172800"/>
        </a:xfrm>
      </xdr:grpSpPr>
      <xdr:sp macro="" textlink="">
        <xdr:nvSpPr>
          <xdr:cNvPr id="30" name="Rechteck 48">
            <a:extLst>
              <a:ext uri="{FF2B5EF4-FFF2-40B4-BE49-F238E27FC236}">
                <a16:creationId xmlns:a16="http://schemas.microsoft.com/office/drawing/2014/main" id="{91D94216-EB18-4BB7-FE02-84486431DA58}"/>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 name="Textfeld 49">
            <a:extLst>
              <a:ext uri="{FF2B5EF4-FFF2-40B4-BE49-F238E27FC236}">
                <a16:creationId xmlns:a16="http://schemas.microsoft.com/office/drawing/2014/main" id="{62E62ADC-3FCE-C0BD-D9F1-58F7A73A6299}"/>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oneCell">
    <xdr:from>
      <xdr:col>0</xdr:col>
      <xdr:colOff>57150</xdr:colOff>
      <xdr:row>0</xdr:row>
      <xdr:rowOff>200025</xdr:rowOff>
    </xdr:from>
    <xdr:to>
      <xdr:col>0</xdr:col>
      <xdr:colOff>381150</xdr:colOff>
      <xdr:row>0</xdr:row>
      <xdr:rowOff>525490</xdr:rowOff>
    </xdr:to>
    <xdr:grpSp>
      <xdr:nvGrpSpPr>
        <xdr:cNvPr id="36" name="Gruppieren 53">
          <a:hlinkClick xmlns:r="http://schemas.openxmlformats.org/officeDocument/2006/relationships" r:id="rId3" tooltip="back"/>
          <a:extLst>
            <a:ext uri="{FF2B5EF4-FFF2-40B4-BE49-F238E27FC236}">
              <a16:creationId xmlns:a16="http://schemas.microsoft.com/office/drawing/2014/main" id="{853343EA-FCB6-447A-AA89-578F135CA9CD}"/>
            </a:ext>
          </a:extLst>
        </xdr:cNvPr>
        <xdr:cNvGrpSpPr/>
      </xdr:nvGrpSpPr>
      <xdr:grpSpPr>
        <a:xfrm>
          <a:off x="57150" y="200025"/>
          <a:ext cx="324000" cy="325465"/>
          <a:chOff x="9191625" y="3009900"/>
          <a:chExt cx="324000" cy="325465"/>
        </a:xfrm>
      </xdr:grpSpPr>
      <xdr:sp macro="" textlink="">
        <xdr:nvSpPr>
          <xdr:cNvPr id="37" name="Rechteck 57">
            <a:extLst>
              <a:ext uri="{FF2B5EF4-FFF2-40B4-BE49-F238E27FC236}">
                <a16:creationId xmlns:a16="http://schemas.microsoft.com/office/drawing/2014/main" id="{64CE3BD6-9F50-0B0B-4910-40522DB813B3}"/>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8" name="Pfeil nach links 58">
            <a:extLst>
              <a:ext uri="{FF2B5EF4-FFF2-40B4-BE49-F238E27FC236}">
                <a16:creationId xmlns:a16="http://schemas.microsoft.com/office/drawing/2014/main" id="{7259716F-5D18-4051-83D0-5AA932003D65}"/>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114300</xdr:colOff>
      <xdr:row>20</xdr:row>
      <xdr:rowOff>121920</xdr:rowOff>
    </xdr:from>
    <xdr:to>
      <xdr:col>10</xdr:col>
      <xdr:colOff>266700</xdr:colOff>
      <xdr:row>57</xdr:row>
      <xdr:rowOff>83820</xdr:rowOff>
    </xdr:to>
    <xdr:graphicFrame macro="">
      <xdr:nvGraphicFramePr>
        <xdr:cNvPr id="23" name="Diagramm 22">
          <a:extLst>
            <a:ext uri="{FF2B5EF4-FFF2-40B4-BE49-F238E27FC236}">
              <a16:creationId xmlns:a16="http://schemas.microsoft.com/office/drawing/2014/main" id="{A53E1627-F030-4A38-9F15-AC786522F5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129542</xdr:colOff>
      <xdr:row>2</xdr:row>
      <xdr:rowOff>23806</xdr:rowOff>
    </xdr:from>
    <xdr:to>
      <xdr:col>0</xdr:col>
      <xdr:colOff>453542</xdr:colOff>
      <xdr:row>3</xdr:row>
      <xdr:rowOff>93285</xdr:rowOff>
    </xdr:to>
    <xdr:grpSp>
      <xdr:nvGrpSpPr>
        <xdr:cNvPr id="3" name="Gruppieren 21">
          <a:extLst>
            <a:ext uri="{FF2B5EF4-FFF2-40B4-BE49-F238E27FC236}">
              <a16:creationId xmlns:a16="http://schemas.microsoft.com/office/drawing/2014/main" id="{00000000-0008-0000-0300-000003000000}"/>
            </a:ext>
          </a:extLst>
        </xdr:cNvPr>
        <xdr:cNvGrpSpPr/>
      </xdr:nvGrpSpPr>
      <xdr:grpSpPr>
        <a:xfrm>
          <a:off x="129542" y="595306"/>
          <a:ext cx="324000" cy="320939"/>
          <a:chOff x="12382500" y="2152650"/>
          <a:chExt cx="324000" cy="325465"/>
        </a:xfrm>
      </xdr:grpSpPr>
      <xdr:sp macro="[0]!Familien_aufrufen" textlink="">
        <xdr:nvSpPr>
          <xdr:cNvPr id="4" name="Rechteck 22">
            <a:extLst>
              <a:ext uri="{FF2B5EF4-FFF2-40B4-BE49-F238E27FC236}">
                <a16:creationId xmlns:a16="http://schemas.microsoft.com/office/drawing/2014/main" id="{00000000-0008-0000-0300-000004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macro="[0]!Familien_aufrufen">
        <xdr:nvPicPr>
          <xdr:cNvPr id="5" name="Grafik 23">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xdr:twoCellAnchor>
  <xdr:twoCellAnchor>
    <xdr:from>
      <xdr:col>0</xdr:col>
      <xdr:colOff>129542</xdr:colOff>
      <xdr:row>3</xdr:row>
      <xdr:rowOff>149746</xdr:rowOff>
    </xdr:from>
    <xdr:to>
      <xdr:col>0</xdr:col>
      <xdr:colOff>453542</xdr:colOff>
      <xdr:row>4</xdr:row>
      <xdr:rowOff>66825</xdr:rowOff>
    </xdr:to>
    <xdr:sp macro="[0]!Apercu_aufrufen" textlink="">
      <xdr:nvSpPr>
        <xdr:cNvPr id="23" name="Rechteck 22">
          <a:extLst>
            <a:ext uri="{FF2B5EF4-FFF2-40B4-BE49-F238E27FC236}">
              <a16:creationId xmlns:a16="http://schemas.microsoft.com/office/drawing/2014/main" id="{00000000-0008-0000-0300-000017000000}"/>
            </a:ext>
          </a:extLst>
        </xdr:cNvPr>
        <xdr:cNvSpPr>
          <a:spLocks noChangeAspect="1"/>
        </xdr:cNvSpPr>
      </xdr:nvSpPr>
      <xdr:spPr>
        <a:xfrm>
          <a:off x="129542" y="972706"/>
          <a:ext cx="324000" cy="320939"/>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clientData/>
  </xdr:twoCellAnchor>
  <xdr:twoCellAnchor>
    <xdr:from>
      <xdr:col>0</xdr:col>
      <xdr:colOff>137162</xdr:colOff>
      <xdr:row>0</xdr:row>
      <xdr:rowOff>201929</xdr:rowOff>
    </xdr:from>
    <xdr:to>
      <xdr:col>1</xdr:col>
      <xdr:colOff>3962</xdr:colOff>
      <xdr:row>0</xdr:row>
      <xdr:rowOff>524319</xdr:rowOff>
    </xdr:to>
    <xdr:grpSp>
      <xdr:nvGrpSpPr>
        <xdr:cNvPr id="21" name="Gruppieren 56">
          <a:hlinkClick xmlns:r="http://schemas.openxmlformats.org/officeDocument/2006/relationships" r:id="rId2" tooltip="Home"/>
          <a:extLst>
            <a:ext uri="{FF2B5EF4-FFF2-40B4-BE49-F238E27FC236}">
              <a16:creationId xmlns:a16="http://schemas.microsoft.com/office/drawing/2014/main" id="{00000000-0008-0000-0300-000015000000}"/>
            </a:ext>
          </a:extLst>
        </xdr:cNvPr>
        <xdr:cNvGrpSpPr/>
      </xdr:nvGrpSpPr>
      <xdr:grpSpPr>
        <a:xfrm>
          <a:off x="137162" y="201929"/>
          <a:ext cx="324000" cy="322390"/>
          <a:chOff x="12729063" y="1298330"/>
          <a:chExt cx="324000" cy="323267"/>
        </a:xfrm>
      </xdr:grpSpPr>
      <xdr:sp macro="" textlink="">
        <xdr:nvSpPr>
          <xdr:cNvPr id="22" name="Rechteck 57">
            <a:extLst>
              <a:ext uri="{FF2B5EF4-FFF2-40B4-BE49-F238E27FC236}">
                <a16:creationId xmlns:a16="http://schemas.microsoft.com/office/drawing/2014/main" id="{00000000-0008-0000-0300-000016000000}"/>
              </a:ext>
            </a:extLst>
          </xdr:cNvPr>
          <xdr:cNvSpPr>
            <a:spLocks noChangeAspect="1"/>
          </xdr:cNvSpPr>
        </xdr:nvSpPr>
        <xdr:spPr>
          <a:xfrm>
            <a:off x="12729063" y="1298330"/>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4" name="Grafik 58" descr="http://www.clker.com/cliparts/Z/I/5/L/X/x/white-house-md.png">
            <a:extLst>
              <a:ext uri="{FF2B5EF4-FFF2-40B4-BE49-F238E27FC236}">
                <a16:creationId xmlns:a16="http://schemas.microsoft.com/office/drawing/2014/main" id="{00000000-0008-0000-0300-000018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mc:AlternateContent xmlns:mc="http://schemas.openxmlformats.org/markup-compatibility/2006">
    <mc:Choice xmlns:a14="http://schemas.microsoft.com/office/drawing/2010/main" Requires="a14">
      <xdr:oneCellAnchor>
        <xdr:from>
          <xdr:col>22</xdr:col>
          <xdr:colOff>190500</xdr:colOff>
          <xdr:row>0</xdr:row>
          <xdr:rowOff>25400</xdr:rowOff>
        </xdr:from>
        <xdr:ext cx="2314575" cy="523875"/>
        <xdr:pic>
          <xdr:nvPicPr>
            <xdr:cNvPr id="31" name="Grafik 47">
              <a:extLst>
                <a:ext uri="{FF2B5EF4-FFF2-40B4-BE49-F238E27FC236}">
                  <a16:creationId xmlns:a16="http://schemas.microsoft.com/office/drawing/2014/main" id="{00000000-0008-0000-0300-00001F000000}"/>
                </a:ext>
              </a:extLst>
            </xdr:cNvPr>
            <xdr:cNvPicPr>
              <a:picLocks noChangeAspect="1" noChangeArrowheads="1"/>
              <a:extLst>
                <a:ext uri="{84589F7E-364E-4C9E-8A38-B11213B215E9}">
                  <a14:cameraTool cellRange="Logo!$D$6" spid="_x0000_s374713"/>
                </a:ext>
              </a:extLst>
            </xdr:cNvPicPr>
          </xdr:nvPicPr>
          <xdr:blipFill>
            <a:blip xmlns:r="http://schemas.openxmlformats.org/officeDocument/2006/relationships" r:embed="rId4"/>
            <a:srcRect/>
            <a:stretch>
              <a:fillRect/>
            </a:stretch>
          </xdr:blipFill>
          <xdr:spPr bwMode="auto">
            <a:xfrm>
              <a:off x="18916650" y="25400"/>
              <a:ext cx="2314575" cy="523875"/>
            </a:xfrm>
            <a:prstGeom prst="rect">
              <a:avLst/>
            </a:prstGeom>
            <a:solidFill>
              <a:schemeClr val="bg1"/>
            </a:solidFill>
            <a:ln w="9525">
              <a:noFill/>
              <a:miter lim="800000"/>
              <a:headEnd/>
              <a:tailEnd/>
            </a:ln>
          </xdr:spPr>
        </xdr:pic>
        <xdr:clientData/>
      </xdr:oneCellAnchor>
    </mc:Choice>
    <mc:Fallback/>
  </mc:AlternateContent>
  <xdr:twoCellAnchor>
    <xdr:from>
      <xdr:col>24</xdr:col>
      <xdr:colOff>312745</xdr:colOff>
      <xdr:row>2</xdr:row>
      <xdr:rowOff>22225</xdr:rowOff>
    </xdr:from>
    <xdr:to>
      <xdr:col>25</xdr:col>
      <xdr:colOff>285750</xdr:colOff>
      <xdr:row>2</xdr:row>
      <xdr:rowOff>202225</xdr:rowOff>
    </xdr:to>
    <xdr:grpSp>
      <xdr:nvGrpSpPr>
        <xdr:cNvPr id="8" name="Gruppieren 7">
          <a:extLst>
            <a:ext uri="{FF2B5EF4-FFF2-40B4-BE49-F238E27FC236}">
              <a16:creationId xmlns:a16="http://schemas.microsoft.com/office/drawing/2014/main" id="{00000000-0008-0000-0300-000008000000}"/>
            </a:ext>
          </a:extLst>
        </xdr:cNvPr>
        <xdr:cNvGrpSpPr/>
      </xdr:nvGrpSpPr>
      <xdr:grpSpPr>
        <a:xfrm>
          <a:off x="20620045" y="593725"/>
          <a:ext cx="689285" cy="180000"/>
          <a:chOff x="20499395" y="593725"/>
          <a:chExt cx="703255" cy="180000"/>
        </a:xfrm>
      </xdr:grpSpPr>
      <xdr:grpSp>
        <xdr:nvGrpSpPr>
          <xdr:cNvPr id="9" name="Gruppieren 84">
            <a:hlinkClick xmlns:r="http://schemas.openxmlformats.org/officeDocument/2006/relationships" r:id="rId5" tooltip="Help"/>
            <a:extLst>
              <a:ext uri="{FF2B5EF4-FFF2-40B4-BE49-F238E27FC236}">
                <a16:creationId xmlns:a16="http://schemas.microsoft.com/office/drawing/2014/main" id="{00000000-0008-0000-0300-000009000000}"/>
              </a:ext>
            </a:extLst>
          </xdr:cNvPr>
          <xdr:cNvGrpSpPr/>
        </xdr:nvGrpSpPr>
        <xdr:grpSpPr>
          <a:xfrm>
            <a:off x="21031200" y="597750"/>
            <a:ext cx="171450" cy="172800"/>
            <a:chOff x="8105775" y="571500"/>
            <a:chExt cx="172800" cy="172800"/>
          </a:xfrm>
        </xdr:grpSpPr>
        <xdr:sp macro="" textlink="">
          <xdr:nvSpPr>
            <xdr:cNvPr id="10" name="Rechteck 85">
              <a:extLst>
                <a:ext uri="{FF2B5EF4-FFF2-40B4-BE49-F238E27FC236}">
                  <a16:creationId xmlns:a16="http://schemas.microsoft.com/office/drawing/2014/main" id="{00000000-0008-0000-0300-00000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Textfeld 86">
              <a:extLst>
                <a:ext uri="{FF2B5EF4-FFF2-40B4-BE49-F238E27FC236}">
                  <a16:creationId xmlns:a16="http://schemas.microsoft.com/office/drawing/2014/main" id="{00000000-0008-0000-0300-00000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32" name="Rechteck 78">
            <a:extLst>
              <a:ext uri="{FF2B5EF4-FFF2-40B4-BE49-F238E27FC236}">
                <a16:creationId xmlns:a16="http://schemas.microsoft.com/office/drawing/2014/main" id="{00000000-0008-0000-0300-000020000000}"/>
              </a:ext>
            </a:extLst>
          </xdr:cNvPr>
          <xdr:cNvSpPr>
            <a:spLocks noChangeAspect="1"/>
          </xdr:cNvSpPr>
        </xdr:nvSpPr>
        <xdr:spPr>
          <a:xfrm>
            <a:off x="20499395" y="593725"/>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3" name="Rechteck 84">
            <a:extLst>
              <a:ext uri="{FF2B5EF4-FFF2-40B4-BE49-F238E27FC236}">
                <a16:creationId xmlns:a16="http://schemas.microsoft.com/office/drawing/2014/main" id="{00000000-0008-0000-0300-000021000000}"/>
              </a:ext>
            </a:extLst>
          </xdr:cNvPr>
          <xdr:cNvSpPr>
            <a:spLocks noChangeAspect="1"/>
          </xdr:cNvSpPr>
        </xdr:nvSpPr>
        <xdr:spPr>
          <a:xfrm>
            <a:off x="20719422" y="593725"/>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absolute">
    <xdr:from>
      <xdr:col>0</xdr:col>
      <xdr:colOff>19050</xdr:colOff>
      <xdr:row>3</xdr:row>
      <xdr:rowOff>47624</xdr:rowOff>
    </xdr:from>
    <xdr:to>
      <xdr:col>1</xdr:col>
      <xdr:colOff>94149</xdr:colOff>
      <xdr:row>5</xdr:row>
      <xdr:rowOff>57150</xdr:rowOff>
    </xdr:to>
    <xdr:graphicFrame macro="[0]!Apercu_aufrufen">
      <xdr:nvGraphicFramePr>
        <xdr:cNvPr id="25" name="Diagramm 24">
          <a:extLst>
            <a:ext uri="{FF2B5EF4-FFF2-40B4-BE49-F238E27FC236}">
              <a16:creationId xmlns:a16="http://schemas.microsoft.com/office/drawing/2014/main" id="{00000000-0008-0000-0300-000019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PrintsWithSheet="0"/>
  </xdr:twoCellAnchor>
  <xdr:twoCellAnchor editAs="absolute">
    <xdr:from>
      <xdr:col>0</xdr:col>
      <xdr:colOff>114299</xdr:colOff>
      <xdr:row>3</xdr:row>
      <xdr:rowOff>147637</xdr:rowOff>
    </xdr:from>
    <xdr:to>
      <xdr:col>0</xdr:col>
      <xdr:colOff>447674</xdr:colOff>
      <xdr:row>4</xdr:row>
      <xdr:rowOff>71437</xdr:rowOff>
    </xdr:to>
    <xdr:sp macro="" textlink="">
      <xdr:nvSpPr>
        <xdr:cNvPr id="2" name="Rechteck 1">
          <a:extLst>
            <a:ext uri="{FF2B5EF4-FFF2-40B4-BE49-F238E27FC236}">
              <a16:creationId xmlns:a16="http://schemas.microsoft.com/office/drawing/2014/main" id="{00000000-0008-0000-0300-000002000000}"/>
            </a:ext>
          </a:extLst>
        </xdr:cNvPr>
        <xdr:cNvSpPr/>
      </xdr:nvSpPr>
      <xdr:spPr>
        <a:xfrm>
          <a:off x="114299" y="976312"/>
          <a:ext cx="342900" cy="3333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editAs="oneCell">
    <xdr:from>
      <xdr:col>5</xdr:col>
      <xdr:colOff>1657350</xdr:colOff>
      <xdr:row>3</xdr:row>
      <xdr:rowOff>123825</xdr:rowOff>
    </xdr:from>
    <xdr:to>
      <xdr:col>5</xdr:col>
      <xdr:colOff>1837350</xdr:colOff>
      <xdr:row>3</xdr:row>
      <xdr:rowOff>303825</xdr:rowOff>
    </xdr:to>
    <xdr:pic macro="[0]!Filter_aus">
      <xdr:nvPicPr>
        <xdr:cNvPr id="17" name="Grafik 16">
          <a:extLst>
            <a:ext uri="{FF2B5EF4-FFF2-40B4-BE49-F238E27FC236}">
              <a16:creationId xmlns:a16="http://schemas.microsoft.com/office/drawing/2014/main" id="{00000000-0008-0000-0300-00001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4171950" y="952500"/>
          <a:ext cx="180000" cy="180000"/>
        </a:xfrm>
        <a:prstGeom prst="rect">
          <a:avLst/>
        </a:prstGeom>
      </xdr:spPr>
    </xdr:pic>
    <xdr:clientData fPrintsWithSheet="0"/>
  </xdr:twoCellAnchor>
  <xdr:twoCellAnchor>
    <xdr:from>
      <xdr:col>2</xdr:col>
      <xdr:colOff>9525</xdr:colOff>
      <xdr:row>9</xdr:row>
      <xdr:rowOff>0</xdr:rowOff>
    </xdr:from>
    <xdr:to>
      <xdr:col>2</xdr:col>
      <xdr:colOff>1543050</xdr:colOff>
      <xdr:row>12</xdr:row>
      <xdr:rowOff>190500</xdr:rowOff>
    </xdr:to>
    <xdr:sp macro="" textlink="">
      <xdr:nvSpPr>
        <xdr:cNvPr id="6" name="Rechteck 5">
          <a:hlinkClick xmlns:r="http://schemas.openxmlformats.org/officeDocument/2006/relationships" r:id="rId8" tooltip="Go to Families"/>
          <a:extLst>
            <a:ext uri="{FF2B5EF4-FFF2-40B4-BE49-F238E27FC236}">
              <a16:creationId xmlns:a16="http://schemas.microsoft.com/office/drawing/2014/main" id="{00000000-0008-0000-0300-000006000000}"/>
            </a:ext>
          </a:extLst>
        </xdr:cNvPr>
        <xdr:cNvSpPr/>
      </xdr:nvSpPr>
      <xdr:spPr>
        <a:xfrm>
          <a:off x="742950" y="2152650"/>
          <a:ext cx="1533525" cy="7905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de-CH" sz="1100" baseline="0"/>
        </a:p>
      </xdr:txBody>
    </xdr:sp>
    <xdr:clientData/>
  </xdr:twoCellAnchor>
  <xdr:twoCellAnchor editAs="oneCell">
    <xdr:from>
      <xdr:col>2</xdr:col>
      <xdr:colOff>1319786</xdr:colOff>
      <xdr:row>3</xdr:row>
      <xdr:rowOff>106803</xdr:rowOff>
    </xdr:from>
    <xdr:to>
      <xdr:col>2</xdr:col>
      <xdr:colOff>1535786</xdr:colOff>
      <xdr:row>3</xdr:row>
      <xdr:rowOff>322803</xdr:rowOff>
    </xdr:to>
    <xdr:pic>
      <xdr:nvPicPr>
        <xdr:cNvPr id="12" name="Grafik 11">
          <a:hlinkClick xmlns:r="http://schemas.openxmlformats.org/officeDocument/2006/relationships" r:id="rId9" tooltip="Options"/>
          <a:extLst>
            <a:ext uri="{FF2B5EF4-FFF2-40B4-BE49-F238E27FC236}">
              <a16:creationId xmlns:a16="http://schemas.microsoft.com/office/drawing/2014/main" id="{00000000-0008-0000-0300-00000C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053211" y="935478"/>
          <a:ext cx="216000" cy="216000"/>
        </a:xfrm>
        <a:prstGeom prst="rect">
          <a:avLst/>
        </a:prstGeom>
      </xdr:spPr>
    </xdr:pic>
    <xdr:clientData/>
  </xdr:twoCellAnchor>
  <xdr:twoCellAnchor editAs="oneCell">
    <xdr:from>
      <xdr:col>17</xdr:col>
      <xdr:colOff>308042</xdr:colOff>
      <xdr:row>2</xdr:row>
      <xdr:rowOff>13511</xdr:rowOff>
    </xdr:from>
    <xdr:to>
      <xdr:col>17</xdr:col>
      <xdr:colOff>524042</xdr:colOff>
      <xdr:row>2</xdr:row>
      <xdr:rowOff>229511</xdr:rowOff>
    </xdr:to>
    <xdr:pic>
      <xdr:nvPicPr>
        <xdr:cNvPr id="14" name="Grafik 13">
          <a:hlinkClick xmlns:r="http://schemas.openxmlformats.org/officeDocument/2006/relationships" r:id="rId11" tooltip="Options"/>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4669851" y="586362"/>
          <a:ext cx="216000" cy="216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1870</xdr:colOff>
      <xdr:row>6</xdr:row>
      <xdr:rowOff>38880</xdr:rowOff>
    </xdr:from>
    <xdr:to>
      <xdr:col>6</xdr:col>
      <xdr:colOff>593246</xdr:colOff>
      <xdr:row>40</xdr:row>
      <xdr:rowOff>119514</xdr:rowOff>
    </xdr:to>
    <xdr:grpSp>
      <xdr:nvGrpSpPr>
        <xdr:cNvPr id="12" name="Group 1">
          <a:extLst>
            <a:ext uri="{FF2B5EF4-FFF2-40B4-BE49-F238E27FC236}">
              <a16:creationId xmlns:a16="http://schemas.microsoft.com/office/drawing/2014/main" id="{00000000-0008-0000-0400-00000C000000}"/>
            </a:ext>
          </a:extLst>
        </xdr:cNvPr>
        <xdr:cNvGrpSpPr/>
      </xdr:nvGrpSpPr>
      <xdr:grpSpPr>
        <a:xfrm>
          <a:off x="481930" y="1524780"/>
          <a:ext cx="6565456" cy="6435714"/>
          <a:chOff x="430495" y="6368243"/>
          <a:chExt cx="6892164" cy="6257596"/>
        </a:xfrm>
      </xdr:grpSpPr>
      <xdr:grpSp>
        <xdr:nvGrpSpPr>
          <xdr:cNvPr id="13" name="Group 72">
            <a:extLst>
              <a:ext uri="{FF2B5EF4-FFF2-40B4-BE49-F238E27FC236}">
                <a16:creationId xmlns:a16="http://schemas.microsoft.com/office/drawing/2014/main" id="{00000000-0008-0000-0400-00000D000000}"/>
              </a:ext>
            </a:extLst>
          </xdr:cNvPr>
          <xdr:cNvGrpSpPr/>
        </xdr:nvGrpSpPr>
        <xdr:grpSpPr>
          <a:xfrm>
            <a:off x="921600" y="6368243"/>
            <a:ext cx="6401059" cy="5819394"/>
            <a:chOff x="859063" y="5546859"/>
            <a:chExt cx="6268123" cy="6280551"/>
          </a:xfrm>
        </xdr:grpSpPr>
        <xdr:grpSp>
          <xdr:nvGrpSpPr>
            <xdr:cNvPr id="16" name="Group 62">
              <a:extLst>
                <a:ext uri="{FF2B5EF4-FFF2-40B4-BE49-F238E27FC236}">
                  <a16:creationId xmlns:a16="http://schemas.microsoft.com/office/drawing/2014/main" id="{00000000-0008-0000-0400-000010000000}"/>
                </a:ext>
              </a:extLst>
            </xdr:cNvPr>
            <xdr:cNvGrpSpPr/>
          </xdr:nvGrpSpPr>
          <xdr:grpSpPr>
            <a:xfrm>
              <a:off x="1202220" y="5546859"/>
              <a:ext cx="5921213" cy="5932106"/>
              <a:chOff x="1202220" y="5546859"/>
              <a:chExt cx="5921213" cy="5932106"/>
            </a:xfrm>
          </xdr:grpSpPr>
          <xdr:grpSp>
            <xdr:nvGrpSpPr>
              <xdr:cNvPr id="27" name="Group 46">
                <a:extLst>
                  <a:ext uri="{FF2B5EF4-FFF2-40B4-BE49-F238E27FC236}">
                    <a16:creationId xmlns:a16="http://schemas.microsoft.com/office/drawing/2014/main" id="{00000000-0008-0000-0400-00001B000000}"/>
                  </a:ext>
                </a:extLst>
              </xdr:cNvPr>
              <xdr:cNvGrpSpPr/>
            </xdr:nvGrpSpPr>
            <xdr:grpSpPr>
              <a:xfrm>
                <a:off x="1202220" y="5546859"/>
                <a:ext cx="1440323" cy="5932106"/>
                <a:chOff x="1202220" y="5551000"/>
                <a:chExt cx="1440323" cy="5932106"/>
              </a:xfrm>
            </xdr:grpSpPr>
            <xdr:sp macro="" textlink="">
              <xdr:nvSpPr>
                <xdr:cNvPr id="43" name="Rechteck 28">
                  <a:extLst>
                    <a:ext uri="{FF2B5EF4-FFF2-40B4-BE49-F238E27FC236}">
                      <a16:creationId xmlns:a16="http://schemas.microsoft.com/office/drawing/2014/main" id="{00000000-0008-0000-0400-00002B000000}"/>
                    </a:ext>
                  </a:extLst>
                </xdr:cNvPr>
                <xdr:cNvSpPr>
                  <a:spLocks/>
                </xdr:cNvSpPr>
              </xdr:nvSpPr>
              <xdr:spPr>
                <a:xfrm>
                  <a:off x="1202220" y="10040174"/>
                  <a:ext cx="1440323" cy="1442932"/>
                </a:xfrm>
                <a:prstGeom prst="rect">
                  <a:avLst/>
                </a:prstGeom>
                <a:solidFill>
                  <a:schemeClr val="accent3">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44" name="Rechteck 28">
                  <a:extLst>
                    <a:ext uri="{FF2B5EF4-FFF2-40B4-BE49-F238E27FC236}">
                      <a16:creationId xmlns:a16="http://schemas.microsoft.com/office/drawing/2014/main" id="{00000000-0008-0000-0400-00002C000000}"/>
                    </a:ext>
                  </a:extLst>
                </xdr:cNvPr>
                <xdr:cNvSpPr>
                  <a:spLocks/>
                </xdr:cNvSpPr>
              </xdr:nvSpPr>
              <xdr:spPr>
                <a:xfrm>
                  <a:off x="1202220" y="8543782"/>
                  <a:ext cx="1440323" cy="1442932"/>
                </a:xfrm>
                <a:prstGeom prst="rect">
                  <a:avLst/>
                </a:prstGeom>
                <a:solidFill>
                  <a:schemeClr val="accent3">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45" name="Rechteck 28">
                  <a:extLst>
                    <a:ext uri="{FF2B5EF4-FFF2-40B4-BE49-F238E27FC236}">
                      <a16:creationId xmlns:a16="http://schemas.microsoft.com/office/drawing/2014/main" id="{00000000-0008-0000-0400-00002D000000}"/>
                    </a:ext>
                  </a:extLst>
                </xdr:cNvPr>
                <xdr:cNvSpPr>
                  <a:spLocks/>
                </xdr:cNvSpPr>
              </xdr:nvSpPr>
              <xdr:spPr>
                <a:xfrm>
                  <a:off x="1202220" y="7047391"/>
                  <a:ext cx="1440323" cy="1442932"/>
                </a:xfrm>
                <a:prstGeom prst="rect">
                  <a:avLst/>
                </a:prstGeom>
                <a:solidFill>
                  <a:schemeClr val="accent6">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46" name="Rechteck 28">
                  <a:extLst>
                    <a:ext uri="{FF2B5EF4-FFF2-40B4-BE49-F238E27FC236}">
                      <a16:creationId xmlns:a16="http://schemas.microsoft.com/office/drawing/2014/main" id="{00000000-0008-0000-0400-00002E000000}"/>
                    </a:ext>
                  </a:extLst>
                </xdr:cNvPr>
                <xdr:cNvSpPr>
                  <a:spLocks/>
                </xdr:cNvSpPr>
              </xdr:nvSpPr>
              <xdr:spPr>
                <a:xfrm>
                  <a:off x="1202221" y="5551000"/>
                  <a:ext cx="1440322" cy="1442932"/>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grpSp>
          <xdr:grpSp>
            <xdr:nvGrpSpPr>
              <xdr:cNvPr id="28" name="Group 47">
                <a:extLst>
                  <a:ext uri="{FF2B5EF4-FFF2-40B4-BE49-F238E27FC236}">
                    <a16:creationId xmlns:a16="http://schemas.microsoft.com/office/drawing/2014/main" id="{00000000-0008-0000-0400-00001C000000}"/>
                  </a:ext>
                </a:extLst>
              </xdr:cNvPr>
              <xdr:cNvGrpSpPr/>
            </xdr:nvGrpSpPr>
            <xdr:grpSpPr>
              <a:xfrm>
                <a:off x="2695850" y="5546859"/>
                <a:ext cx="1440324" cy="5932106"/>
                <a:chOff x="1204982" y="5551000"/>
                <a:chExt cx="1440324" cy="5932106"/>
              </a:xfrm>
            </xdr:grpSpPr>
            <xdr:sp macro="" textlink="">
              <xdr:nvSpPr>
                <xdr:cNvPr id="39" name="Rechteck 28">
                  <a:extLst>
                    <a:ext uri="{FF2B5EF4-FFF2-40B4-BE49-F238E27FC236}">
                      <a16:creationId xmlns:a16="http://schemas.microsoft.com/office/drawing/2014/main" id="{00000000-0008-0000-0400-000027000000}"/>
                    </a:ext>
                  </a:extLst>
                </xdr:cNvPr>
                <xdr:cNvSpPr>
                  <a:spLocks/>
                </xdr:cNvSpPr>
              </xdr:nvSpPr>
              <xdr:spPr>
                <a:xfrm>
                  <a:off x="1204982" y="10040174"/>
                  <a:ext cx="1440323" cy="1442932"/>
                </a:xfrm>
                <a:prstGeom prst="rect">
                  <a:avLst/>
                </a:prstGeom>
                <a:solidFill>
                  <a:schemeClr val="accent3">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40" name="Rechteck 28">
                  <a:extLst>
                    <a:ext uri="{FF2B5EF4-FFF2-40B4-BE49-F238E27FC236}">
                      <a16:creationId xmlns:a16="http://schemas.microsoft.com/office/drawing/2014/main" id="{00000000-0008-0000-0400-000028000000}"/>
                    </a:ext>
                  </a:extLst>
                </xdr:cNvPr>
                <xdr:cNvSpPr>
                  <a:spLocks/>
                </xdr:cNvSpPr>
              </xdr:nvSpPr>
              <xdr:spPr>
                <a:xfrm>
                  <a:off x="1204982" y="8543782"/>
                  <a:ext cx="1440323" cy="1442932"/>
                </a:xfrm>
                <a:prstGeom prst="rect">
                  <a:avLst/>
                </a:prstGeom>
                <a:solidFill>
                  <a:schemeClr val="accent6">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41" name="Rechteck 28">
                  <a:extLst>
                    <a:ext uri="{FF2B5EF4-FFF2-40B4-BE49-F238E27FC236}">
                      <a16:creationId xmlns:a16="http://schemas.microsoft.com/office/drawing/2014/main" id="{00000000-0008-0000-0400-000029000000}"/>
                    </a:ext>
                  </a:extLst>
                </xdr:cNvPr>
                <xdr:cNvSpPr>
                  <a:spLocks/>
                </xdr:cNvSpPr>
              </xdr:nvSpPr>
              <xdr:spPr>
                <a:xfrm>
                  <a:off x="1204982" y="7047391"/>
                  <a:ext cx="1440323" cy="1442932"/>
                </a:xfrm>
                <a:prstGeom prst="rect">
                  <a:avLst/>
                </a:prstGeom>
                <a:solidFill>
                  <a:schemeClr val="accent6">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42" name="Rechteck 28">
                  <a:extLst>
                    <a:ext uri="{FF2B5EF4-FFF2-40B4-BE49-F238E27FC236}">
                      <a16:creationId xmlns:a16="http://schemas.microsoft.com/office/drawing/2014/main" id="{00000000-0008-0000-0400-00002A000000}"/>
                    </a:ext>
                  </a:extLst>
                </xdr:cNvPr>
                <xdr:cNvSpPr>
                  <a:spLocks/>
                </xdr:cNvSpPr>
              </xdr:nvSpPr>
              <xdr:spPr>
                <a:xfrm>
                  <a:off x="1204984" y="5551000"/>
                  <a:ext cx="1440322" cy="1442932"/>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grpSp>
          <xdr:grpSp>
            <xdr:nvGrpSpPr>
              <xdr:cNvPr id="29" name="Group 52">
                <a:extLst>
                  <a:ext uri="{FF2B5EF4-FFF2-40B4-BE49-F238E27FC236}">
                    <a16:creationId xmlns:a16="http://schemas.microsoft.com/office/drawing/2014/main" id="{00000000-0008-0000-0400-00001D000000}"/>
                  </a:ext>
                </a:extLst>
              </xdr:cNvPr>
              <xdr:cNvGrpSpPr/>
            </xdr:nvGrpSpPr>
            <xdr:grpSpPr>
              <a:xfrm>
                <a:off x="4189480" y="5546859"/>
                <a:ext cx="1440323" cy="5932106"/>
                <a:chOff x="1199458" y="5551000"/>
                <a:chExt cx="1440323" cy="5932106"/>
              </a:xfrm>
            </xdr:grpSpPr>
            <xdr:sp macro="" textlink="">
              <xdr:nvSpPr>
                <xdr:cNvPr id="35" name="Rechteck 28">
                  <a:extLst>
                    <a:ext uri="{FF2B5EF4-FFF2-40B4-BE49-F238E27FC236}">
                      <a16:creationId xmlns:a16="http://schemas.microsoft.com/office/drawing/2014/main" id="{00000000-0008-0000-0400-000023000000}"/>
                    </a:ext>
                  </a:extLst>
                </xdr:cNvPr>
                <xdr:cNvSpPr>
                  <a:spLocks/>
                </xdr:cNvSpPr>
              </xdr:nvSpPr>
              <xdr:spPr>
                <a:xfrm>
                  <a:off x="1199458" y="10040174"/>
                  <a:ext cx="1440322" cy="1442932"/>
                </a:xfrm>
                <a:prstGeom prst="rect">
                  <a:avLst/>
                </a:prstGeom>
                <a:solidFill>
                  <a:schemeClr val="accent3">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36" name="Rechteck 28">
                  <a:extLst>
                    <a:ext uri="{FF2B5EF4-FFF2-40B4-BE49-F238E27FC236}">
                      <a16:creationId xmlns:a16="http://schemas.microsoft.com/office/drawing/2014/main" id="{00000000-0008-0000-0400-000024000000}"/>
                    </a:ext>
                  </a:extLst>
                </xdr:cNvPr>
                <xdr:cNvSpPr>
                  <a:spLocks/>
                </xdr:cNvSpPr>
              </xdr:nvSpPr>
              <xdr:spPr>
                <a:xfrm>
                  <a:off x="1199458" y="8543782"/>
                  <a:ext cx="1440322" cy="1442932"/>
                </a:xfrm>
                <a:prstGeom prst="rect">
                  <a:avLst/>
                </a:prstGeom>
                <a:solidFill>
                  <a:schemeClr val="accent6">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37" name="Rechteck 28">
                  <a:extLst>
                    <a:ext uri="{FF2B5EF4-FFF2-40B4-BE49-F238E27FC236}">
                      <a16:creationId xmlns:a16="http://schemas.microsoft.com/office/drawing/2014/main" id="{00000000-0008-0000-0400-000025000000}"/>
                    </a:ext>
                  </a:extLst>
                </xdr:cNvPr>
                <xdr:cNvSpPr>
                  <a:spLocks/>
                </xdr:cNvSpPr>
              </xdr:nvSpPr>
              <xdr:spPr>
                <a:xfrm>
                  <a:off x="1199458" y="7047391"/>
                  <a:ext cx="1440322" cy="1442932"/>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38" name="Rechteck 28">
                  <a:extLst>
                    <a:ext uri="{FF2B5EF4-FFF2-40B4-BE49-F238E27FC236}">
                      <a16:creationId xmlns:a16="http://schemas.microsoft.com/office/drawing/2014/main" id="{00000000-0008-0000-0400-000026000000}"/>
                    </a:ext>
                  </a:extLst>
                </xdr:cNvPr>
                <xdr:cNvSpPr>
                  <a:spLocks/>
                </xdr:cNvSpPr>
              </xdr:nvSpPr>
              <xdr:spPr>
                <a:xfrm>
                  <a:off x="1199459" y="5551000"/>
                  <a:ext cx="1440322" cy="1442932"/>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grpSp>
          <xdr:grpSp>
            <xdr:nvGrpSpPr>
              <xdr:cNvPr id="30" name="Group 57">
                <a:extLst>
                  <a:ext uri="{FF2B5EF4-FFF2-40B4-BE49-F238E27FC236}">
                    <a16:creationId xmlns:a16="http://schemas.microsoft.com/office/drawing/2014/main" id="{00000000-0008-0000-0400-00001E000000}"/>
                  </a:ext>
                </a:extLst>
              </xdr:cNvPr>
              <xdr:cNvGrpSpPr/>
            </xdr:nvGrpSpPr>
            <xdr:grpSpPr>
              <a:xfrm>
                <a:off x="5683111" y="5546859"/>
                <a:ext cx="1440322" cy="5932106"/>
                <a:chOff x="1202221" y="5551000"/>
                <a:chExt cx="1440322" cy="5932106"/>
              </a:xfrm>
            </xdr:grpSpPr>
            <xdr:sp macro="" textlink="">
              <xdr:nvSpPr>
                <xdr:cNvPr id="31" name="Rechteck 28">
                  <a:extLst>
                    <a:ext uri="{FF2B5EF4-FFF2-40B4-BE49-F238E27FC236}">
                      <a16:creationId xmlns:a16="http://schemas.microsoft.com/office/drawing/2014/main" id="{00000000-0008-0000-0400-00001F000000}"/>
                    </a:ext>
                  </a:extLst>
                </xdr:cNvPr>
                <xdr:cNvSpPr>
                  <a:spLocks/>
                </xdr:cNvSpPr>
              </xdr:nvSpPr>
              <xdr:spPr>
                <a:xfrm>
                  <a:off x="1202221" y="10040174"/>
                  <a:ext cx="1440322" cy="1442932"/>
                </a:xfrm>
                <a:prstGeom prst="rect">
                  <a:avLst/>
                </a:prstGeom>
                <a:solidFill>
                  <a:schemeClr val="accent6">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32" name="Rechteck 28">
                  <a:extLst>
                    <a:ext uri="{FF2B5EF4-FFF2-40B4-BE49-F238E27FC236}">
                      <a16:creationId xmlns:a16="http://schemas.microsoft.com/office/drawing/2014/main" id="{00000000-0008-0000-0400-000020000000}"/>
                    </a:ext>
                  </a:extLst>
                </xdr:cNvPr>
                <xdr:cNvSpPr>
                  <a:spLocks/>
                </xdr:cNvSpPr>
              </xdr:nvSpPr>
              <xdr:spPr>
                <a:xfrm>
                  <a:off x="1202221" y="8543782"/>
                  <a:ext cx="1440322" cy="1442932"/>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33" name="Rechteck 28">
                  <a:extLst>
                    <a:ext uri="{FF2B5EF4-FFF2-40B4-BE49-F238E27FC236}">
                      <a16:creationId xmlns:a16="http://schemas.microsoft.com/office/drawing/2014/main" id="{00000000-0008-0000-0400-000021000000}"/>
                    </a:ext>
                  </a:extLst>
                </xdr:cNvPr>
                <xdr:cNvSpPr>
                  <a:spLocks/>
                </xdr:cNvSpPr>
              </xdr:nvSpPr>
              <xdr:spPr>
                <a:xfrm>
                  <a:off x="1202221" y="7047391"/>
                  <a:ext cx="1440322" cy="1442932"/>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sp macro="" textlink="">
              <xdr:nvSpPr>
                <xdr:cNvPr id="34" name="Rechteck 28">
                  <a:extLst>
                    <a:ext uri="{FF2B5EF4-FFF2-40B4-BE49-F238E27FC236}">
                      <a16:creationId xmlns:a16="http://schemas.microsoft.com/office/drawing/2014/main" id="{00000000-0008-0000-0400-000022000000}"/>
                    </a:ext>
                  </a:extLst>
                </xdr:cNvPr>
                <xdr:cNvSpPr>
                  <a:spLocks/>
                </xdr:cNvSpPr>
              </xdr:nvSpPr>
              <xdr:spPr>
                <a:xfrm>
                  <a:off x="1202221" y="5551000"/>
                  <a:ext cx="1440322" cy="1442932"/>
                </a:xfrm>
                <a:prstGeom prst="rect">
                  <a:avLst/>
                </a:prstGeom>
                <a:solidFill>
                  <a:schemeClr val="accent2">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p>
              </xdr:txBody>
            </xdr:sp>
          </xdr:grpSp>
        </xdr:grpSp>
        <xdr:grpSp>
          <xdr:nvGrpSpPr>
            <xdr:cNvPr id="17" name="Group 66">
              <a:extLst>
                <a:ext uri="{FF2B5EF4-FFF2-40B4-BE49-F238E27FC236}">
                  <a16:creationId xmlns:a16="http://schemas.microsoft.com/office/drawing/2014/main" id="{00000000-0008-0000-0400-000011000000}"/>
                </a:ext>
              </a:extLst>
            </xdr:cNvPr>
            <xdr:cNvGrpSpPr/>
          </xdr:nvGrpSpPr>
          <xdr:grpSpPr>
            <a:xfrm>
              <a:off x="1213402" y="11516292"/>
              <a:ext cx="5913784" cy="311118"/>
              <a:chOff x="1213402" y="11479023"/>
              <a:chExt cx="5913784" cy="311118"/>
            </a:xfrm>
          </xdr:grpSpPr>
          <xdr:sp macro="" textlink="' '!A202">
            <xdr:nvSpPr>
              <xdr:cNvPr id="23" name="Textfeld 24">
                <a:extLst>
                  <a:ext uri="{FF2B5EF4-FFF2-40B4-BE49-F238E27FC236}">
                    <a16:creationId xmlns:a16="http://schemas.microsoft.com/office/drawing/2014/main" id="{00000000-0008-0000-0400-000017000000}"/>
                  </a:ext>
                </a:extLst>
              </xdr:cNvPr>
              <xdr:cNvSpPr txBox="1"/>
            </xdr:nvSpPr>
            <xdr:spPr>
              <a:xfrm>
                <a:off x="1213402"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0EEB4F30-0D59-45D9-9E03-1D6FB9674150}" type="TxLink">
                  <a:rPr lang="en-US" sz="1100" b="0" i="0" u="none" strike="noStrike">
                    <a:solidFill>
                      <a:srgbClr val="000000"/>
                    </a:solidFill>
                    <a:latin typeface="Calibri"/>
                    <a:ea typeface="+mn-ea"/>
                    <a:cs typeface="+mn-cs"/>
                  </a:rPr>
                  <a:pPr marL="0" indent="0" algn="ctr"/>
                  <a:t>peu probable</a:t>
                </a:fld>
                <a:endParaRPr lang="de-CH" sz="1400" b="0">
                  <a:solidFill>
                    <a:schemeClr val="tx1"/>
                  </a:solidFill>
                  <a:latin typeface="+mn-lt"/>
                  <a:ea typeface="+mn-ea"/>
                  <a:cs typeface="+mn-cs"/>
                </a:endParaRPr>
              </a:p>
            </xdr:txBody>
          </xdr:sp>
          <xdr:sp macro="" textlink="' '!A203">
            <xdr:nvSpPr>
              <xdr:cNvPr id="24" name="Textfeld 24">
                <a:extLst>
                  <a:ext uri="{FF2B5EF4-FFF2-40B4-BE49-F238E27FC236}">
                    <a16:creationId xmlns:a16="http://schemas.microsoft.com/office/drawing/2014/main" id="{00000000-0008-0000-0400-000018000000}"/>
                  </a:ext>
                </a:extLst>
              </xdr:cNvPr>
              <xdr:cNvSpPr txBox="1"/>
            </xdr:nvSpPr>
            <xdr:spPr>
              <a:xfrm>
                <a:off x="2695989"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F7BBBB63-DE76-4246-A018-390AFA7DAA98}" type="TxLink">
                  <a:rPr lang="en-US" sz="1100" b="0" i="0" u="none" strike="noStrike">
                    <a:solidFill>
                      <a:srgbClr val="000000"/>
                    </a:solidFill>
                    <a:latin typeface="Calibri"/>
                    <a:ea typeface="+mn-ea"/>
                    <a:cs typeface="+mn-cs"/>
                  </a:rPr>
                  <a:pPr marL="0" indent="0" algn="ctr"/>
                  <a:t>probable</a:t>
                </a:fld>
                <a:endParaRPr lang="de-CH" sz="1400" b="0">
                  <a:solidFill>
                    <a:schemeClr val="tx1"/>
                  </a:solidFill>
                  <a:latin typeface="+mn-lt"/>
                  <a:ea typeface="+mn-ea"/>
                  <a:cs typeface="+mn-cs"/>
                </a:endParaRPr>
              </a:p>
            </xdr:txBody>
          </xdr:sp>
          <xdr:sp macro="" textlink="' '!A204">
            <xdr:nvSpPr>
              <xdr:cNvPr id="25" name="Textfeld 24">
                <a:extLst>
                  <a:ext uri="{FF2B5EF4-FFF2-40B4-BE49-F238E27FC236}">
                    <a16:creationId xmlns:a16="http://schemas.microsoft.com/office/drawing/2014/main" id="{00000000-0008-0000-0400-000019000000}"/>
                  </a:ext>
                </a:extLst>
              </xdr:cNvPr>
              <xdr:cNvSpPr txBox="1"/>
            </xdr:nvSpPr>
            <xdr:spPr>
              <a:xfrm>
                <a:off x="4195142"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779F56C7-F201-4A12-ACC9-37CE4F9080BF}" type="TxLink">
                  <a:rPr lang="en-US" sz="1100" b="0" i="0" u="none" strike="noStrike">
                    <a:solidFill>
                      <a:srgbClr val="000000"/>
                    </a:solidFill>
                    <a:latin typeface="Calibri"/>
                    <a:ea typeface="+mn-ea"/>
                    <a:cs typeface="+mn-cs"/>
                  </a:rPr>
                  <a:pPr marL="0" indent="0" algn="ctr"/>
                  <a:t>très probable</a:t>
                </a:fld>
                <a:endParaRPr lang="de-CH" sz="1400" b="0">
                  <a:solidFill>
                    <a:schemeClr val="tx1"/>
                  </a:solidFill>
                  <a:latin typeface="+mn-lt"/>
                  <a:ea typeface="+mn-ea"/>
                  <a:cs typeface="+mn-cs"/>
                </a:endParaRPr>
              </a:p>
            </xdr:txBody>
          </xdr:sp>
          <xdr:sp macro="" textlink="' '!A205">
            <xdr:nvSpPr>
              <xdr:cNvPr id="26" name="Textfeld 24">
                <a:extLst>
                  <a:ext uri="{FF2B5EF4-FFF2-40B4-BE49-F238E27FC236}">
                    <a16:creationId xmlns:a16="http://schemas.microsoft.com/office/drawing/2014/main" id="{00000000-0008-0000-0400-00001A000000}"/>
                  </a:ext>
                </a:extLst>
              </xdr:cNvPr>
              <xdr:cNvSpPr txBox="1"/>
            </xdr:nvSpPr>
            <xdr:spPr>
              <a:xfrm>
                <a:off x="5698436"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37615F2A-7EFF-42A2-8ED9-66B021117344}" type="TxLink">
                  <a:rPr lang="en-US" sz="1100" b="0" i="0" u="none" strike="noStrike">
                    <a:solidFill>
                      <a:srgbClr val="000000"/>
                    </a:solidFill>
                    <a:latin typeface="Calibri"/>
                    <a:ea typeface="+mn-ea"/>
                    <a:cs typeface="+mn-cs"/>
                  </a:rPr>
                  <a:pPr marL="0" indent="0" algn="ctr"/>
                  <a:t>certain</a:t>
                </a:fld>
                <a:endParaRPr lang="de-CH" sz="1400" b="0">
                  <a:solidFill>
                    <a:schemeClr val="tx1"/>
                  </a:solidFill>
                  <a:latin typeface="+mn-lt"/>
                  <a:ea typeface="+mn-ea"/>
                  <a:cs typeface="+mn-cs"/>
                </a:endParaRPr>
              </a:p>
            </xdr:txBody>
          </xdr:sp>
        </xdr:grpSp>
        <xdr:grpSp>
          <xdr:nvGrpSpPr>
            <xdr:cNvPr id="18" name="Group 67">
              <a:extLst>
                <a:ext uri="{FF2B5EF4-FFF2-40B4-BE49-F238E27FC236}">
                  <a16:creationId xmlns:a16="http://schemas.microsoft.com/office/drawing/2014/main" id="{00000000-0008-0000-0400-000012000000}"/>
                </a:ext>
              </a:extLst>
            </xdr:cNvPr>
            <xdr:cNvGrpSpPr/>
          </xdr:nvGrpSpPr>
          <xdr:grpSpPr>
            <a:xfrm rot="16200000">
              <a:off x="-1942270" y="8348197"/>
              <a:ext cx="5913784" cy="311118"/>
              <a:chOff x="1213402" y="11479023"/>
              <a:chExt cx="5913784" cy="311118"/>
            </a:xfrm>
          </xdr:grpSpPr>
          <xdr:sp macro="" textlink="' '!A206">
            <xdr:nvSpPr>
              <xdr:cNvPr id="19" name="Textfeld 24">
                <a:extLst>
                  <a:ext uri="{FF2B5EF4-FFF2-40B4-BE49-F238E27FC236}">
                    <a16:creationId xmlns:a16="http://schemas.microsoft.com/office/drawing/2014/main" id="{00000000-0008-0000-0400-000013000000}"/>
                  </a:ext>
                </a:extLst>
              </xdr:cNvPr>
              <xdr:cNvSpPr txBox="1"/>
            </xdr:nvSpPr>
            <xdr:spPr>
              <a:xfrm>
                <a:off x="1213402"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0E0CA2DD-1F94-4CAA-A9FE-AFA90A04AC37}" type="TxLink">
                  <a:rPr lang="en-US" sz="1100" b="0" i="0" u="none" strike="noStrike">
                    <a:solidFill>
                      <a:srgbClr val="000000"/>
                    </a:solidFill>
                    <a:latin typeface="Calibri"/>
                    <a:ea typeface="+mn-ea"/>
                    <a:cs typeface="+mn-cs"/>
                  </a:rPr>
                  <a:pPr marL="0" indent="0" algn="ctr"/>
                  <a:t>insignifiant</a:t>
                </a:fld>
                <a:endParaRPr lang="de-CH" sz="1400" b="0">
                  <a:solidFill>
                    <a:schemeClr val="tx1"/>
                  </a:solidFill>
                  <a:latin typeface="+mn-lt"/>
                  <a:ea typeface="+mn-ea"/>
                  <a:cs typeface="+mn-cs"/>
                </a:endParaRPr>
              </a:p>
            </xdr:txBody>
          </xdr:sp>
          <xdr:sp macro="" textlink="' '!A207">
            <xdr:nvSpPr>
              <xdr:cNvPr id="20" name="Textfeld 24">
                <a:extLst>
                  <a:ext uri="{FF2B5EF4-FFF2-40B4-BE49-F238E27FC236}">
                    <a16:creationId xmlns:a16="http://schemas.microsoft.com/office/drawing/2014/main" id="{00000000-0008-0000-0400-000014000000}"/>
                  </a:ext>
                </a:extLst>
              </xdr:cNvPr>
              <xdr:cNvSpPr txBox="1"/>
            </xdr:nvSpPr>
            <xdr:spPr>
              <a:xfrm>
                <a:off x="2695989"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4672B5F7-E1AE-47E5-BFBA-1EB5B462A7D1}" type="TxLink">
                  <a:rPr lang="en-US" sz="1100" b="0" i="0" u="none" strike="noStrike">
                    <a:solidFill>
                      <a:srgbClr val="000000"/>
                    </a:solidFill>
                    <a:latin typeface="Calibri"/>
                    <a:ea typeface="+mn-ea"/>
                    <a:cs typeface="+mn-cs"/>
                  </a:rPr>
                  <a:pPr marL="0" indent="0" algn="ctr"/>
                  <a:t>modéré</a:t>
                </a:fld>
                <a:endParaRPr lang="de-CH" sz="1400" b="0">
                  <a:solidFill>
                    <a:schemeClr val="tx1"/>
                  </a:solidFill>
                  <a:latin typeface="+mn-lt"/>
                  <a:ea typeface="+mn-ea"/>
                  <a:cs typeface="+mn-cs"/>
                </a:endParaRPr>
              </a:p>
            </xdr:txBody>
          </xdr:sp>
          <xdr:sp macro="" textlink="' '!A208">
            <xdr:nvSpPr>
              <xdr:cNvPr id="21" name="Textfeld 24">
                <a:extLst>
                  <a:ext uri="{FF2B5EF4-FFF2-40B4-BE49-F238E27FC236}">
                    <a16:creationId xmlns:a16="http://schemas.microsoft.com/office/drawing/2014/main" id="{00000000-0008-0000-0400-000015000000}"/>
                  </a:ext>
                </a:extLst>
              </xdr:cNvPr>
              <xdr:cNvSpPr txBox="1"/>
            </xdr:nvSpPr>
            <xdr:spPr>
              <a:xfrm>
                <a:off x="4195142"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EA511ACC-623C-4110-A859-5DECD8D7738F}" type="TxLink">
                  <a:rPr lang="en-US" sz="1100" b="0" i="0" u="none" strike="noStrike">
                    <a:solidFill>
                      <a:srgbClr val="000000"/>
                    </a:solidFill>
                    <a:latin typeface="Calibri"/>
                    <a:ea typeface="+mn-ea"/>
                    <a:cs typeface="+mn-cs"/>
                  </a:rPr>
                  <a:pPr marL="0" indent="0" algn="ctr"/>
                  <a:t>significatif</a:t>
                </a:fld>
                <a:endParaRPr lang="de-CH" sz="1400" b="0">
                  <a:solidFill>
                    <a:schemeClr val="tx1"/>
                  </a:solidFill>
                  <a:latin typeface="+mn-lt"/>
                  <a:ea typeface="+mn-ea"/>
                  <a:cs typeface="+mn-cs"/>
                </a:endParaRPr>
              </a:p>
            </xdr:txBody>
          </xdr:sp>
          <xdr:sp macro="" textlink="' '!A209">
            <xdr:nvSpPr>
              <xdr:cNvPr id="22" name="Textfeld 24">
                <a:extLst>
                  <a:ext uri="{FF2B5EF4-FFF2-40B4-BE49-F238E27FC236}">
                    <a16:creationId xmlns:a16="http://schemas.microsoft.com/office/drawing/2014/main" id="{00000000-0008-0000-0400-000016000000}"/>
                  </a:ext>
                </a:extLst>
              </xdr:cNvPr>
              <xdr:cNvSpPr txBox="1"/>
            </xdr:nvSpPr>
            <xdr:spPr>
              <a:xfrm>
                <a:off x="5698436" y="11479023"/>
                <a:ext cx="1428750" cy="3111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F413989A-D5AB-4383-9933-5EB4FE76FE89}" type="TxLink">
                  <a:rPr lang="en-US" sz="1100" b="0" i="0" u="none" strike="noStrike">
                    <a:solidFill>
                      <a:srgbClr val="000000"/>
                    </a:solidFill>
                    <a:latin typeface="Calibri"/>
                    <a:ea typeface="+mn-ea"/>
                    <a:cs typeface="+mn-cs"/>
                  </a:rPr>
                  <a:pPr marL="0" indent="0" algn="ctr"/>
                  <a:t>critique</a:t>
                </a:fld>
                <a:endParaRPr lang="de-CH" sz="1400" b="0">
                  <a:solidFill>
                    <a:schemeClr val="tx1"/>
                  </a:solidFill>
                  <a:latin typeface="+mn-lt"/>
                  <a:ea typeface="+mn-ea"/>
                  <a:cs typeface="+mn-cs"/>
                </a:endParaRPr>
              </a:p>
            </xdr:txBody>
          </xdr:sp>
        </xdr:grpSp>
      </xdr:grpSp>
      <xdr:sp macro="" textlink="' '!A194">
        <xdr:nvSpPr>
          <xdr:cNvPr id="14" name="Rechteck 13">
            <a:extLst>
              <a:ext uri="{FF2B5EF4-FFF2-40B4-BE49-F238E27FC236}">
                <a16:creationId xmlns:a16="http://schemas.microsoft.com/office/drawing/2014/main" id="{00000000-0008-0000-0400-00000E000000}"/>
              </a:ext>
            </a:extLst>
          </xdr:cNvPr>
          <xdr:cNvSpPr/>
        </xdr:nvSpPr>
        <xdr:spPr>
          <a:xfrm rot="16200000">
            <a:off x="-1159353" y="8919965"/>
            <a:ext cx="3541436" cy="36174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ctr"/>
            <a:fld id="{03FF51A1-88C3-4467-A8C7-97F80B0E7681}" type="TxLink">
              <a:rPr lang="en-US" sz="1600" b="0" i="0" u="none" strike="noStrike" baseline="0">
                <a:solidFill>
                  <a:schemeClr val="bg1">
                    <a:lumMod val="50000"/>
                  </a:schemeClr>
                </a:solidFill>
                <a:latin typeface="Calibri"/>
              </a:rPr>
              <a:pPr algn="ctr"/>
              <a:t>Impact</a:t>
            </a:fld>
            <a:endParaRPr lang="de-CH" sz="1600" baseline="0">
              <a:solidFill>
                <a:schemeClr val="bg1">
                  <a:lumMod val="50000"/>
                </a:schemeClr>
              </a:solidFill>
            </a:endParaRPr>
          </a:p>
        </xdr:txBody>
      </xdr:sp>
      <xdr:sp macro="" textlink="' '!A159">
        <xdr:nvSpPr>
          <xdr:cNvPr id="15" name="Rechteck 14">
            <a:extLst>
              <a:ext uri="{FF2B5EF4-FFF2-40B4-BE49-F238E27FC236}">
                <a16:creationId xmlns:a16="http://schemas.microsoft.com/office/drawing/2014/main" id="{00000000-0008-0000-0400-00000F000000}"/>
              </a:ext>
            </a:extLst>
          </xdr:cNvPr>
          <xdr:cNvSpPr/>
        </xdr:nvSpPr>
        <xdr:spPr>
          <a:xfrm>
            <a:off x="2264685" y="12312345"/>
            <a:ext cx="4051231" cy="313494"/>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ctr"/>
            <a:fld id="{CE53208C-59BD-4EA1-8BA6-0EEFC7F884DA}" type="TxLink">
              <a:rPr lang="en-US" sz="1600" b="0" i="0" u="none" strike="noStrike" baseline="0">
                <a:solidFill>
                  <a:schemeClr val="bg1">
                    <a:lumMod val="50000"/>
                  </a:schemeClr>
                </a:solidFill>
                <a:latin typeface="Calibri"/>
              </a:rPr>
              <a:pPr algn="ctr"/>
              <a:t>Probabilité d'occurrence</a:t>
            </a:fld>
            <a:endParaRPr lang="de-CH" sz="1600" baseline="0">
              <a:solidFill>
                <a:schemeClr val="bg1">
                  <a:lumMod val="50000"/>
                </a:schemeClr>
              </a:solidFill>
            </a:endParaRPr>
          </a:p>
        </xdr:txBody>
      </xdr:sp>
    </xdr:grpSp>
    <xdr:clientData/>
  </xdr:twoCellAnchor>
  <xdr:twoCellAnchor editAs="oneCell">
    <xdr:from>
      <xdr:col>0</xdr:col>
      <xdr:colOff>114306</xdr:colOff>
      <xdr:row>1</xdr:row>
      <xdr:rowOff>172046</xdr:rowOff>
    </xdr:from>
    <xdr:to>
      <xdr:col>7</xdr:col>
      <xdr:colOff>700300</xdr:colOff>
      <xdr:row>41</xdr:row>
      <xdr:rowOff>168526</xdr:rowOff>
    </xdr:to>
    <xdr:graphicFrame macro="">
      <xdr:nvGraphicFramePr>
        <xdr:cNvPr id="48" name="Diagramm 1">
          <a:extLst>
            <a:ext uri="{FF2B5EF4-FFF2-40B4-BE49-F238E27FC236}">
              <a16:creationId xmlns:a16="http://schemas.microsoft.com/office/drawing/2014/main" id="{00000000-0008-0000-0400-00003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52387</xdr:colOff>
      <xdr:row>2</xdr:row>
      <xdr:rowOff>596</xdr:rowOff>
    </xdr:from>
    <xdr:to>
      <xdr:col>7</xdr:col>
      <xdr:colOff>638381</xdr:colOff>
      <xdr:row>41</xdr:row>
      <xdr:rowOff>178051</xdr:rowOff>
    </xdr:to>
    <xdr:graphicFrame macro="">
      <xdr:nvGraphicFramePr>
        <xdr:cNvPr id="47" name="Diagramm 1">
          <a:extLst>
            <a:ext uri="{FF2B5EF4-FFF2-40B4-BE49-F238E27FC236}">
              <a16:creationId xmlns:a16="http://schemas.microsoft.com/office/drawing/2014/main" id="{00000000-0008-0000-0400-00002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371475</xdr:colOff>
      <xdr:row>1</xdr:row>
      <xdr:rowOff>57150</xdr:rowOff>
    </xdr:from>
    <xdr:to>
      <xdr:col>6</xdr:col>
      <xdr:colOff>552450</xdr:colOff>
      <xdr:row>2</xdr:row>
      <xdr:rowOff>46650</xdr:rowOff>
    </xdr:to>
    <xdr:grpSp>
      <xdr:nvGrpSpPr>
        <xdr:cNvPr id="2" name="Gruppieren 53">
          <a:hlinkClick xmlns:r="http://schemas.openxmlformats.org/officeDocument/2006/relationships" r:id="rId3" tooltip="Help"/>
          <a:extLst>
            <a:ext uri="{FF2B5EF4-FFF2-40B4-BE49-F238E27FC236}">
              <a16:creationId xmlns:a16="http://schemas.microsoft.com/office/drawing/2014/main" id="{00000000-0008-0000-0400-000002000000}"/>
            </a:ext>
          </a:extLst>
        </xdr:cNvPr>
        <xdr:cNvGrpSpPr/>
      </xdr:nvGrpSpPr>
      <xdr:grpSpPr>
        <a:xfrm>
          <a:off x="6825615" y="628650"/>
          <a:ext cx="180975" cy="172380"/>
          <a:chOff x="8105775" y="571500"/>
          <a:chExt cx="172800" cy="172800"/>
        </a:xfrm>
      </xdr:grpSpPr>
      <xdr:sp macro="" textlink="">
        <xdr:nvSpPr>
          <xdr:cNvPr id="3" name="Rechteck 54">
            <a:extLst>
              <a:ext uri="{FF2B5EF4-FFF2-40B4-BE49-F238E27FC236}">
                <a16:creationId xmlns:a16="http://schemas.microsoft.com/office/drawing/2014/main" id="{00000000-0008-0000-04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55">
            <a:extLst>
              <a:ext uri="{FF2B5EF4-FFF2-40B4-BE49-F238E27FC236}">
                <a16:creationId xmlns:a16="http://schemas.microsoft.com/office/drawing/2014/main" id="{00000000-0008-0000-04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5</xdr:col>
          <xdr:colOff>371475</xdr:colOff>
          <xdr:row>0</xdr:row>
          <xdr:rowOff>0</xdr:rowOff>
        </xdr:from>
        <xdr:to>
          <xdr:col>6</xdr:col>
          <xdr:colOff>561975</xdr:colOff>
          <xdr:row>0</xdr:row>
          <xdr:rowOff>533400</xdr:rowOff>
        </xdr:to>
        <xdr:pic>
          <xdr:nvPicPr>
            <xdr:cNvPr id="11" name="Grafik 10">
              <a:extLst>
                <a:ext uri="{FF2B5EF4-FFF2-40B4-BE49-F238E27FC236}">
                  <a16:creationId xmlns:a16="http://schemas.microsoft.com/office/drawing/2014/main" id="{00000000-0008-0000-0400-00000B000000}"/>
                </a:ext>
              </a:extLst>
            </xdr:cNvPr>
            <xdr:cNvPicPr>
              <a:picLocks noChangeAspect="1" noChangeArrowheads="1"/>
              <a:extLst>
                <a:ext uri="{84589F7E-364E-4C9E-8A38-B11213B215E9}">
                  <a14:cameraTool cellRange="Logo!$D$6" spid="_x0000_s763234"/>
                </a:ext>
              </a:extLst>
            </xdr:cNvPicPr>
          </xdr:nvPicPr>
          <xdr:blipFill>
            <a:blip xmlns:r="http://schemas.openxmlformats.org/officeDocument/2006/relationships" r:embed="rId4"/>
            <a:srcRect/>
            <a:stretch>
              <a:fillRect/>
            </a:stretch>
          </xdr:blipFill>
          <xdr:spPr bwMode="auto">
            <a:xfrm>
              <a:off x="4986338" y="0"/>
              <a:ext cx="2314575" cy="53340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93345</xdr:colOff>
      <xdr:row>0</xdr:row>
      <xdr:rowOff>175260</xdr:rowOff>
    </xdr:from>
    <xdr:to>
      <xdr:col>0</xdr:col>
      <xdr:colOff>417345</xdr:colOff>
      <xdr:row>0</xdr:row>
      <xdr:rowOff>500725</xdr:rowOff>
    </xdr:to>
    <xdr:grpSp>
      <xdr:nvGrpSpPr>
        <xdr:cNvPr id="53" name="Gruppieren 52">
          <a:hlinkClick xmlns:r="http://schemas.openxmlformats.org/officeDocument/2006/relationships" r:id="rId5"/>
          <a:extLst>
            <a:ext uri="{FF2B5EF4-FFF2-40B4-BE49-F238E27FC236}">
              <a16:creationId xmlns:a16="http://schemas.microsoft.com/office/drawing/2014/main" id="{00000000-0008-0000-0400-000035000000}"/>
            </a:ext>
          </a:extLst>
        </xdr:cNvPr>
        <xdr:cNvGrpSpPr/>
      </xdr:nvGrpSpPr>
      <xdr:grpSpPr>
        <a:xfrm>
          <a:off x="93345" y="175260"/>
          <a:ext cx="324000" cy="325465"/>
          <a:chOff x="9191625" y="3009900"/>
          <a:chExt cx="324000" cy="325465"/>
        </a:xfrm>
      </xdr:grpSpPr>
      <xdr:sp macro="" textlink="">
        <xdr:nvSpPr>
          <xdr:cNvPr id="54" name="Rechteck 53">
            <a:extLst>
              <a:ext uri="{FF2B5EF4-FFF2-40B4-BE49-F238E27FC236}">
                <a16:creationId xmlns:a16="http://schemas.microsoft.com/office/drawing/2014/main" id="{00000000-0008-0000-0400-000036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5" name="Pfeil nach links 54">
            <a:extLst>
              <a:ext uri="{FF2B5EF4-FFF2-40B4-BE49-F238E27FC236}">
                <a16:creationId xmlns:a16="http://schemas.microsoft.com/office/drawing/2014/main" id="{00000000-0008-0000-0400-000037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2</xdr:col>
      <xdr:colOff>323849</xdr:colOff>
      <xdr:row>1</xdr:row>
      <xdr:rowOff>14287</xdr:rowOff>
    </xdr:from>
    <xdr:to>
      <xdr:col>6</xdr:col>
      <xdr:colOff>556386</xdr:colOff>
      <xdr:row>6</xdr:row>
      <xdr:rowOff>100012</xdr:rowOff>
    </xdr:to>
    <xdr:grpSp>
      <xdr:nvGrpSpPr>
        <xdr:cNvPr id="7" name="Group 6">
          <a:extLst>
            <a:ext uri="{FF2B5EF4-FFF2-40B4-BE49-F238E27FC236}">
              <a16:creationId xmlns:a16="http://schemas.microsoft.com/office/drawing/2014/main" id="{00000000-0008-0000-0400-000007000000}"/>
            </a:ext>
          </a:extLst>
        </xdr:cNvPr>
        <xdr:cNvGrpSpPr/>
      </xdr:nvGrpSpPr>
      <xdr:grpSpPr>
        <a:xfrm>
          <a:off x="1116329" y="585787"/>
          <a:ext cx="5894197" cy="1000125"/>
          <a:chOff x="1152524" y="585787"/>
          <a:chExt cx="6142800" cy="990600"/>
        </a:xfrm>
      </xdr:grpSpPr>
      <xdr:grpSp>
        <xdr:nvGrpSpPr>
          <xdr:cNvPr id="6" name="Gruppieren 5">
            <a:extLst>
              <a:ext uri="{FF2B5EF4-FFF2-40B4-BE49-F238E27FC236}">
                <a16:creationId xmlns:a16="http://schemas.microsoft.com/office/drawing/2014/main" id="{00000000-0008-0000-0400-000006000000}"/>
              </a:ext>
            </a:extLst>
          </xdr:cNvPr>
          <xdr:cNvGrpSpPr/>
        </xdr:nvGrpSpPr>
        <xdr:grpSpPr>
          <a:xfrm>
            <a:off x="2170511" y="966787"/>
            <a:ext cx="1834750" cy="228600"/>
            <a:chOff x="1380861" y="809625"/>
            <a:chExt cx="1648088" cy="238125"/>
          </a:xfrm>
        </xdr:grpSpPr>
        <xdr:sp macro="" textlink="">
          <xdr:nvSpPr>
            <xdr:cNvPr id="49" name="Ellipse 48">
              <a:extLst>
                <a:ext uri="{FF2B5EF4-FFF2-40B4-BE49-F238E27FC236}">
                  <a16:creationId xmlns:a16="http://schemas.microsoft.com/office/drawing/2014/main" id="{00000000-0008-0000-0400-000031000000}"/>
                </a:ext>
              </a:extLst>
            </xdr:cNvPr>
            <xdr:cNvSpPr>
              <a:spLocks noChangeAspect="1"/>
            </xdr:cNvSpPr>
          </xdr:nvSpPr>
          <xdr:spPr>
            <a:xfrm>
              <a:off x="1380861" y="828835"/>
              <a:ext cx="192074" cy="214679"/>
            </a:xfrm>
            <a:prstGeom prst="ellipse">
              <a:avLst/>
            </a:prstGeom>
            <a:solidFill>
              <a:schemeClr val="tx2">
                <a:alpha val="32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A195">
          <xdr:nvSpPr>
            <xdr:cNvPr id="51" name="Rechteck 50">
              <a:extLst>
                <a:ext uri="{FF2B5EF4-FFF2-40B4-BE49-F238E27FC236}">
                  <a16:creationId xmlns:a16="http://schemas.microsoft.com/office/drawing/2014/main" id="{00000000-0008-0000-0400-000033000000}"/>
                </a:ext>
              </a:extLst>
            </xdr:cNvPr>
            <xdr:cNvSpPr/>
          </xdr:nvSpPr>
          <xdr:spPr>
            <a:xfrm>
              <a:off x="1543048" y="809625"/>
              <a:ext cx="1485901" cy="238125"/>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fld id="{69D49E1D-B5F3-45B7-AAE7-A80462742E62}" type="TxLink">
                <a:rPr lang="en-US" sz="1100" b="0" i="0" u="none" strike="noStrike" baseline="0">
                  <a:solidFill>
                    <a:srgbClr val="000000"/>
                  </a:solidFill>
                  <a:effectLst/>
                  <a:latin typeface="Calibri Light" panose="020F0302020204030204" pitchFamily="34" charset="0"/>
                  <a:cs typeface="Calibri Light" panose="020F0302020204030204" pitchFamily="34" charset="0"/>
                </a:rPr>
                <a:pPr algn="l"/>
                <a:t>Risque initial</a:t>
              </a:fld>
              <a:endParaRPr lang="de-CH" sz="1100" baseline="0">
                <a:solidFill>
                  <a:schemeClr val="accent1">
                    <a:lumMod val="50000"/>
                  </a:schemeClr>
                </a:solidFill>
                <a:effectLst/>
                <a:latin typeface="Calibri Light" panose="020F0302020204030204" pitchFamily="34" charset="0"/>
                <a:cs typeface="Calibri Light" panose="020F0302020204030204" pitchFamily="34" charset="0"/>
              </a:endParaRPr>
            </a:p>
          </xdr:txBody>
        </xdr:sp>
      </xdr:grpSp>
      <xdr:grpSp>
        <xdr:nvGrpSpPr>
          <xdr:cNvPr id="5" name="Gruppieren 4">
            <a:extLst>
              <a:ext uri="{FF2B5EF4-FFF2-40B4-BE49-F238E27FC236}">
                <a16:creationId xmlns:a16="http://schemas.microsoft.com/office/drawing/2014/main" id="{00000000-0008-0000-0400-000005000000}"/>
              </a:ext>
            </a:extLst>
          </xdr:cNvPr>
          <xdr:cNvGrpSpPr/>
        </xdr:nvGrpSpPr>
        <xdr:grpSpPr>
          <a:xfrm>
            <a:off x="5337117" y="966787"/>
            <a:ext cx="1925696" cy="228600"/>
            <a:chOff x="4194211" y="825500"/>
            <a:chExt cx="1787488" cy="238125"/>
          </a:xfrm>
        </xdr:grpSpPr>
        <xdr:sp macro="" textlink="">
          <xdr:nvSpPr>
            <xdr:cNvPr id="50" name="Ellipse 49">
              <a:extLst>
                <a:ext uri="{FF2B5EF4-FFF2-40B4-BE49-F238E27FC236}">
                  <a16:creationId xmlns:a16="http://schemas.microsoft.com/office/drawing/2014/main" id="{00000000-0008-0000-0400-000032000000}"/>
                </a:ext>
              </a:extLst>
            </xdr:cNvPr>
            <xdr:cNvSpPr>
              <a:spLocks noChangeAspect="1"/>
            </xdr:cNvSpPr>
          </xdr:nvSpPr>
          <xdr:spPr>
            <a:xfrm>
              <a:off x="4194211" y="838200"/>
              <a:ext cx="198482" cy="214679"/>
            </a:xfrm>
            <a:prstGeom prst="ellipse">
              <a:avLst/>
            </a:prstGeom>
            <a:solidFill>
              <a:schemeClr val="accent1">
                <a:lumMod val="50000"/>
                <a:alpha val="69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A198">
          <xdr:nvSpPr>
            <xdr:cNvPr id="52" name="Rechteck 51">
              <a:extLst>
                <a:ext uri="{FF2B5EF4-FFF2-40B4-BE49-F238E27FC236}">
                  <a16:creationId xmlns:a16="http://schemas.microsoft.com/office/drawing/2014/main" id="{00000000-0008-0000-0400-000034000000}"/>
                </a:ext>
              </a:extLst>
            </xdr:cNvPr>
            <xdr:cNvSpPr/>
          </xdr:nvSpPr>
          <xdr:spPr>
            <a:xfrm>
              <a:off x="4362448" y="825500"/>
              <a:ext cx="1619251" cy="238125"/>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fld id="{23F95F87-626F-4F96-AAC0-F125C1D160AB}" type="TxLink">
                <a:rPr lang="en-US" sz="1100" b="0" i="0" u="none" strike="noStrike" baseline="0">
                  <a:solidFill>
                    <a:srgbClr val="000000"/>
                  </a:solidFill>
                  <a:effectLst/>
                  <a:latin typeface="Calibri Light" panose="020F0302020204030204" pitchFamily="34" charset="0"/>
                  <a:cs typeface="Calibri Light" panose="020F0302020204030204" pitchFamily="34" charset="0"/>
                </a:rPr>
                <a:pPr algn="l"/>
                <a:t>Risque résiduel</a:t>
              </a:fld>
              <a:endParaRPr lang="de-CH" sz="1100" baseline="0">
                <a:solidFill>
                  <a:schemeClr val="accent1">
                    <a:lumMod val="50000"/>
                  </a:schemeClr>
                </a:solidFill>
                <a:effectLst/>
                <a:latin typeface="Calibri Light" panose="020F0302020204030204" pitchFamily="34" charset="0"/>
                <a:cs typeface="Calibri Light" panose="020F0302020204030204" pitchFamily="34" charset="0"/>
              </a:endParaRPr>
            </a:p>
          </xdr:txBody>
        </xdr:sp>
      </xdr:grpSp>
      <xdr:graphicFrame macro="">
        <xdr:nvGraphicFramePr>
          <xdr:cNvPr id="57" name="Diagramm 56">
            <a:extLst>
              <a:ext uri="{FF2B5EF4-FFF2-40B4-BE49-F238E27FC236}">
                <a16:creationId xmlns:a16="http://schemas.microsoft.com/office/drawing/2014/main" id="{00000000-0008-0000-0400-000039000000}"/>
              </a:ext>
            </a:extLst>
          </xdr:cNvPr>
          <xdr:cNvGraphicFramePr>
            <a:graphicFrameLocks noChangeAspect="1"/>
          </xdr:cNvGraphicFramePr>
        </xdr:nvGraphicFramePr>
        <xdr:xfrm>
          <a:off x="1152524" y="585787"/>
          <a:ext cx="1038225" cy="990600"/>
        </xdr:xfrm>
        <a:graphic>
          <a:graphicData uri="http://schemas.openxmlformats.org/drawingml/2006/chart">
            <c:chart xmlns:c="http://schemas.openxmlformats.org/drawingml/2006/chart" xmlns:r="http://schemas.openxmlformats.org/officeDocument/2006/relationships" r:id="rId6"/>
          </a:graphicData>
        </a:graphic>
      </xdr:graphicFrame>
      <xdr:graphicFrame macro="">
        <xdr:nvGraphicFramePr>
          <xdr:cNvPr id="58" name="Diagramm 57">
            <a:extLst>
              <a:ext uri="{FF2B5EF4-FFF2-40B4-BE49-F238E27FC236}">
                <a16:creationId xmlns:a16="http://schemas.microsoft.com/office/drawing/2014/main" id="{00000000-0008-0000-0400-00003A000000}"/>
              </a:ext>
            </a:extLst>
          </xdr:cNvPr>
          <xdr:cNvGraphicFramePr>
            <a:graphicFrameLocks noChangeAspect="1"/>
          </xdr:cNvGraphicFramePr>
        </xdr:nvGraphicFramePr>
        <xdr:xfrm>
          <a:off x="4243387" y="585787"/>
          <a:ext cx="1095375" cy="990600"/>
        </xdr:xfrm>
        <a:graphic>
          <a:graphicData uri="http://schemas.openxmlformats.org/drawingml/2006/chart">
            <c:chart xmlns:c="http://schemas.openxmlformats.org/drawingml/2006/chart" xmlns:r="http://schemas.openxmlformats.org/officeDocument/2006/relationships" r:id="rId7"/>
          </a:graphicData>
        </a:graphic>
      </xdr:graphicFrame>
      <xdr:sp macro="[0]!Apercu_actuel_plus" textlink="">
        <xdr:nvSpPr>
          <xdr:cNvPr id="56" name="Rechteck 78">
            <a:extLst>
              <a:ext uri="{FF2B5EF4-FFF2-40B4-BE49-F238E27FC236}">
                <a16:creationId xmlns:a16="http://schemas.microsoft.com/office/drawing/2014/main" id="{00000000-0008-0000-0400-000038000000}"/>
              </a:ext>
            </a:extLst>
          </xdr:cNvPr>
          <xdr:cNvSpPr>
            <a:spLocks noChangeAspect="1"/>
          </xdr:cNvSpPr>
        </xdr:nvSpPr>
        <xdr:spPr>
          <a:xfrm>
            <a:off x="6896107" y="102870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sp macro="[0]!Apercu_actuel_minus" textlink="">
        <xdr:nvSpPr>
          <xdr:cNvPr id="59" name="Rechteck 84">
            <a:extLst>
              <a:ext uri="{FF2B5EF4-FFF2-40B4-BE49-F238E27FC236}">
                <a16:creationId xmlns:a16="http://schemas.microsoft.com/office/drawing/2014/main" id="{00000000-0008-0000-0400-00003B000000}"/>
              </a:ext>
            </a:extLst>
          </xdr:cNvPr>
          <xdr:cNvSpPr>
            <a:spLocks noChangeAspect="1"/>
          </xdr:cNvSpPr>
        </xdr:nvSpPr>
        <xdr:spPr>
          <a:xfrm>
            <a:off x="7116134" y="102870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sp macro="[0]!Modul1.Apercu_initial_plus" textlink="">
        <xdr:nvSpPr>
          <xdr:cNvPr id="60" name="Rechteck 78">
            <a:extLst>
              <a:ext uri="{FF2B5EF4-FFF2-40B4-BE49-F238E27FC236}">
                <a16:creationId xmlns:a16="http://schemas.microsoft.com/office/drawing/2014/main" id="{00000000-0008-0000-0400-00003C000000}"/>
              </a:ext>
            </a:extLst>
          </xdr:cNvPr>
          <xdr:cNvSpPr>
            <a:spLocks noChangeAspect="1"/>
          </xdr:cNvSpPr>
        </xdr:nvSpPr>
        <xdr:spPr>
          <a:xfrm>
            <a:off x="3643314" y="1014413"/>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sp macro="[0]!Modul1.Apercu_initial_minus" textlink="">
        <xdr:nvSpPr>
          <xdr:cNvPr id="61" name="Rechteck 84">
            <a:extLst>
              <a:ext uri="{FF2B5EF4-FFF2-40B4-BE49-F238E27FC236}">
                <a16:creationId xmlns:a16="http://schemas.microsoft.com/office/drawing/2014/main" id="{00000000-0008-0000-0400-00003D000000}"/>
              </a:ext>
            </a:extLst>
          </xdr:cNvPr>
          <xdr:cNvSpPr>
            <a:spLocks noChangeAspect="1"/>
          </xdr:cNvSpPr>
        </xdr:nvSpPr>
        <xdr:spPr>
          <a:xfrm>
            <a:off x="3863341" y="1014413"/>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grpSp>
    <xdr:clientData/>
  </xdr:twoCellAnchor>
  <xdr:twoCellAnchor>
    <xdr:from>
      <xdr:col>0</xdr:col>
      <xdr:colOff>83820</xdr:colOff>
      <xdr:row>1</xdr:row>
      <xdr:rowOff>96196</xdr:rowOff>
    </xdr:from>
    <xdr:to>
      <xdr:col>0</xdr:col>
      <xdr:colOff>407820</xdr:colOff>
      <xdr:row>3</xdr:row>
      <xdr:rowOff>51375</xdr:rowOff>
    </xdr:to>
    <xdr:grpSp>
      <xdr:nvGrpSpPr>
        <xdr:cNvPr id="63" name="Gruppieren 21">
          <a:extLst>
            <a:ext uri="{FF2B5EF4-FFF2-40B4-BE49-F238E27FC236}">
              <a16:creationId xmlns:a16="http://schemas.microsoft.com/office/drawing/2014/main" id="{00000000-0008-0000-0400-00003F000000}"/>
            </a:ext>
          </a:extLst>
        </xdr:cNvPr>
        <xdr:cNvGrpSpPr/>
      </xdr:nvGrpSpPr>
      <xdr:grpSpPr>
        <a:xfrm>
          <a:off x="83820" y="667696"/>
          <a:ext cx="324000" cy="320939"/>
          <a:chOff x="12382500" y="2152650"/>
          <a:chExt cx="324000" cy="325465"/>
        </a:xfrm>
      </xdr:grpSpPr>
      <xdr:sp macro="[0]!Familien_aufrufen" textlink="">
        <xdr:nvSpPr>
          <xdr:cNvPr id="68" name="Rechteck 22">
            <a:extLst>
              <a:ext uri="{FF2B5EF4-FFF2-40B4-BE49-F238E27FC236}">
                <a16:creationId xmlns:a16="http://schemas.microsoft.com/office/drawing/2014/main" id="{00000000-0008-0000-0400-000044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macro="[0]!Familien_aufrufen">
        <xdr:nvPicPr>
          <xdr:cNvPr id="69" name="Grafik 23">
            <a:extLst>
              <a:ext uri="{FF2B5EF4-FFF2-40B4-BE49-F238E27FC236}">
                <a16:creationId xmlns:a16="http://schemas.microsoft.com/office/drawing/2014/main" id="{00000000-0008-0000-0400-000045000000}"/>
              </a:ext>
            </a:extLst>
          </xdr:cNvPr>
          <xdr:cNvPicPr>
            <a:picLocks noChangeAspect="1"/>
          </xdr:cNvPicPr>
        </xdr:nvPicPr>
        <xdr:blipFill>
          <a:blip xmlns:r="http://schemas.openxmlformats.org/officeDocument/2006/relationships" r:embed="rId8">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133351</xdr:colOff>
      <xdr:row>1</xdr:row>
      <xdr:rowOff>133350</xdr:rowOff>
    </xdr:from>
    <xdr:to>
      <xdr:col>6</xdr:col>
      <xdr:colOff>114300</xdr:colOff>
      <xdr:row>50</xdr:row>
      <xdr:rowOff>328612</xdr:rowOff>
    </xdr:to>
    <xdr:grpSp>
      <xdr:nvGrpSpPr>
        <xdr:cNvPr id="6" name="Balken_Uebersicht_Hintergrund">
          <a:extLst>
            <a:ext uri="{FF2B5EF4-FFF2-40B4-BE49-F238E27FC236}">
              <a16:creationId xmlns:a16="http://schemas.microsoft.com/office/drawing/2014/main" id="{00000000-0008-0000-0500-000006000000}"/>
            </a:ext>
          </a:extLst>
        </xdr:cNvPr>
        <xdr:cNvGrpSpPr/>
      </xdr:nvGrpSpPr>
      <xdr:grpSpPr>
        <a:xfrm>
          <a:off x="613411" y="704850"/>
          <a:ext cx="7852409" cy="13995082"/>
          <a:chOff x="600076" y="704850"/>
          <a:chExt cx="7658099" cy="14263687"/>
        </a:xfrm>
      </xdr:grpSpPr>
      <xdr:graphicFrame macro="">
        <xdr:nvGraphicFramePr>
          <xdr:cNvPr id="7" name="Diagramm 6">
            <a:extLst>
              <a:ext uri="{FF2B5EF4-FFF2-40B4-BE49-F238E27FC236}">
                <a16:creationId xmlns:a16="http://schemas.microsoft.com/office/drawing/2014/main" id="{00000000-0008-0000-0500-000007000000}"/>
              </a:ext>
            </a:extLst>
          </xdr:cNvPr>
          <xdr:cNvGraphicFramePr/>
        </xdr:nvGraphicFramePr>
        <xdr:xfrm>
          <a:off x="600076" y="704850"/>
          <a:ext cx="2743199" cy="2805112"/>
        </xdr:xfrm>
        <a:graphic>
          <a:graphicData uri="http://schemas.openxmlformats.org/drawingml/2006/chart">
            <c:chart xmlns:c="http://schemas.openxmlformats.org/drawingml/2006/chart" xmlns:r="http://schemas.openxmlformats.org/officeDocument/2006/relationships" r:id="rId1"/>
          </a:graphicData>
        </a:graphic>
      </xdr:graphicFrame>
      <xdr:graphicFrame macro="">
        <xdr:nvGraphicFramePr>
          <xdr:cNvPr id="54" name="Diagramm 53">
            <a:extLst>
              <a:ext uri="{FF2B5EF4-FFF2-40B4-BE49-F238E27FC236}">
                <a16:creationId xmlns:a16="http://schemas.microsoft.com/office/drawing/2014/main" id="{00000000-0008-0000-0500-000036000000}"/>
              </a:ext>
            </a:extLst>
          </xdr:cNvPr>
          <xdr:cNvGraphicFramePr/>
        </xdr:nvGraphicFramePr>
        <xdr:xfrm>
          <a:off x="5495926" y="704850"/>
          <a:ext cx="2743199" cy="2805112"/>
        </xdr:xfrm>
        <a:graphic>
          <a:graphicData uri="http://schemas.openxmlformats.org/drawingml/2006/chart">
            <c:chart xmlns:c="http://schemas.openxmlformats.org/drawingml/2006/chart" xmlns:r="http://schemas.openxmlformats.org/officeDocument/2006/relationships" r:id="rId2"/>
          </a:graphicData>
        </a:graphic>
      </xdr:graphicFrame>
      <xdr:graphicFrame macro="">
        <xdr:nvGraphicFramePr>
          <xdr:cNvPr id="55" name="Diagramm 54">
            <a:extLst>
              <a:ext uri="{FF2B5EF4-FFF2-40B4-BE49-F238E27FC236}">
                <a16:creationId xmlns:a16="http://schemas.microsoft.com/office/drawing/2014/main" id="{00000000-0008-0000-0500-000037000000}"/>
              </a:ext>
            </a:extLst>
          </xdr:cNvPr>
          <xdr:cNvGraphicFramePr/>
        </xdr:nvGraphicFramePr>
        <xdr:xfrm>
          <a:off x="609601" y="3609975"/>
          <a:ext cx="2743199" cy="2805112"/>
        </xdr:xfrm>
        <a:graphic>
          <a:graphicData uri="http://schemas.openxmlformats.org/drawingml/2006/chart">
            <c:chart xmlns:c="http://schemas.openxmlformats.org/drawingml/2006/chart" xmlns:r="http://schemas.openxmlformats.org/officeDocument/2006/relationships" r:id="rId3"/>
          </a:graphicData>
        </a:graphic>
      </xdr:graphicFrame>
      <xdr:graphicFrame macro="">
        <xdr:nvGraphicFramePr>
          <xdr:cNvPr id="56" name="Diagramm 55">
            <a:extLst>
              <a:ext uri="{FF2B5EF4-FFF2-40B4-BE49-F238E27FC236}">
                <a16:creationId xmlns:a16="http://schemas.microsoft.com/office/drawing/2014/main" id="{00000000-0008-0000-0500-000038000000}"/>
              </a:ext>
            </a:extLst>
          </xdr:cNvPr>
          <xdr:cNvGraphicFramePr/>
        </xdr:nvGraphicFramePr>
        <xdr:xfrm>
          <a:off x="5505451" y="3609975"/>
          <a:ext cx="2743199" cy="2805112"/>
        </xdr:xfrm>
        <a:graphic>
          <a:graphicData uri="http://schemas.openxmlformats.org/drawingml/2006/chart">
            <c:chart xmlns:c="http://schemas.openxmlformats.org/drawingml/2006/chart" xmlns:r="http://schemas.openxmlformats.org/officeDocument/2006/relationships" r:id="rId4"/>
          </a:graphicData>
        </a:graphic>
      </xdr:graphicFrame>
      <xdr:graphicFrame macro="">
        <xdr:nvGraphicFramePr>
          <xdr:cNvPr id="57" name="Diagramm 56">
            <a:extLst>
              <a:ext uri="{FF2B5EF4-FFF2-40B4-BE49-F238E27FC236}">
                <a16:creationId xmlns:a16="http://schemas.microsoft.com/office/drawing/2014/main" id="{00000000-0008-0000-0500-000039000000}"/>
              </a:ext>
            </a:extLst>
          </xdr:cNvPr>
          <xdr:cNvGraphicFramePr/>
        </xdr:nvGraphicFramePr>
        <xdr:xfrm>
          <a:off x="600076" y="6486525"/>
          <a:ext cx="2743199" cy="2805112"/>
        </xdr:xfrm>
        <a:graphic>
          <a:graphicData uri="http://schemas.openxmlformats.org/drawingml/2006/chart">
            <c:chart xmlns:c="http://schemas.openxmlformats.org/drawingml/2006/chart" xmlns:r="http://schemas.openxmlformats.org/officeDocument/2006/relationships" r:id="rId5"/>
          </a:graphicData>
        </a:graphic>
      </xdr:graphicFrame>
      <xdr:graphicFrame macro="">
        <xdr:nvGraphicFramePr>
          <xdr:cNvPr id="58" name="Diagramm 57">
            <a:extLst>
              <a:ext uri="{FF2B5EF4-FFF2-40B4-BE49-F238E27FC236}">
                <a16:creationId xmlns:a16="http://schemas.microsoft.com/office/drawing/2014/main" id="{00000000-0008-0000-0500-00003A000000}"/>
              </a:ext>
            </a:extLst>
          </xdr:cNvPr>
          <xdr:cNvGraphicFramePr/>
        </xdr:nvGraphicFramePr>
        <xdr:xfrm>
          <a:off x="5495926" y="6486525"/>
          <a:ext cx="2743199" cy="2805112"/>
        </xdr:xfrm>
        <a:graphic>
          <a:graphicData uri="http://schemas.openxmlformats.org/drawingml/2006/chart">
            <c:chart xmlns:c="http://schemas.openxmlformats.org/drawingml/2006/chart" xmlns:r="http://schemas.openxmlformats.org/officeDocument/2006/relationships" r:id="rId6"/>
          </a:graphicData>
        </a:graphic>
      </xdr:graphicFrame>
      <xdr:graphicFrame macro="">
        <xdr:nvGraphicFramePr>
          <xdr:cNvPr id="59" name="Diagramm 58">
            <a:extLst>
              <a:ext uri="{FF2B5EF4-FFF2-40B4-BE49-F238E27FC236}">
                <a16:creationId xmlns:a16="http://schemas.microsoft.com/office/drawing/2014/main" id="{00000000-0008-0000-0500-00003B000000}"/>
              </a:ext>
            </a:extLst>
          </xdr:cNvPr>
          <xdr:cNvGraphicFramePr/>
        </xdr:nvGraphicFramePr>
        <xdr:xfrm>
          <a:off x="609601" y="9391650"/>
          <a:ext cx="2743199" cy="2805112"/>
        </xdr:xfrm>
        <a:graphic>
          <a:graphicData uri="http://schemas.openxmlformats.org/drawingml/2006/chart">
            <c:chart xmlns:c="http://schemas.openxmlformats.org/drawingml/2006/chart" xmlns:r="http://schemas.openxmlformats.org/officeDocument/2006/relationships" r:id="rId7"/>
          </a:graphicData>
        </a:graphic>
      </xdr:graphicFrame>
      <xdr:graphicFrame macro="">
        <xdr:nvGraphicFramePr>
          <xdr:cNvPr id="60" name="Diagramm 59">
            <a:extLst>
              <a:ext uri="{FF2B5EF4-FFF2-40B4-BE49-F238E27FC236}">
                <a16:creationId xmlns:a16="http://schemas.microsoft.com/office/drawing/2014/main" id="{00000000-0008-0000-0500-00003C000000}"/>
              </a:ext>
            </a:extLst>
          </xdr:cNvPr>
          <xdr:cNvGraphicFramePr/>
        </xdr:nvGraphicFramePr>
        <xdr:xfrm>
          <a:off x="5505451" y="9391650"/>
          <a:ext cx="2743199" cy="2805112"/>
        </xdr:xfrm>
        <a:graphic>
          <a:graphicData uri="http://schemas.openxmlformats.org/drawingml/2006/chart">
            <c:chart xmlns:c="http://schemas.openxmlformats.org/drawingml/2006/chart" xmlns:r="http://schemas.openxmlformats.org/officeDocument/2006/relationships" r:id="rId8"/>
          </a:graphicData>
        </a:graphic>
      </xdr:graphicFrame>
      <xdr:graphicFrame macro="">
        <xdr:nvGraphicFramePr>
          <xdr:cNvPr id="61" name="Diagramm 60">
            <a:extLst>
              <a:ext uri="{FF2B5EF4-FFF2-40B4-BE49-F238E27FC236}">
                <a16:creationId xmlns:a16="http://schemas.microsoft.com/office/drawing/2014/main" id="{00000000-0008-0000-0500-00003D000000}"/>
              </a:ext>
            </a:extLst>
          </xdr:cNvPr>
          <xdr:cNvGraphicFramePr/>
        </xdr:nvGraphicFramePr>
        <xdr:xfrm>
          <a:off x="619126" y="12163425"/>
          <a:ext cx="2743199" cy="2805112"/>
        </xdr:xfrm>
        <a:graphic>
          <a:graphicData uri="http://schemas.openxmlformats.org/drawingml/2006/chart">
            <c:chart xmlns:c="http://schemas.openxmlformats.org/drawingml/2006/chart" xmlns:r="http://schemas.openxmlformats.org/officeDocument/2006/relationships" r:id="rId9"/>
          </a:graphicData>
        </a:graphic>
      </xdr:graphicFrame>
      <xdr:graphicFrame macro="">
        <xdr:nvGraphicFramePr>
          <xdr:cNvPr id="62" name="Diagramm 61">
            <a:extLst>
              <a:ext uri="{FF2B5EF4-FFF2-40B4-BE49-F238E27FC236}">
                <a16:creationId xmlns:a16="http://schemas.microsoft.com/office/drawing/2014/main" id="{00000000-0008-0000-0500-00003E000000}"/>
              </a:ext>
            </a:extLst>
          </xdr:cNvPr>
          <xdr:cNvGraphicFramePr/>
        </xdr:nvGraphicFramePr>
        <xdr:xfrm>
          <a:off x="5514976" y="12163425"/>
          <a:ext cx="2743199" cy="2805112"/>
        </xdr:xfrm>
        <a:graphic>
          <a:graphicData uri="http://schemas.openxmlformats.org/drawingml/2006/chart">
            <c:chart xmlns:c="http://schemas.openxmlformats.org/drawingml/2006/chart" xmlns:r="http://schemas.openxmlformats.org/officeDocument/2006/relationships" r:id="rId10"/>
          </a:graphicData>
        </a:graphic>
      </xdr:graphicFrame>
    </xdr:grpSp>
    <xdr:clientData/>
  </xdr:twoCellAnchor>
  <xdr:twoCellAnchor>
    <xdr:from>
      <xdr:col>5</xdr:col>
      <xdr:colOff>419087</xdr:colOff>
      <xdr:row>0</xdr:row>
      <xdr:rowOff>23813</xdr:rowOff>
    </xdr:from>
    <xdr:to>
      <xdr:col>5</xdr:col>
      <xdr:colOff>2371725</xdr:colOff>
      <xdr:row>0</xdr:row>
      <xdr:rowOff>547688</xdr:rowOff>
    </xdr:to>
    <xdr:sp macro="" textlink="">
      <xdr:nvSpPr>
        <xdr:cNvPr id="9" name="Abdeckung_Menu">
          <a:extLst>
            <a:ext uri="{FF2B5EF4-FFF2-40B4-BE49-F238E27FC236}">
              <a16:creationId xmlns:a16="http://schemas.microsoft.com/office/drawing/2014/main" id="{00000000-0008-0000-0500-000009000000}"/>
            </a:ext>
          </a:extLst>
        </xdr:cNvPr>
        <xdr:cNvSpPr/>
      </xdr:nvSpPr>
      <xdr:spPr>
        <a:xfrm>
          <a:off x="5029187" y="23813"/>
          <a:ext cx="1952638" cy="52387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xdr:from>
      <xdr:col>5</xdr:col>
      <xdr:colOff>485775</xdr:colOff>
      <xdr:row>3</xdr:row>
      <xdr:rowOff>38100</xdr:rowOff>
    </xdr:from>
    <xdr:to>
      <xdr:col>6</xdr:col>
      <xdr:colOff>66675</xdr:colOff>
      <xdr:row>51</xdr:row>
      <xdr:rowOff>85725</xdr:rowOff>
    </xdr:to>
    <xdr:sp macro="" textlink="">
      <xdr:nvSpPr>
        <xdr:cNvPr id="74" name="Blank">
          <a:extLst>
            <a:ext uri="{FF2B5EF4-FFF2-40B4-BE49-F238E27FC236}">
              <a16:creationId xmlns:a16="http://schemas.microsoft.com/office/drawing/2014/main" id="{00000000-0008-0000-0500-00004A000000}"/>
            </a:ext>
          </a:extLst>
        </xdr:cNvPr>
        <xdr:cNvSpPr/>
      </xdr:nvSpPr>
      <xdr:spPr>
        <a:xfrm>
          <a:off x="5095875" y="800100"/>
          <a:ext cx="3114675" cy="1429702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xdr:from>
      <xdr:col>1</xdr:col>
      <xdr:colOff>133350</xdr:colOff>
      <xdr:row>1</xdr:row>
      <xdr:rowOff>57150</xdr:rowOff>
    </xdr:from>
    <xdr:to>
      <xdr:col>4</xdr:col>
      <xdr:colOff>76200</xdr:colOff>
      <xdr:row>50</xdr:row>
      <xdr:rowOff>285750</xdr:rowOff>
    </xdr:to>
    <xdr:sp macro="" textlink="">
      <xdr:nvSpPr>
        <xdr:cNvPr id="8" name="Blank">
          <a:extLst>
            <a:ext uri="{FF2B5EF4-FFF2-40B4-BE49-F238E27FC236}">
              <a16:creationId xmlns:a16="http://schemas.microsoft.com/office/drawing/2014/main" id="{00000000-0008-0000-0500-000008000000}"/>
            </a:ext>
          </a:extLst>
        </xdr:cNvPr>
        <xdr:cNvSpPr/>
      </xdr:nvSpPr>
      <xdr:spPr>
        <a:xfrm>
          <a:off x="600075" y="628650"/>
          <a:ext cx="2705100" cy="14297025"/>
        </a:xfrm>
        <a:prstGeom prst="rect">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138112</xdr:colOff>
      <xdr:row>3</xdr:row>
      <xdr:rowOff>66675</xdr:rowOff>
    </xdr:from>
    <xdr:to>
      <xdr:col>6</xdr:col>
      <xdr:colOff>123825</xdr:colOff>
      <xdr:row>50</xdr:row>
      <xdr:rowOff>290513</xdr:rowOff>
    </xdr:to>
    <xdr:pic>
      <xdr:nvPicPr>
        <xdr:cNvPr id="661" name="Picture 660">
          <a:extLst>
            <a:ext uri="{FF2B5EF4-FFF2-40B4-BE49-F238E27FC236}">
              <a16:creationId xmlns:a16="http://schemas.microsoft.com/office/drawing/2014/main" id="{00000000-0008-0000-0500-00009502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604837" y="828675"/>
          <a:ext cx="7662863" cy="141017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675368</xdr:colOff>
      <xdr:row>40</xdr:row>
      <xdr:rowOff>169151</xdr:rowOff>
    </xdr:from>
    <xdr:to>
      <xdr:col>6</xdr:col>
      <xdr:colOff>462005</xdr:colOff>
      <xdr:row>51</xdr:row>
      <xdr:rowOff>94789</xdr:rowOff>
    </xdr:to>
    <xdr:graphicFrame macro="">
      <xdr:nvGraphicFramePr>
        <xdr:cNvPr id="660" name="Diagramm 10">
          <a:extLst>
            <a:ext uri="{FF2B5EF4-FFF2-40B4-BE49-F238E27FC236}">
              <a16:creationId xmlns:a16="http://schemas.microsoft.com/office/drawing/2014/main" id="{00000000-0008-0000-0500-000094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0</xdr:col>
      <xdr:colOff>351518</xdr:colOff>
      <xdr:row>40</xdr:row>
      <xdr:rowOff>169151</xdr:rowOff>
    </xdr:from>
    <xdr:to>
      <xdr:col>4</xdr:col>
      <xdr:colOff>442955</xdr:colOff>
      <xdr:row>51</xdr:row>
      <xdr:rowOff>94789</xdr:rowOff>
    </xdr:to>
    <xdr:graphicFrame macro="">
      <xdr:nvGraphicFramePr>
        <xdr:cNvPr id="678" name="Diagramm 9">
          <a:extLst>
            <a:ext uri="{FF2B5EF4-FFF2-40B4-BE49-F238E27FC236}">
              <a16:creationId xmlns:a16="http://schemas.microsoft.com/office/drawing/2014/main" id="{00000000-0008-0000-0500-0000A6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oneCell">
    <xdr:from>
      <xdr:col>0</xdr:col>
      <xdr:colOff>361043</xdr:colOff>
      <xdr:row>30</xdr:row>
      <xdr:rowOff>254876</xdr:rowOff>
    </xdr:from>
    <xdr:to>
      <xdr:col>4</xdr:col>
      <xdr:colOff>452480</xdr:colOff>
      <xdr:row>41</xdr:row>
      <xdr:rowOff>256714</xdr:rowOff>
    </xdr:to>
    <xdr:graphicFrame macro="">
      <xdr:nvGraphicFramePr>
        <xdr:cNvPr id="674" name="Diagramm 7">
          <a:extLst>
            <a:ext uri="{FF2B5EF4-FFF2-40B4-BE49-F238E27FC236}">
              <a16:creationId xmlns:a16="http://schemas.microsoft.com/office/drawing/2014/main" id="{00000000-0008-0000-0500-0000A2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oneCell">
    <xdr:from>
      <xdr:col>5</xdr:col>
      <xdr:colOff>665843</xdr:colOff>
      <xdr:row>30</xdr:row>
      <xdr:rowOff>245351</xdr:rowOff>
    </xdr:from>
    <xdr:to>
      <xdr:col>6</xdr:col>
      <xdr:colOff>452480</xdr:colOff>
      <xdr:row>41</xdr:row>
      <xdr:rowOff>247189</xdr:rowOff>
    </xdr:to>
    <xdr:graphicFrame macro="">
      <xdr:nvGraphicFramePr>
        <xdr:cNvPr id="676" name="Diagramm 8">
          <a:extLst>
            <a:ext uri="{FF2B5EF4-FFF2-40B4-BE49-F238E27FC236}">
              <a16:creationId xmlns:a16="http://schemas.microsoft.com/office/drawing/2014/main" id="{00000000-0008-0000-0500-0000A4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editAs="oneCell">
    <xdr:from>
      <xdr:col>5</xdr:col>
      <xdr:colOff>665843</xdr:colOff>
      <xdr:row>21</xdr:row>
      <xdr:rowOff>54851</xdr:rowOff>
    </xdr:from>
    <xdr:to>
      <xdr:col>6</xdr:col>
      <xdr:colOff>452480</xdr:colOff>
      <xdr:row>32</xdr:row>
      <xdr:rowOff>56689</xdr:rowOff>
    </xdr:to>
    <xdr:graphicFrame macro="">
      <xdr:nvGraphicFramePr>
        <xdr:cNvPr id="663" name="Diagramm 6">
          <a:extLst>
            <a:ext uri="{FF2B5EF4-FFF2-40B4-BE49-F238E27FC236}">
              <a16:creationId xmlns:a16="http://schemas.microsoft.com/office/drawing/2014/main" id="{00000000-0008-0000-0500-000097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editAs="oneCell">
    <xdr:from>
      <xdr:col>0</xdr:col>
      <xdr:colOff>341993</xdr:colOff>
      <xdr:row>21</xdr:row>
      <xdr:rowOff>54851</xdr:rowOff>
    </xdr:from>
    <xdr:to>
      <xdr:col>4</xdr:col>
      <xdr:colOff>433430</xdr:colOff>
      <xdr:row>32</xdr:row>
      <xdr:rowOff>56689</xdr:rowOff>
    </xdr:to>
    <xdr:graphicFrame macro="">
      <xdr:nvGraphicFramePr>
        <xdr:cNvPr id="672" name="Diagramm 5">
          <a:extLst>
            <a:ext uri="{FF2B5EF4-FFF2-40B4-BE49-F238E27FC236}">
              <a16:creationId xmlns:a16="http://schemas.microsoft.com/office/drawing/2014/main" id="{00000000-0008-0000-0500-0000A0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editAs="oneCell">
    <xdr:from>
      <xdr:col>5</xdr:col>
      <xdr:colOff>684893</xdr:colOff>
      <xdr:row>11</xdr:row>
      <xdr:rowOff>150101</xdr:rowOff>
    </xdr:from>
    <xdr:to>
      <xdr:col>6</xdr:col>
      <xdr:colOff>471530</xdr:colOff>
      <xdr:row>22</xdr:row>
      <xdr:rowOff>151939</xdr:rowOff>
    </xdr:to>
    <xdr:graphicFrame macro="">
      <xdr:nvGraphicFramePr>
        <xdr:cNvPr id="670" name="Diagramm 4">
          <a:extLst>
            <a:ext uri="{FF2B5EF4-FFF2-40B4-BE49-F238E27FC236}">
              <a16:creationId xmlns:a16="http://schemas.microsoft.com/office/drawing/2014/main" id="{00000000-0008-0000-0500-00009E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editAs="oneCell">
    <xdr:from>
      <xdr:col>0</xdr:col>
      <xdr:colOff>332468</xdr:colOff>
      <xdr:row>11</xdr:row>
      <xdr:rowOff>131051</xdr:rowOff>
    </xdr:from>
    <xdr:to>
      <xdr:col>4</xdr:col>
      <xdr:colOff>423905</xdr:colOff>
      <xdr:row>22</xdr:row>
      <xdr:rowOff>132889</xdr:rowOff>
    </xdr:to>
    <xdr:graphicFrame macro="">
      <xdr:nvGraphicFramePr>
        <xdr:cNvPr id="659" name="Diagramm 3">
          <a:extLst>
            <a:ext uri="{FF2B5EF4-FFF2-40B4-BE49-F238E27FC236}">
              <a16:creationId xmlns:a16="http://schemas.microsoft.com/office/drawing/2014/main" id="{00000000-0008-0000-0500-000093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editAs="oneCell">
    <xdr:from>
      <xdr:col>5</xdr:col>
      <xdr:colOff>675368</xdr:colOff>
      <xdr:row>0</xdr:row>
      <xdr:rowOff>473951</xdr:rowOff>
    </xdr:from>
    <xdr:to>
      <xdr:col>6</xdr:col>
      <xdr:colOff>462005</xdr:colOff>
      <xdr:row>13</xdr:row>
      <xdr:rowOff>9064</xdr:rowOff>
    </xdr:to>
    <xdr:graphicFrame macro="">
      <xdr:nvGraphicFramePr>
        <xdr:cNvPr id="665" name="Diagramm 2">
          <a:extLst>
            <a:ext uri="{FF2B5EF4-FFF2-40B4-BE49-F238E27FC236}">
              <a16:creationId xmlns:a16="http://schemas.microsoft.com/office/drawing/2014/main" id="{00000000-0008-0000-0500-000099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editAs="oneCell">
    <xdr:from>
      <xdr:col>0</xdr:col>
      <xdr:colOff>418193</xdr:colOff>
      <xdr:row>0</xdr:row>
      <xdr:rowOff>469188</xdr:rowOff>
    </xdr:from>
    <xdr:to>
      <xdr:col>4</xdr:col>
      <xdr:colOff>509630</xdr:colOff>
      <xdr:row>13</xdr:row>
      <xdr:rowOff>4301</xdr:rowOff>
    </xdr:to>
    <xdr:graphicFrame macro="">
      <xdr:nvGraphicFramePr>
        <xdr:cNvPr id="51" name="Diagramm 2">
          <a:extLst>
            <a:ext uri="{FF2B5EF4-FFF2-40B4-BE49-F238E27FC236}">
              <a16:creationId xmlns:a16="http://schemas.microsoft.com/office/drawing/2014/main" id="{00000000-0008-0000-0500-00003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editAs="oneCell">
    <xdr:from>
      <xdr:col>0</xdr:col>
      <xdr:colOff>465818</xdr:colOff>
      <xdr:row>21</xdr:row>
      <xdr:rowOff>92951</xdr:rowOff>
    </xdr:from>
    <xdr:to>
      <xdr:col>4</xdr:col>
      <xdr:colOff>557255</xdr:colOff>
      <xdr:row>32</xdr:row>
      <xdr:rowOff>94789</xdr:rowOff>
    </xdr:to>
    <xdr:graphicFrame macro="">
      <xdr:nvGraphicFramePr>
        <xdr:cNvPr id="671" name="Diagramm 5">
          <a:extLst>
            <a:ext uri="{FF2B5EF4-FFF2-40B4-BE49-F238E27FC236}">
              <a16:creationId xmlns:a16="http://schemas.microsoft.com/office/drawing/2014/main" id="{00000000-0008-0000-0500-00009F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editAs="oneCell">
    <xdr:from>
      <xdr:col>5</xdr:col>
      <xdr:colOff>756331</xdr:colOff>
      <xdr:row>21</xdr:row>
      <xdr:rowOff>102476</xdr:rowOff>
    </xdr:from>
    <xdr:to>
      <xdr:col>6</xdr:col>
      <xdr:colOff>542968</xdr:colOff>
      <xdr:row>32</xdr:row>
      <xdr:rowOff>104314</xdr:rowOff>
    </xdr:to>
    <xdr:graphicFrame macro="">
      <xdr:nvGraphicFramePr>
        <xdr:cNvPr id="673" name="Diagramm 6">
          <a:extLst>
            <a:ext uri="{FF2B5EF4-FFF2-40B4-BE49-F238E27FC236}">
              <a16:creationId xmlns:a16="http://schemas.microsoft.com/office/drawing/2014/main" id="{00000000-0008-0000-0500-0000A1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editAs="oneCell">
    <xdr:from>
      <xdr:col>5</xdr:col>
      <xdr:colOff>813480</xdr:colOff>
      <xdr:row>40</xdr:row>
      <xdr:rowOff>259639</xdr:rowOff>
    </xdr:from>
    <xdr:to>
      <xdr:col>6</xdr:col>
      <xdr:colOff>600117</xdr:colOff>
      <xdr:row>52</xdr:row>
      <xdr:rowOff>4302</xdr:rowOff>
    </xdr:to>
    <xdr:graphicFrame macro="">
      <xdr:nvGraphicFramePr>
        <xdr:cNvPr id="658" name="Diagramm 10">
          <a:extLst>
            <a:ext uri="{FF2B5EF4-FFF2-40B4-BE49-F238E27FC236}">
              <a16:creationId xmlns:a16="http://schemas.microsoft.com/office/drawing/2014/main" id="{00000000-0008-0000-0500-000092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editAs="oneCell">
    <xdr:from>
      <xdr:col>1</xdr:col>
      <xdr:colOff>8618</xdr:colOff>
      <xdr:row>40</xdr:row>
      <xdr:rowOff>278688</xdr:rowOff>
    </xdr:from>
    <xdr:to>
      <xdr:col>4</xdr:col>
      <xdr:colOff>600118</xdr:colOff>
      <xdr:row>52</xdr:row>
      <xdr:rowOff>23351</xdr:rowOff>
    </xdr:to>
    <xdr:graphicFrame macro="">
      <xdr:nvGraphicFramePr>
        <xdr:cNvPr id="679" name="Diagramm 9">
          <a:extLst>
            <a:ext uri="{FF2B5EF4-FFF2-40B4-BE49-F238E27FC236}">
              <a16:creationId xmlns:a16="http://schemas.microsoft.com/office/drawing/2014/main" id="{00000000-0008-0000-0500-0000A7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editAs="oneCell">
    <xdr:from>
      <xdr:col>5</xdr:col>
      <xdr:colOff>789668</xdr:colOff>
      <xdr:row>31</xdr:row>
      <xdr:rowOff>69138</xdr:rowOff>
    </xdr:from>
    <xdr:to>
      <xdr:col>6</xdr:col>
      <xdr:colOff>576305</xdr:colOff>
      <xdr:row>42</xdr:row>
      <xdr:rowOff>70976</xdr:rowOff>
    </xdr:to>
    <xdr:graphicFrame macro="">
      <xdr:nvGraphicFramePr>
        <xdr:cNvPr id="677" name="Diagramm 8">
          <a:extLst>
            <a:ext uri="{FF2B5EF4-FFF2-40B4-BE49-F238E27FC236}">
              <a16:creationId xmlns:a16="http://schemas.microsoft.com/office/drawing/2014/main" id="{00000000-0008-0000-0500-0000A5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editAs="oneCell">
    <xdr:from>
      <xdr:col>0</xdr:col>
      <xdr:colOff>489630</xdr:colOff>
      <xdr:row>31</xdr:row>
      <xdr:rowOff>59613</xdr:rowOff>
    </xdr:from>
    <xdr:to>
      <xdr:col>4</xdr:col>
      <xdr:colOff>581067</xdr:colOff>
      <xdr:row>42</xdr:row>
      <xdr:rowOff>61451</xdr:rowOff>
    </xdr:to>
    <xdr:graphicFrame macro="">
      <xdr:nvGraphicFramePr>
        <xdr:cNvPr id="675" name="Diagramm 7">
          <a:extLst>
            <a:ext uri="{FF2B5EF4-FFF2-40B4-BE49-F238E27FC236}">
              <a16:creationId xmlns:a16="http://schemas.microsoft.com/office/drawing/2014/main" id="{00000000-0008-0000-0500-0000A3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editAs="oneCell">
    <xdr:from>
      <xdr:col>5</xdr:col>
      <xdr:colOff>742043</xdr:colOff>
      <xdr:row>11</xdr:row>
      <xdr:rowOff>221539</xdr:rowOff>
    </xdr:from>
    <xdr:to>
      <xdr:col>6</xdr:col>
      <xdr:colOff>528680</xdr:colOff>
      <xdr:row>22</xdr:row>
      <xdr:rowOff>223377</xdr:rowOff>
    </xdr:to>
    <xdr:graphicFrame macro="">
      <xdr:nvGraphicFramePr>
        <xdr:cNvPr id="669" name="Diagramm 4">
          <a:extLst>
            <a:ext uri="{FF2B5EF4-FFF2-40B4-BE49-F238E27FC236}">
              <a16:creationId xmlns:a16="http://schemas.microsoft.com/office/drawing/2014/main" id="{00000000-0008-0000-0500-00009D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editAs="oneCell">
    <xdr:from>
      <xdr:col>0</xdr:col>
      <xdr:colOff>446768</xdr:colOff>
      <xdr:row>11</xdr:row>
      <xdr:rowOff>183439</xdr:rowOff>
    </xdr:from>
    <xdr:to>
      <xdr:col>4</xdr:col>
      <xdr:colOff>538205</xdr:colOff>
      <xdr:row>22</xdr:row>
      <xdr:rowOff>185277</xdr:rowOff>
    </xdr:to>
    <xdr:graphicFrame macro="">
      <xdr:nvGraphicFramePr>
        <xdr:cNvPr id="668" name="Diagramm 3">
          <a:extLst>
            <a:ext uri="{FF2B5EF4-FFF2-40B4-BE49-F238E27FC236}">
              <a16:creationId xmlns:a16="http://schemas.microsoft.com/office/drawing/2014/main" id="{00000000-0008-0000-0500-00009C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editAs="oneCell">
    <xdr:from>
      <xdr:col>5</xdr:col>
      <xdr:colOff>732518</xdr:colOff>
      <xdr:row>0</xdr:row>
      <xdr:rowOff>435851</xdr:rowOff>
    </xdr:from>
    <xdr:to>
      <xdr:col>6</xdr:col>
      <xdr:colOff>519155</xdr:colOff>
      <xdr:row>12</xdr:row>
      <xdr:rowOff>266239</xdr:rowOff>
    </xdr:to>
    <xdr:graphicFrame macro="">
      <xdr:nvGraphicFramePr>
        <xdr:cNvPr id="664" name="Diagramm 2">
          <a:extLst>
            <a:ext uri="{FF2B5EF4-FFF2-40B4-BE49-F238E27FC236}">
              <a16:creationId xmlns:a16="http://schemas.microsoft.com/office/drawing/2014/main" id="{00000000-0008-0000-0500-00009802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editAs="oneCell">
    <xdr:from>
      <xdr:col>0</xdr:col>
      <xdr:colOff>465982</xdr:colOff>
      <xdr:row>0</xdr:row>
      <xdr:rowOff>442912</xdr:rowOff>
    </xdr:from>
    <xdr:to>
      <xdr:col>4</xdr:col>
      <xdr:colOff>566944</xdr:colOff>
      <xdr:row>12</xdr:row>
      <xdr:rowOff>273300</xdr:rowOff>
    </xdr:to>
    <xdr:graphicFrame macro="">
      <xdr:nvGraphicFramePr>
        <xdr:cNvPr id="41" name="Diagramm 1">
          <a:extLst>
            <a:ext uri="{FF2B5EF4-FFF2-40B4-BE49-F238E27FC236}">
              <a16:creationId xmlns:a16="http://schemas.microsoft.com/office/drawing/2014/main" id="{00000000-0008-0000-05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editAs="oneCell">
    <xdr:from>
      <xdr:col>6</xdr:col>
      <xdr:colOff>1066800</xdr:colOff>
      <xdr:row>1</xdr:row>
      <xdr:rowOff>57150</xdr:rowOff>
    </xdr:from>
    <xdr:to>
      <xdr:col>6</xdr:col>
      <xdr:colOff>1247775</xdr:colOff>
      <xdr:row>3</xdr:row>
      <xdr:rowOff>38100</xdr:rowOff>
    </xdr:to>
    <xdr:grpSp>
      <xdr:nvGrpSpPr>
        <xdr:cNvPr id="2" name="Help">
          <a:hlinkClick xmlns:r="http://schemas.openxmlformats.org/officeDocument/2006/relationships" r:id="rId32" tooltip="Help"/>
          <a:extLst>
            <a:ext uri="{FF2B5EF4-FFF2-40B4-BE49-F238E27FC236}">
              <a16:creationId xmlns:a16="http://schemas.microsoft.com/office/drawing/2014/main" id="{00000000-0008-0000-0500-000002000000}"/>
            </a:ext>
          </a:extLst>
        </xdr:cNvPr>
        <xdr:cNvGrpSpPr/>
      </xdr:nvGrpSpPr>
      <xdr:grpSpPr>
        <a:xfrm>
          <a:off x="9418320" y="628650"/>
          <a:ext cx="180975" cy="171450"/>
          <a:chOff x="8105775" y="571500"/>
          <a:chExt cx="172800" cy="172800"/>
        </a:xfrm>
      </xdr:grpSpPr>
      <xdr:sp macro="" textlink="">
        <xdr:nvSpPr>
          <xdr:cNvPr id="3" name="Rechteck 54">
            <a:extLst>
              <a:ext uri="{FF2B5EF4-FFF2-40B4-BE49-F238E27FC236}">
                <a16:creationId xmlns:a16="http://schemas.microsoft.com/office/drawing/2014/main" id="{00000000-0008-0000-05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 name="Textfeld 55">
            <a:extLst>
              <a:ext uri="{FF2B5EF4-FFF2-40B4-BE49-F238E27FC236}">
                <a16:creationId xmlns:a16="http://schemas.microsoft.com/office/drawing/2014/main" id="{00000000-0008-0000-05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r>
              <a:rPr lang="de-CH" sz="1200" b="0">
                <a:solidFill>
                  <a:schemeClr val="bg1"/>
                </a:solidFill>
                <a:latin typeface="Calibri Light" panose="020F0302020204030204" pitchFamily="34" charset="0"/>
                <a:cs typeface="Calibri Light" panose="020F0302020204030204"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5</xdr:col>
          <xdr:colOff>2705100</xdr:colOff>
          <xdr:row>0</xdr:row>
          <xdr:rowOff>28575</xdr:rowOff>
        </xdr:from>
        <xdr:to>
          <xdr:col>6</xdr:col>
          <xdr:colOff>1343025</xdr:colOff>
          <xdr:row>0</xdr:row>
          <xdr:rowOff>561975</xdr:rowOff>
        </xdr:to>
        <xdr:pic>
          <xdr:nvPicPr>
            <xdr:cNvPr id="5" name="Logo">
              <a:extLst>
                <a:ext uri="{FF2B5EF4-FFF2-40B4-BE49-F238E27FC236}">
                  <a16:creationId xmlns:a16="http://schemas.microsoft.com/office/drawing/2014/main" id="{00000000-0008-0000-0500-000005000000}"/>
                </a:ext>
              </a:extLst>
            </xdr:cNvPr>
            <xdr:cNvPicPr>
              <a:picLocks noChangeAspect="1" noChangeArrowheads="1"/>
              <a:extLst>
                <a:ext uri="{84589F7E-364E-4C9E-8A38-B11213B215E9}">
                  <a14:cameraTool cellRange="Logo!$D$6" spid="_x0000_s826685"/>
                </a:ext>
              </a:extLst>
            </xdr:cNvPicPr>
          </xdr:nvPicPr>
          <xdr:blipFill>
            <a:blip xmlns:r="http://schemas.openxmlformats.org/officeDocument/2006/relationships" r:embed="rId33"/>
            <a:srcRect/>
            <a:stretch>
              <a:fillRect/>
            </a:stretch>
          </xdr:blipFill>
          <xdr:spPr bwMode="auto">
            <a:xfrm>
              <a:off x="7315200" y="28575"/>
              <a:ext cx="2171700" cy="53340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78105</xdr:colOff>
      <xdr:row>0</xdr:row>
      <xdr:rowOff>190500</xdr:rowOff>
    </xdr:from>
    <xdr:to>
      <xdr:col>0</xdr:col>
      <xdr:colOff>402105</xdr:colOff>
      <xdr:row>0</xdr:row>
      <xdr:rowOff>515965</xdr:rowOff>
    </xdr:to>
    <xdr:grpSp>
      <xdr:nvGrpSpPr>
        <xdr:cNvPr id="47" name="Back">
          <a:hlinkClick xmlns:r="http://schemas.openxmlformats.org/officeDocument/2006/relationships" r:id="rId34" tooltip="back"/>
          <a:extLst>
            <a:ext uri="{FF2B5EF4-FFF2-40B4-BE49-F238E27FC236}">
              <a16:creationId xmlns:a16="http://schemas.microsoft.com/office/drawing/2014/main" id="{00000000-0008-0000-0500-00002F000000}"/>
            </a:ext>
          </a:extLst>
        </xdr:cNvPr>
        <xdr:cNvGrpSpPr/>
      </xdr:nvGrpSpPr>
      <xdr:grpSpPr>
        <a:xfrm>
          <a:off x="78105" y="190500"/>
          <a:ext cx="324000" cy="325465"/>
          <a:chOff x="9191625" y="3009900"/>
          <a:chExt cx="324000" cy="325465"/>
        </a:xfrm>
      </xdr:grpSpPr>
      <xdr:sp macro="" textlink="">
        <xdr:nvSpPr>
          <xdr:cNvPr id="48" name="Rechteck 47">
            <a:extLst>
              <a:ext uri="{FF2B5EF4-FFF2-40B4-BE49-F238E27FC236}">
                <a16:creationId xmlns:a16="http://schemas.microsoft.com/office/drawing/2014/main" id="{00000000-0008-0000-0500-000030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9" name="Pfeil nach links 48">
            <a:extLst>
              <a:ext uri="{FF2B5EF4-FFF2-40B4-BE49-F238E27FC236}">
                <a16:creationId xmlns:a16="http://schemas.microsoft.com/office/drawing/2014/main" id="{00000000-0008-0000-0500-000031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220202</xdr:colOff>
      <xdr:row>3</xdr:row>
      <xdr:rowOff>71444</xdr:rowOff>
    </xdr:from>
    <xdr:ext cx="311496" cy="2428878"/>
    <xdr:sp macro="" textlink="RisikoDetail!C6">
      <xdr:nvSpPr>
        <xdr:cNvPr id="645" name="Textfeld 644">
          <a:extLst>
            <a:ext uri="{FF2B5EF4-FFF2-40B4-BE49-F238E27FC236}">
              <a16:creationId xmlns:a16="http://schemas.microsoft.com/office/drawing/2014/main" id="{00000000-0008-0000-0500-000085020000}"/>
            </a:ext>
          </a:extLst>
        </xdr:cNvPr>
        <xdr:cNvSpPr txBox="1"/>
      </xdr:nvSpPr>
      <xdr:spPr>
        <a:xfrm rot="16200000">
          <a:off x="-838489" y="1892135"/>
          <a:ext cx="242887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47E9315C-9ED2-40F4-8C82-01954FA4F439}" type="TxLink">
            <a:rPr lang="en-US" sz="1200" b="0" i="0" u="none" strike="noStrike">
              <a:solidFill>
                <a:srgbClr val="000000"/>
              </a:solidFill>
              <a:latin typeface="Calibri Light"/>
              <a:cs typeface="Calibri Light"/>
            </a:rPr>
            <a:pPr algn="ctr"/>
            <a:t>Opérationnel</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5</xdr:col>
      <xdr:colOff>496427</xdr:colOff>
      <xdr:row>3</xdr:row>
      <xdr:rowOff>71443</xdr:rowOff>
    </xdr:from>
    <xdr:ext cx="311496" cy="2428875"/>
    <xdr:sp macro="" textlink="RisikoDetail!C14">
      <xdr:nvSpPr>
        <xdr:cNvPr id="646" name="Textfeld 645">
          <a:extLst>
            <a:ext uri="{FF2B5EF4-FFF2-40B4-BE49-F238E27FC236}">
              <a16:creationId xmlns:a16="http://schemas.microsoft.com/office/drawing/2014/main" id="{00000000-0008-0000-0500-000086020000}"/>
            </a:ext>
          </a:extLst>
        </xdr:cNvPr>
        <xdr:cNvSpPr txBox="1"/>
      </xdr:nvSpPr>
      <xdr:spPr>
        <a:xfrm rot="16200000">
          <a:off x="4381212" y="1892133"/>
          <a:ext cx="24288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AC9B27FE-92C7-4A04-AD21-4B9C79998A6D}" type="TxLink">
            <a:rPr lang="en-US" sz="1200" b="0" i="0" u="none" strike="noStrike">
              <a:solidFill>
                <a:srgbClr val="000000"/>
              </a:solidFill>
              <a:latin typeface="Calibri Light"/>
              <a:cs typeface="Calibri Light"/>
            </a:rPr>
            <a:pPr algn="ctr"/>
            <a:t>Financier</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0</xdr:col>
      <xdr:colOff>267826</xdr:colOff>
      <xdr:row>12</xdr:row>
      <xdr:rowOff>261943</xdr:rowOff>
    </xdr:from>
    <xdr:ext cx="311496" cy="2428879"/>
    <xdr:sp macro="" textlink="RisikoDetail!C22">
      <xdr:nvSpPr>
        <xdr:cNvPr id="647" name="Textfeld 646">
          <a:extLst>
            <a:ext uri="{FF2B5EF4-FFF2-40B4-BE49-F238E27FC236}">
              <a16:creationId xmlns:a16="http://schemas.microsoft.com/office/drawing/2014/main" id="{00000000-0008-0000-0500-000087020000}"/>
            </a:ext>
          </a:extLst>
        </xdr:cNvPr>
        <xdr:cNvSpPr txBox="1"/>
      </xdr:nvSpPr>
      <xdr:spPr>
        <a:xfrm rot="16200000">
          <a:off x="-790866" y="4740110"/>
          <a:ext cx="242887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576AE47A-BF81-4237-90F1-5A3FA32A28BB}"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5</xdr:col>
      <xdr:colOff>544051</xdr:colOff>
      <xdr:row>12</xdr:row>
      <xdr:rowOff>261943</xdr:rowOff>
    </xdr:from>
    <xdr:ext cx="311496" cy="2428875"/>
    <xdr:sp macro="" textlink="RisikoDetail!C30">
      <xdr:nvSpPr>
        <xdr:cNvPr id="648" name="Textfeld 647">
          <a:extLst>
            <a:ext uri="{FF2B5EF4-FFF2-40B4-BE49-F238E27FC236}">
              <a16:creationId xmlns:a16="http://schemas.microsoft.com/office/drawing/2014/main" id="{00000000-0008-0000-0500-000088020000}"/>
            </a:ext>
          </a:extLst>
        </xdr:cNvPr>
        <xdr:cNvSpPr txBox="1"/>
      </xdr:nvSpPr>
      <xdr:spPr>
        <a:xfrm rot="16200000">
          <a:off x="4428836" y="4740108"/>
          <a:ext cx="24288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1FD4BCBA-E667-4EAC-BFCE-8DCF5C51CD7F}"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0</xdr:col>
      <xdr:colOff>267825</xdr:colOff>
      <xdr:row>22</xdr:row>
      <xdr:rowOff>185743</xdr:rowOff>
    </xdr:from>
    <xdr:ext cx="311496" cy="2409825"/>
    <xdr:sp macro="" textlink="RisikoDetail!C38">
      <xdr:nvSpPr>
        <xdr:cNvPr id="649" name="Textfeld 648">
          <a:extLst>
            <a:ext uri="{FF2B5EF4-FFF2-40B4-BE49-F238E27FC236}">
              <a16:creationId xmlns:a16="http://schemas.microsoft.com/office/drawing/2014/main" id="{00000000-0008-0000-0500-000089020000}"/>
            </a:ext>
          </a:extLst>
        </xdr:cNvPr>
        <xdr:cNvSpPr txBox="1"/>
      </xdr:nvSpPr>
      <xdr:spPr>
        <a:xfrm rot="16200000">
          <a:off x="-781340" y="7607133"/>
          <a:ext cx="24098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F43E29D4-EEF7-4D09-BFBA-75B217E6EB77}"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5</xdr:col>
      <xdr:colOff>544049</xdr:colOff>
      <xdr:row>22</xdr:row>
      <xdr:rowOff>185743</xdr:rowOff>
    </xdr:from>
    <xdr:ext cx="311496" cy="2409825"/>
    <xdr:sp macro="" textlink="RisikoDetail!C46">
      <xdr:nvSpPr>
        <xdr:cNvPr id="650" name="Textfeld 649">
          <a:extLst>
            <a:ext uri="{FF2B5EF4-FFF2-40B4-BE49-F238E27FC236}">
              <a16:creationId xmlns:a16="http://schemas.microsoft.com/office/drawing/2014/main" id="{00000000-0008-0000-0500-00008A020000}"/>
            </a:ext>
          </a:extLst>
        </xdr:cNvPr>
        <xdr:cNvSpPr txBox="1"/>
      </xdr:nvSpPr>
      <xdr:spPr>
        <a:xfrm rot="16200000">
          <a:off x="4104984" y="7607133"/>
          <a:ext cx="24098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5C4AEF94-D70D-4D48-8EFC-E3D9B3BFCF5F}"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0</xdr:col>
      <xdr:colOff>286876</xdr:colOff>
      <xdr:row>32</xdr:row>
      <xdr:rowOff>38101</xdr:rowOff>
    </xdr:from>
    <xdr:ext cx="311496" cy="2409825"/>
    <xdr:sp macro="" textlink="RisikoDetail!C54">
      <xdr:nvSpPr>
        <xdr:cNvPr id="651" name="Textfeld 650">
          <a:extLst>
            <a:ext uri="{FF2B5EF4-FFF2-40B4-BE49-F238E27FC236}">
              <a16:creationId xmlns:a16="http://schemas.microsoft.com/office/drawing/2014/main" id="{00000000-0008-0000-0500-00008B020000}"/>
            </a:ext>
          </a:extLst>
        </xdr:cNvPr>
        <xdr:cNvSpPr txBox="1"/>
      </xdr:nvSpPr>
      <xdr:spPr>
        <a:xfrm rot="16200000">
          <a:off x="-762289" y="10469391"/>
          <a:ext cx="24098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120E3626-A720-4C62-9910-EBBB4812713B}"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5</xdr:col>
      <xdr:colOff>563100</xdr:colOff>
      <xdr:row>32</xdr:row>
      <xdr:rowOff>38101</xdr:rowOff>
    </xdr:from>
    <xdr:ext cx="311496" cy="2409825"/>
    <xdr:sp macro="" textlink="RisikoDetail!C62">
      <xdr:nvSpPr>
        <xdr:cNvPr id="652" name="Textfeld 651">
          <a:extLst>
            <a:ext uri="{FF2B5EF4-FFF2-40B4-BE49-F238E27FC236}">
              <a16:creationId xmlns:a16="http://schemas.microsoft.com/office/drawing/2014/main" id="{00000000-0008-0000-0500-00008C020000}"/>
            </a:ext>
          </a:extLst>
        </xdr:cNvPr>
        <xdr:cNvSpPr txBox="1"/>
      </xdr:nvSpPr>
      <xdr:spPr>
        <a:xfrm rot="16200000">
          <a:off x="4124035" y="10469391"/>
          <a:ext cx="24098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5051B8BF-124D-4A0A-AC62-62CBA1C4039B}"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0</xdr:col>
      <xdr:colOff>267827</xdr:colOff>
      <xdr:row>41</xdr:row>
      <xdr:rowOff>257176</xdr:rowOff>
    </xdr:from>
    <xdr:ext cx="311496" cy="2409825"/>
    <xdr:sp macro="" textlink="RisikoDetail!C70">
      <xdr:nvSpPr>
        <xdr:cNvPr id="653" name="Textfeld 652">
          <a:extLst>
            <a:ext uri="{FF2B5EF4-FFF2-40B4-BE49-F238E27FC236}">
              <a16:creationId xmlns:a16="http://schemas.microsoft.com/office/drawing/2014/main" id="{00000000-0008-0000-0500-00008D020000}"/>
            </a:ext>
          </a:extLst>
        </xdr:cNvPr>
        <xdr:cNvSpPr txBox="1"/>
      </xdr:nvSpPr>
      <xdr:spPr>
        <a:xfrm rot="16200000">
          <a:off x="-781338" y="13345941"/>
          <a:ext cx="24098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489934CF-4E9F-40F9-AEBD-B769F498B970}"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oneCellAnchor>
    <xdr:from>
      <xdr:col>5</xdr:col>
      <xdr:colOff>544051</xdr:colOff>
      <xdr:row>41</xdr:row>
      <xdr:rowOff>257176</xdr:rowOff>
    </xdr:from>
    <xdr:ext cx="311496" cy="2409825"/>
    <xdr:sp macro="" textlink="RisikoDetail!C78">
      <xdr:nvSpPr>
        <xdr:cNvPr id="654" name="Textfeld 653">
          <a:extLst>
            <a:ext uri="{FF2B5EF4-FFF2-40B4-BE49-F238E27FC236}">
              <a16:creationId xmlns:a16="http://schemas.microsoft.com/office/drawing/2014/main" id="{00000000-0008-0000-0500-00008E020000}"/>
            </a:ext>
          </a:extLst>
        </xdr:cNvPr>
        <xdr:cNvSpPr txBox="1"/>
      </xdr:nvSpPr>
      <xdr:spPr>
        <a:xfrm rot="16200000">
          <a:off x="4104986" y="13345941"/>
          <a:ext cx="24098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101233C8-9C0C-4E8B-AF6C-FE5988229825}" type="TxLink">
            <a:rPr lang="en-US" sz="1200" b="0" i="0" u="none" strike="noStrike">
              <a:solidFill>
                <a:srgbClr val="000000"/>
              </a:solidFill>
              <a:latin typeface="Calibri Light"/>
              <a:cs typeface="Calibri Light"/>
            </a:rPr>
            <a:pPr algn="ctr"/>
            <a:t> </a:t>
          </a:fld>
          <a:endParaRPr lang="de-CH" sz="1200">
            <a:latin typeface="Calibri Light" panose="020F0302020204030204" pitchFamily="34" charset="0"/>
            <a:cs typeface="Calibri Light" panose="020F0302020204030204" pitchFamily="34" charset="0"/>
          </a:endParaRPr>
        </a:p>
      </xdr:txBody>
    </xdr:sp>
    <xdr:clientData/>
  </xdr:oneCellAnchor>
  <xdr:absoluteAnchor>
    <xdr:pos x="5295900" y="85725"/>
    <xdr:ext cx="189667" cy="180000"/>
    <xdr:sp macro="[0]!Familien_initial_plus" textlink="">
      <xdr:nvSpPr>
        <xdr:cNvPr id="655" name="Rechteck 78">
          <a:extLst>
            <a:ext uri="{FF2B5EF4-FFF2-40B4-BE49-F238E27FC236}">
              <a16:creationId xmlns:a16="http://schemas.microsoft.com/office/drawing/2014/main" id="{00000000-0008-0000-0500-00008F020000}"/>
            </a:ext>
          </a:extLst>
        </xdr:cNvPr>
        <xdr:cNvSpPr>
          <a:spLocks noChangeAspect="1"/>
        </xdr:cNvSpPr>
      </xdr:nvSpPr>
      <xdr:spPr>
        <a:xfrm>
          <a:off x="5295900" y="85725"/>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clientData fPrintsWithSheet="0"/>
  </xdr:absoluteAnchor>
  <xdr:absoluteAnchor>
    <xdr:pos x="5515927" y="85725"/>
    <xdr:ext cx="179190" cy="180000"/>
    <xdr:sp macro="[0]!Familien_initial_minus" textlink="">
      <xdr:nvSpPr>
        <xdr:cNvPr id="657" name="Rechteck 84">
          <a:extLst>
            <a:ext uri="{FF2B5EF4-FFF2-40B4-BE49-F238E27FC236}">
              <a16:creationId xmlns:a16="http://schemas.microsoft.com/office/drawing/2014/main" id="{00000000-0008-0000-0500-000091020000}"/>
            </a:ext>
          </a:extLst>
        </xdr:cNvPr>
        <xdr:cNvSpPr>
          <a:spLocks noChangeAspect="1"/>
        </xdr:cNvSpPr>
      </xdr:nvSpPr>
      <xdr:spPr>
        <a:xfrm>
          <a:off x="5515927" y="85725"/>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clientData fPrintsWithSheet="0"/>
  </xdr:absoluteAnchor>
  <xdr:twoCellAnchor>
    <xdr:from>
      <xdr:col>5</xdr:col>
      <xdr:colOff>1190625</xdr:colOff>
      <xdr:row>0</xdr:row>
      <xdr:rowOff>47625</xdr:rowOff>
    </xdr:from>
    <xdr:to>
      <xdr:col>5</xdr:col>
      <xdr:colOff>2790824</xdr:colOff>
      <xdr:row>0</xdr:row>
      <xdr:rowOff>279400</xdr:rowOff>
    </xdr:to>
    <xdr:grpSp>
      <xdr:nvGrpSpPr>
        <xdr:cNvPr id="42" name="Initial">
          <a:extLst>
            <a:ext uri="{FF2B5EF4-FFF2-40B4-BE49-F238E27FC236}">
              <a16:creationId xmlns:a16="http://schemas.microsoft.com/office/drawing/2014/main" id="{00000000-0008-0000-0500-00002A000000}"/>
            </a:ext>
          </a:extLst>
        </xdr:cNvPr>
        <xdr:cNvGrpSpPr/>
      </xdr:nvGrpSpPr>
      <xdr:grpSpPr>
        <a:xfrm>
          <a:off x="5907405" y="47625"/>
          <a:ext cx="1600199" cy="231775"/>
          <a:chOff x="6019800" y="295275"/>
          <a:chExt cx="1600199" cy="231775"/>
        </a:xfrm>
      </xdr:grpSpPr>
      <xdr:sp macro="" textlink="">
        <xdr:nvSpPr>
          <xdr:cNvPr id="43" name="Ellipse 42">
            <a:extLst>
              <a:ext uri="{FF2B5EF4-FFF2-40B4-BE49-F238E27FC236}">
                <a16:creationId xmlns:a16="http://schemas.microsoft.com/office/drawing/2014/main" id="{00000000-0008-0000-0500-00002B000000}"/>
              </a:ext>
            </a:extLst>
          </xdr:cNvPr>
          <xdr:cNvSpPr>
            <a:spLocks noChangeAspect="1"/>
          </xdr:cNvSpPr>
        </xdr:nvSpPr>
        <xdr:spPr>
          <a:xfrm>
            <a:off x="6019800" y="355600"/>
            <a:ext cx="144000" cy="144000"/>
          </a:xfrm>
          <a:prstGeom prst="ellipse">
            <a:avLst/>
          </a:prstGeom>
          <a:solidFill>
            <a:schemeClr val="tx2">
              <a:alpha val="32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A195">
        <xdr:nvSpPr>
          <xdr:cNvPr id="45" name="Rechteck 44">
            <a:extLst>
              <a:ext uri="{FF2B5EF4-FFF2-40B4-BE49-F238E27FC236}">
                <a16:creationId xmlns:a16="http://schemas.microsoft.com/office/drawing/2014/main" id="{00000000-0008-0000-0500-00002D000000}"/>
              </a:ext>
            </a:extLst>
          </xdr:cNvPr>
          <xdr:cNvSpPr/>
        </xdr:nvSpPr>
        <xdr:spPr>
          <a:xfrm>
            <a:off x="6134098" y="295275"/>
            <a:ext cx="1485901" cy="231775"/>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fld id="{F892AC2E-35F3-4D5C-BBF4-90BAF9D31255}" type="TxLink">
              <a:rPr lang="en-US" sz="1100" b="0" i="0" u="none" strike="noStrike" baseline="0">
                <a:solidFill>
                  <a:srgbClr val="000000"/>
                </a:solidFill>
                <a:effectLst/>
                <a:latin typeface="Calibri Light" panose="020F0302020204030204" pitchFamily="34" charset="0"/>
                <a:cs typeface="Calibri Light" panose="020F0302020204030204" pitchFamily="34" charset="0"/>
              </a:rPr>
              <a:pPr algn="l"/>
              <a:t>Risque initial</a:t>
            </a:fld>
            <a:endParaRPr lang="de-CH" sz="1100" baseline="0">
              <a:solidFill>
                <a:schemeClr val="accent1">
                  <a:lumMod val="50000"/>
                </a:schemeClr>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5</xdr:col>
      <xdr:colOff>1190625</xdr:colOff>
      <xdr:row>0</xdr:row>
      <xdr:rowOff>339725</xdr:rowOff>
    </xdr:from>
    <xdr:to>
      <xdr:col>5</xdr:col>
      <xdr:colOff>2924174</xdr:colOff>
      <xdr:row>1</xdr:row>
      <xdr:rowOff>0</xdr:rowOff>
    </xdr:to>
    <xdr:grpSp>
      <xdr:nvGrpSpPr>
        <xdr:cNvPr id="50" name="Actuel">
          <a:extLst>
            <a:ext uri="{FF2B5EF4-FFF2-40B4-BE49-F238E27FC236}">
              <a16:creationId xmlns:a16="http://schemas.microsoft.com/office/drawing/2014/main" id="{00000000-0008-0000-0500-000032000000}"/>
            </a:ext>
          </a:extLst>
        </xdr:cNvPr>
        <xdr:cNvGrpSpPr/>
      </xdr:nvGrpSpPr>
      <xdr:grpSpPr>
        <a:xfrm>
          <a:off x="5907405" y="339725"/>
          <a:ext cx="1733549" cy="231775"/>
          <a:chOff x="6019800" y="63500"/>
          <a:chExt cx="1733549" cy="231775"/>
        </a:xfrm>
      </xdr:grpSpPr>
      <xdr:sp macro="" textlink="">
        <xdr:nvSpPr>
          <xdr:cNvPr id="44" name="Ellipse 43">
            <a:extLst>
              <a:ext uri="{FF2B5EF4-FFF2-40B4-BE49-F238E27FC236}">
                <a16:creationId xmlns:a16="http://schemas.microsoft.com/office/drawing/2014/main" id="{00000000-0008-0000-0500-00002C000000}"/>
              </a:ext>
            </a:extLst>
          </xdr:cNvPr>
          <xdr:cNvSpPr>
            <a:spLocks noChangeAspect="1"/>
          </xdr:cNvSpPr>
        </xdr:nvSpPr>
        <xdr:spPr>
          <a:xfrm>
            <a:off x="6019800" y="107387"/>
            <a:ext cx="144000" cy="144000"/>
          </a:xfrm>
          <a:prstGeom prst="ellipse">
            <a:avLst/>
          </a:prstGeom>
          <a:solidFill>
            <a:schemeClr val="accent1">
              <a:lumMod val="50000"/>
              <a:alpha val="69000"/>
            </a:schemeClr>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A198">
        <xdr:nvSpPr>
          <xdr:cNvPr id="46" name="Rechteck 45">
            <a:extLst>
              <a:ext uri="{FF2B5EF4-FFF2-40B4-BE49-F238E27FC236}">
                <a16:creationId xmlns:a16="http://schemas.microsoft.com/office/drawing/2014/main" id="{00000000-0008-0000-0500-00002E000000}"/>
              </a:ext>
            </a:extLst>
          </xdr:cNvPr>
          <xdr:cNvSpPr/>
        </xdr:nvSpPr>
        <xdr:spPr>
          <a:xfrm>
            <a:off x="6134098" y="63500"/>
            <a:ext cx="1619251" cy="231775"/>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fld id="{EF0E7017-ABB6-479D-876F-7D6F60ED89E0}" type="TxLink">
              <a:rPr lang="en-US" sz="1100" b="0" i="0" u="none" strike="noStrike" baseline="0">
                <a:solidFill>
                  <a:srgbClr val="000000"/>
                </a:solidFill>
                <a:effectLst/>
                <a:latin typeface="Calibri Light" panose="020F0302020204030204" pitchFamily="34" charset="0"/>
                <a:cs typeface="Calibri Light" panose="020F0302020204030204" pitchFamily="34" charset="0"/>
              </a:rPr>
              <a:pPr algn="l"/>
              <a:t>Risque résiduel</a:t>
            </a:fld>
            <a:endParaRPr lang="de-CH" sz="1100" baseline="0">
              <a:solidFill>
                <a:schemeClr val="accent1">
                  <a:lumMod val="50000"/>
                </a:schemeClr>
              </a:solidFill>
              <a:effectLst/>
              <a:latin typeface="Calibri Light" panose="020F0302020204030204" pitchFamily="34" charset="0"/>
              <a:cs typeface="Calibri Light" panose="020F0302020204030204" pitchFamily="34" charset="0"/>
            </a:endParaRPr>
          </a:p>
        </xdr:txBody>
      </xdr:sp>
    </xdr:grpSp>
    <xdr:clientData/>
  </xdr:twoCellAnchor>
  <xdr:absoluteAnchor>
    <xdr:pos x="5295900" y="352425"/>
    <xdr:ext cx="189667" cy="180000"/>
    <xdr:sp macro="[0]!Familien_actuel_plus" textlink="">
      <xdr:nvSpPr>
        <xdr:cNvPr id="666" name="Rechteck 78">
          <a:extLst>
            <a:ext uri="{FF2B5EF4-FFF2-40B4-BE49-F238E27FC236}">
              <a16:creationId xmlns:a16="http://schemas.microsoft.com/office/drawing/2014/main" id="{00000000-0008-0000-0500-00009A020000}"/>
            </a:ext>
          </a:extLst>
        </xdr:cNvPr>
        <xdr:cNvSpPr>
          <a:spLocks noChangeAspect="1"/>
        </xdr:cNvSpPr>
      </xdr:nvSpPr>
      <xdr:spPr>
        <a:xfrm>
          <a:off x="5295900" y="352425"/>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clientData fPrintsWithSheet="0"/>
  </xdr:absoluteAnchor>
  <xdr:absoluteAnchor>
    <xdr:pos x="5515927" y="352425"/>
    <xdr:ext cx="179190" cy="180000"/>
    <xdr:sp macro="[0]!Familien_actuel_minus" textlink="">
      <xdr:nvSpPr>
        <xdr:cNvPr id="667" name="Rechteck 84">
          <a:extLst>
            <a:ext uri="{FF2B5EF4-FFF2-40B4-BE49-F238E27FC236}">
              <a16:creationId xmlns:a16="http://schemas.microsoft.com/office/drawing/2014/main" id="{00000000-0008-0000-0500-00009B020000}"/>
            </a:ext>
          </a:extLst>
        </xdr:cNvPr>
        <xdr:cNvSpPr>
          <a:spLocks noChangeAspect="1"/>
        </xdr:cNvSpPr>
      </xdr:nvSpPr>
      <xdr:spPr>
        <a:xfrm>
          <a:off x="5515927" y="352425"/>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clientData fPrintsWithSheet="0"/>
  </xdr:absoluteAnchor>
  <xdr:twoCellAnchor>
    <xdr:from>
      <xdr:col>0</xdr:col>
      <xdr:colOff>90798</xdr:colOff>
      <xdr:row>1</xdr:row>
      <xdr:rowOff>85725</xdr:rowOff>
    </xdr:from>
    <xdr:to>
      <xdr:col>0</xdr:col>
      <xdr:colOff>378798</xdr:colOff>
      <xdr:row>4</xdr:row>
      <xdr:rowOff>259425</xdr:rowOff>
    </xdr:to>
    <xdr:grpSp>
      <xdr:nvGrpSpPr>
        <xdr:cNvPr id="10" name="Gruppieren 9">
          <a:extLst>
            <a:ext uri="{FF2B5EF4-FFF2-40B4-BE49-F238E27FC236}">
              <a16:creationId xmlns:a16="http://schemas.microsoft.com/office/drawing/2014/main" id="{00000000-0008-0000-0500-00000A000000}"/>
            </a:ext>
          </a:extLst>
        </xdr:cNvPr>
        <xdr:cNvGrpSpPr/>
      </xdr:nvGrpSpPr>
      <xdr:grpSpPr>
        <a:xfrm>
          <a:off x="90798" y="657225"/>
          <a:ext cx="288000" cy="653760"/>
          <a:chOff x="90798" y="657225"/>
          <a:chExt cx="288000" cy="659475"/>
        </a:xfrm>
      </xdr:grpSpPr>
      <xdr:pic macro="[0]!Balken_Uebersicht_Hintergrund">
        <xdr:nvPicPr>
          <xdr:cNvPr id="67" name="Grafik 161">
            <a:extLst>
              <a:ext uri="{FF2B5EF4-FFF2-40B4-BE49-F238E27FC236}">
                <a16:creationId xmlns:a16="http://schemas.microsoft.com/office/drawing/2014/main" id="{00000000-0008-0000-0500-000043000000}"/>
              </a:ext>
            </a:extLst>
          </xdr:cNvPr>
          <xdr:cNvPicPr>
            <a:picLocks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90798" y="657225"/>
            <a:ext cx="288000" cy="288000"/>
          </a:xfrm>
          <a:prstGeom prst="rect">
            <a:avLst/>
          </a:prstGeom>
          <a:solidFill>
            <a:schemeClr val="bg1"/>
          </a:solidFill>
        </xdr:spPr>
      </xdr:pic>
      <xdr:pic macro="[0]!Balken_Uebersicht_Vordergrund">
        <xdr:nvPicPr>
          <xdr:cNvPr id="71" name="Grafik 70">
            <a:extLst>
              <a:ext uri="{FF2B5EF4-FFF2-40B4-BE49-F238E27FC236}">
                <a16:creationId xmlns:a16="http://schemas.microsoft.com/office/drawing/2014/main" id="{00000000-0008-0000-0500-0000470000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90798" y="1028700"/>
            <a:ext cx="288000" cy="288000"/>
          </a:xfrm>
          <a:prstGeom prst="rect">
            <a:avLst/>
          </a:prstGeom>
          <a:noFill/>
          <a:ln>
            <a:solidFill>
              <a:schemeClr val="bg1">
                <a:lumMod val="85000"/>
              </a:schemeClr>
            </a:solidFill>
          </a:ln>
          <a:extLst>
            <a:ext uri="{909E8E84-426E-40DD-AFC4-6F175D3DCCD1}">
              <a14:hiddenFill xmlns:a14="http://schemas.microsoft.com/office/drawing/2010/main">
                <a:solidFill>
                  <a:srgbClr val="FFFFFF"/>
                </a:solidFill>
              </a14:hiddenFill>
            </a:ext>
          </a:extLst>
        </xdr:spPr>
      </xdr:pic>
    </xdr:grpSp>
    <xdr:clientData fPrintsWithSheet="0"/>
  </xdr:twoCellAnchor>
  <xdr:oneCellAnchor>
    <xdr:from>
      <xdr:col>29</xdr:col>
      <xdr:colOff>15240</xdr:colOff>
      <xdr:row>8</xdr:row>
      <xdr:rowOff>243840</xdr:rowOff>
    </xdr:from>
    <xdr:ext cx="184731" cy="264560"/>
    <xdr:sp macro="" textlink="">
      <xdr:nvSpPr>
        <xdr:cNvPr id="11" name="Textfeld 10">
          <a:extLst>
            <a:ext uri="{FF2B5EF4-FFF2-40B4-BE49-F238E27FC236}">
              <a16:creationId xmlns:a16="http://schemas.microsoft.com/office/drawing/2014/main" id="{00000000-0008-0000-0500-00000B000000}"/>
            </a:ext>
          </a:extLst>
        </xdr:cNvPr>
        <xdr:cNvSpPr txBox="1"/>
      </xdr:nvSpPr>
      <xdr:spPr>
        <a:xfrm>
          <a:off x="10896600" y="24536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CH" sz="1100"/>
        </a:p>
      </xdr:txBody>
    </xdr:sp>
    <xdr:clientData/>
  </xdr:oneCellAnchor>
  <xdr:twoCellAnchor>
    <xdr:from>
      <xdr:col>2</xdr:col>
      <xdr:colOff>19147</xdr:colOff>
      <xdr:row>3</xdr:row>
      <xdr:rowOff>83820</xdr:rowOff>
    </xdr:from>
    <xdr:to>
      <xdr:col>2</xdr:col>
      <xdr:colOff>144374</xdr:colOff>
      <xdr:row>11</xdr:row>
      <xdr:rowOff>115024</xdr:rowOff>
    </xdr:to>
    <xdr:grpSp>
      <xdr:nvGrpSpPr>
        <xdr:cNvPr id="14" name="Gruppieren 13">
          <a:extLst>
            <a:ext uri="{FF2B5EF4-FFF2-40B4-BE49-F238E27FC236}">
              <a16:creationId xmlns:a16="http://schemas.microsoft.com/office/drawing/2014/main" id="{00000000-0008-0000-0500-00000E000000}"/>
            </a:ext>
          </a:extLst>
        </xdr:cNvPr>
        <xdr:cNvGrpSpPr/>
      </xdr:nvGrpSpPr>
      <xdr:grpSpPr>
        <a:xfrm>
          <a:off x="811627" y="845820"/>
          <a:ext cx="125227" cy="2347684"/>
          <a:chOff x="811627" y="845820"/>
          <a:chExt cx="125227" cy="2347684"/>
        </a:xfrm>
      </xdr:grpSpPr>
      <xdr:sp macro="" textlink="' '!A209">
        <xdr:nvSpPr>
          <xdr:cNvPr id="12" name="Textfeld 11">
            <a:extLst>
              <a:ext uri="{FF2B5EF4-FFF2-40B4-BE49-F238E27FC236}">
                <a16:creationId xmlns:a16="http://schemas.microsoft.com/office/drawing/2014/main" id="{00000000-0008-0000-0500-00000C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69" name="Textfeld 68">
            <a:extLst>
              <a:ext uri="{FF2B5EF4-FFF2-40B4-BE49-F238E27FC236}">
                <a16:creationId xmlns:a16="http://schemas.microsoft.com/office/drawing/2014/main" id="{00000000-0008-0000-0500-000045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70" name="Textfeld 69">
            <a:extLst>
              <a:ext uri="{FF2B5EF4-FFF2-40B4-BE49-F238E27FC236}">
                <a16:creationId xmlns:a16="http://schemas.microsoft.com/office/drawing/2014/main" id="{00000000-0008-0000-0500-000046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72" name="Textfeld 71">
            <a:extLst>
              <a:ext uri="{FF2B5EF4-FFF2-40B4-BE49-F238E27FC236}">
                <a16:creationId xmlns:a16="http://schemas.microsoft.com/office/drawing/2014/main" id="{00000000-0008-0000-0500-000048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1093567</xdr:colOff>
      <xdr:row>3</xdr:row>
      <xdr:rowOff>83820</xdr:rowOff>
    </xdr:from>
    <xdr:to>
      <xdr:col>5</xdr:col>
      <xdr:colOff>1218794</xdr:colOff>
      <xdr:row>11</xdr:row>
      <xdr:rowOff>115024</xdr:rowOff>
    </xdr:to>
    <xdr:grpSp>
      <xdr:nvGrpSpPr>
        <xdr:cNvPr id="75" name="Gruppieren 74">
          <a:extLst>
            <a:ext uri="{FF2B5EF4-FFF2-40B4-BE49-F238E27FC236}">
              <a16:creationId xmlns:a16="http://schemas.microsoft.com/office/drawing/2014/main" id="{00000000-0008-0000-0500-00004B000000}"/>
            </a:ext>
          </a:extLst>
        </xdr:cNvPr>
        <xdr:cNvGrpSpPr/>
      </xdr:nvGrpSpPr>
      <xdr:grpSpPr>
        <a:xfrm>
          <a:off x="5810347" y="845820"/>
          <a:ext cx="125227" cy="2347684"/>
          <a:chOff x="811627" y="845820"/>
          <a:chExt cx="125227" cy="2347684"/>
        </a:xfrm>
      </xdr:grpSpPr>
      <xdr:sp macro="" textlink="' '!A209">
        <xdr:nvSpPr>
          <xdr:cNvPr id="76" name="Textfeld 75">
            <a:extLst>
              <a:ext uri="{FF2B5EF4-FFF2-40B4-BE49-F238E27FC236}">
                <a16:creationId xmlns:a16="http://schemas.microsoft.com/office/drawing/2014/main" id="{00000000-0008-0000-0500-00004C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77" name="Textfeld 76">
            <a:extLst>
              <a:ext uri="{FF2B5EF4-FFF2-40B4-BE49-F238E27FC236}">
                <a16:creationId xmlns:a16="http://schemas.microsoft.com/office/drawing/2014/main" id="{00000000-0008-0000-0500-00004D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78" name="Textfeld 77">
            <a:extLst>
              <a:ext uri="{FF2B5EF4-FFF2-40B4-BE49-F238E27FC236}">
                <a16:creationId xmlns:a16="http://schemas.microsoft.com/office/drawing/2014/main" id="{00000000-0008-0000-0500-00004E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79" name="Textfeld 78">
            <a:extLst>
              <a:ext uri="{FF2B5EF4-FFF2-40B4-BE49-F238E27FC236}">
                <a16:creationId xmlns:a16="http://schemas.microsoft.com/office/drawing/2014/main" id="{00000000-0008-0000-0500-00004F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19147</xdr:colOff>
      <xdr:row>12</xdr:row>
      <xdr:rowOff>266700</xdr:rowOff>
    </xdr:from>
    <xdr:to>
      <xdr:col>2</xdr:col>
      <xdr:colOff>144374</xdr:colOff>
      <xdr:row>21</xdr:row>
      <xdr:rowOff>8344</xdr:rowOff>
    </xdr:to>
    <xdr:grpSp>
      <xdr:nvGrpSpPr>
        <xdr:cNvPr id="80" name="Gruppieren 79">
          <a:extLst>
            <a:ext uri="{FF2B5EF4-FFF2-40B4-BE49-F238E27FC236}">
              <a16:creationId xmlns:a16="http://schemas.microsoft.com/office/drawing/2014/main" id="{00000000-0008-0000-0500-000050000000}"/>
            </a:ext>
          </a:extLst>
        </xdr:cNvPr>
        <xdr:cNvGrpSpPr/>
      </xdr:nvGrpSpPr>
      <xdr:grpSpPr>
        <a:xfrm>
          <a:off x="811627" y="3634740"/>
          <a:ext cx="125227" cy="2347684"/>
          <a:chOff x="811627" y="845820"/>
          <a:chExt cx="125227" cy="2347684"/>
        </a:xfrm>
      </xdr:grpSpPr>
      <xdr:sp macro="" textlink="' '!A209">
        <xdr:nvSpPr>
          <xdr:cNvPr id="81" name="Textfeld 80">
            <a:extLst>
              <a:ext uri="{FF2B5EF4-FFF2-40B4-BE49-F238E27FC236}">
                <a16:creationId xmlns:a16="http://schemas.microsoft.com/office/drawing/2014/main" id="{00000000-0008-0000-0500-000051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82" name="Textfeld 81">
            <a:extLst>
              <a:ext uri="{FF2B5EF4-FFF2-40B4-BE49-F238E27FC236}">
                <a16:creationId xmlns:a16="http://schemas.microsoft.com/office/drawing/2014/main" id="{00000000-0008-0000-0500-000052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83" name="Textfeld 82">
            <a:extLst>
              <a:ext uri="{FF2B5EF4-FFF2-40B4-BE49-F238E27FC236}">
                <a16:creationId xmlns:a16="http://schemas.microsoft.com/office/drawing/2014/main" id="{00000000-0008-0000-0500-000053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84" name="Textfeld 83">
            <a:extLst>
              <a:ext uri="{FF2B5EF4-FFF2-40B4-BE49-F238E27FC236}">
                <a16:creationId xmlns:a16="http://schemas.microsoft.com/office/drawing/2014/main" id="{00000000-0008-0000-0500-000054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1093567</xdr:colOff>
      <xdr:row>12</xdr:row>
      <xdr:rowOff>266700</xdr:rowOff>
    </xdr:from>
    <xdr:to>
      <xdr:col>5</xdr:col>
      <xdr:colOff>1218794</xdr:colOff>
      <xdr:row>21</xdr:row>
      <xdr:rowOff>8344</xdr:rowOff>
    </xdr:to>
    <xdr:grpSp>
      <xdr:nvGrpSpPr>
        <xdr:cNvPr id="85" name="Gruppieren 84">
          <a:extLst>
            <a:ext uri="{FF2B5EF4-FFF2-40B4-BE49-F238E27FC236}">
              <a16:creationId xmlns:a16="http://schemas.microsoft.com/office/drawing/2014/main" id="{00000000-0008-0000-0500-000055000000}"/>
            </a:ext>
          </a:extLst>
        </xdr:cNvPr>
        <xdr:cNvGrpSpPr/>
      </xdr:nvGrpSpPr>
      <xdr:grpSpPr>
        <a:xfrm>
          <a:off x="5810347" y="3634740"/>
          <a:ext cx="125227" cy="2347684"/>
          <a:chOff x="811627" y="845820"/>
          <a:chExt cx="125227" cy="2347684"/>
        </a:xfrm>
      </xdr:grpSpPr>
      <xdr:sp macro="" textlink="' '!A209">
        <xdr:nvSpPr>
          <xdr:cNvPr id="86" name="Textfeld 85">
            <a:extLst>
              <a:ext uri="{FF2B5EF4-FFF2-40B4-BE49-F238E27FC236}">
                <a16:creationId xmlns:a16="http://schemas.microsoft.com/office/drawing/2014/main" id="{00000000-0008-0000-0500-000056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87" name="Textfeld 86">
            <a:extLst>
              <a:ext uri="{FF2B5EF4-FFF2-40B4-BE49-F238E27FC236}">
                <a16:creationId xmlns:a16="http://schemas.microsoft.com/office/drawing/2014/main" id="{00000000-0008-0000-0500-000057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88" name="Textfeld 87">
            <a:extLst>
              <a:ext uri="{FF2B5EF4-FFF2-40B4-BE49-F238E27FC236}">
                <a16:creationId xmlns:a16="http://schemas.microsoft.com/office/drawing/2014/main" id="{00000000-0008-0000-0500-000058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89" name="Textfeld 88">
            <a:extLst>
              <a:ext uri="{FF2B5EF4-FFF2-40B4-BE49-F238E27FC236}">
                <a16:creationId xmlns:a16="http://schemas.microsoft.com/office/drawing/2014/main" id="{00000000-0008-0000-0500-000059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19147</xdr:colOff>
      <xdr:row>22</xdr:row>
      <xdr:rowOff>182880</xdr:rowOff>
    </xdr:from>
    <xdr:to>
      <xdr:col>2</xdr:col>
      <xdr:colOff>144374</xdr:colOff>
      <xdr:row>30</xdr:row>
      <xdr:rowOff>214084</xdr:rowOff>
    </xdr:to>
    <xdr:grpSp>
      <xdr:nvGrpSpPr>
        <xdr:cNvPr id="90" name="Gruppieren 89">
          <a:extLst>
            <a:ext uri="{FF2B5EF4-FFF2-40B4-BE49-F238E27FC236}">
              <a16:creationId xmlns:a16="http://schemas.microsoft.com/office/drawing/2014/main" id="{00000000-0008-0000-0500-00005A000000}"/>
            </a:ext>
          </a:extLst>
        </xdr:cNvPr>
        <xdr:cNvGrpSpPr/>
      </xdr:nvGrpSpPr>
      <xdr:grpSpPr>
        <a:xfrm>
          <a:off x="811627" y="6446520"/>
          <a:ext cx="125227" cy="2347684"/>
          <a:chOff x="811627" y="845820"/>
          <a:chExt cx="125227" cy="2347684"/>
        </a:xfrm>
      </xdr:grpSpPr>
      <xdr:sp macro="" textlink="' '!A209">
        <xdr:nvSpPr>
          <xdr:cNvPr id="91" name="Textfeld 90">
            <a:extLst>
              <a:ext uri="{FF2B5EF4-FFF2-40B4-BE49-F238E27FC236}">
                <a16:creationId xmlns:a16="http://schemas.microsoft.com/office/drawing/2014/main" id="{00000000-0008-0000-0500-00005B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92" name="Textfeld 91">
            <a:extLst>
              <a:ext uri="{FF2B5EF4-FFF2-40B4-BE49-F238E27FC236}">
                <a16:creationId xmlns:a16="http://schemas.microsoft.com/office/drawing/2014/main" id="{00000000-0008-0000-0500-00005C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93" name="Textfeld 92">
            <a:extLst>
              <a:ext uri="{FF2B5EF4-FFF2-40B4-BE49-F238E27FC236}">
                <a16:creationId xmlns:a16="http://schemas.microsoft.com/office/drawing/2014/main" id="{00000000-0008-0000-0500-00005D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94" name="Textfeld 93">
            <a:extLst>
              <a:ext uri="{FF2B5EF4-FFF2-40B4-BE49-F238E27FC236}">
                <a16:creationId xmlns:a16="http://schemas.microsoft.com/office/drawing/2014/main" id="{00000000-0008-0000-0500-00005E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1093567</xdr:colOff>
      <xdr:row>22</xdr:row>
      <xdr:rowOff>182880</xdr:rowOff>
    </xdr:from>
    <xdr:to>
      <xdr:col>5</xdr:col>
      <xdr:colOff>1218794</xdr:colOff>
      <xdr:row>30</xdr:row>
      <xdr:rowOff>214084</xdr:rowOff>
    </xdr:to>
    <xdr:grpSp>
      <xdr:nvGrpSpPr>
        <xdr:cNvPr id="95" name="Gruppieren 94">
          <a:extLst>
            <a:ext uri="{FF2B5EF4-FFF2-40B4-BE49-F238E27FC236}">
              <a16:creationId xmlns:a16="http://schemas.microsoft.com/office/drawing/2014/main" id="{00000000-0008-0000-0500-00005F000000}"/>
            </a:ext>
          </a:extLst>
        </xdr:cNvPr>
        <xdr:cNvGrpSpPr/>
      </xdr:nvGrpSpPr>
      <xdr:grpSpPr>
        <a:xfrm>
          <a:off x="5810347" y="6446520"/>
          <a:ext cx="125227" cy="2347684"/>
          <a:chOff x="811627" y="845820"/>
          <a:chExt cx="125227" cy="2347684"/>
        </a:xfrm>
      </xdr:grpSpPr>
      <xdr:sp macro="" textlink="' '!A209">
        <xdr:nvSpPr>
          <xdr:cNvPr id="96" name="Textfeld 95">
            <a:extLst>
              <a:ext uri="{FF2B5EF4-FFF2-40B4-BE49-F238E27FC236}">
                <a16:creationId xmlns:a16="http://schemas.microsoft.com/office/drawing/2014/main" id="{00000000-0008-0000-0500-000060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97" name="Textfeld 96">
            <a:extLst>
              <a:ext uri="{FF2B5EF4-FFF2-40B4-BE49-F238E27FC236}">
                <a16:creationId xmlns:a16="http://schemas.microsoft.com/office/drawing/2014/main" id="{00000000-0008-0000-0500-000061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98" name="Textfeld 97">
            <a:extLst>
              <a:ext uri="{FF2B5EF4-FFF2-40B4-BE49-F238E27FC236}">
                <a16:creationId xmlns:a16="http://schemas.microsoft.com/office/drawing/2014/main" id="{00000000-0008-0000-0500-000062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99" name="Textfeld 98">
            <a:extLst>
              <a:ext uri="{FF2B5EF4-FFF2-40B4-BE49-F238E27FC236}">
                <a16:creationId xmlns:a16="http://schemas.microsoft.com/office/drawing/2014/main" id="{00000000-0008-0000-0500-000063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19147</xdr:colOff>
      <xdr:row>32</xdr:row>
      <xdr:rowOff>76200</xdr:rowOff>
    </xdr:from>
    <xdr:to>
      <xdr:col>2</xdr:col>
      <xdr:colOff>144374</xdr:colOff>
      <xdr:row>40</xdr:row>
      <xdr:rowOff>107404</xdr:rowOff>
    </xdr:to>
    <xdr:grpSp>
      <xdr:nvGrpSpPr>
        <xdr:cNvPr id="100" name="Gruppieren 99">
          <a:extLst>
            <a:ext uri="{FF2B5EF4-FFF2-40B4-BE49-F238E27FC236}">
              <a16:creationId xmlns:a16="http://schemas.microsoft.com/office/drawing/2014/main" id="{00000000-0008-0000-0500-000064000000}"/>
            </a:ext>
          </a:extLst>
        </xdr:cNvPr>
        <xdr:cNvGrpSpPr/>
      </xdr:nvGrpSpPr>
      <xdr:grpSpPr>
        <a:xfrm>
          <a:off x="811627" y="9235440"/>
          <a:ext cx="125227" cy="2347684"/>
          <a:chOff x="811627" y="845820"/>
          <a:chExt cx="125227" cy="2347684"/>
        </a:xfrm>
      </xdr:grpSpPr>
      <xdr:sp macro="" textlink="' '!A209">
        <xdr:nvSpPr>
          <xdr:cNvPr id="101" name="Textfeld 100">
            <a:extLst>
              <a:ext uri="{FF2B5EF4-FFF2-40B4-BE49-F238E27FC236}">
                <a16:creationId xmlns:a16="http://schemas.microsoft.com/office/drawing/2014/main" id="{00000000-0008-0000-0500-000065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102" name="Textfeld 101">
            <a:extLst>
              <a:ext uri="{FF2B5EF4-FFF2-40B4-BE49-F238E27FC236}">
                <a16:creationId xmlns:a16="http://schemas.microsoft.com/office/drawing/2014/main" id="{00000000-0008-0000-0500-000066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103" name="Textfeld 102">
            <a:extLst>
              <a:ext uri="{FF2B5EF4-FFF2-40B4-BE49-F238E27FC236}">
                <a16:creationId xmlns:a16="http://schemas.microsoft.com/office/drawing/2014/main" id="{00000000-0008-0000-0500-000067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104" name="Textfeld 103">
            <a:extLst>
              <a:ext uri="{FF2B5EF4-FFF2-40B4-BE49-F238E27FC236}">
                <a16:creationId xmlns:a16="http://schemas.microsoft.com/office/drawing/2014/main" id="{00000000-0008-0000-0500-000068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1093567</xdr:colOff>
      <xdr:row>32</xdr:row>
      <xdr:rowOff>76200</xdr:rowOff>
    </xdr:from>
    <xdr:to>
      <xdr:col>5</xdr:col>
      <xdr:colOff>1218794</xdr:colOff>
      <xdr:row>40</xdr:row>
      <xdr:rowOff>107404</xdr:rowOff>
    </xdr:to>
    <xdr:grpSp>
      <xdr:nvGrpSpPr>
        <xdr:cNvPr id="105" name="Gruppieren 104">
          <a:extLst>
            <a:ext uri="{FF2B5EF4-FFF2-40B4-BE49-F238E27FC236}">
              <a16:creationId xmlns:a16="http://schemas.microsoft.com/office/drawing/2014/main" id="{00000000-0008-0000-0500-000069000000}"/>
            </a:ext>
          </a:extLst>
        </xdr:cNvPr>
        <xdr:cNvGrpSpPr/>
      </xdr:nvGrpSpPr>
      <xdr:grpSpPr>
        <a:xfrm>
          <a:off x="5810347" y="9235440"/>
          <a:ext cx="125227" cy="2347684"/>
          <a:chOff x="811627" y="845820"/>
          <a:chExt cx="125227" cy="2347684"/>
        </a:xfrm>
      </xdr:grpSpPr>
      <xdr:sp macro="" textlink="' '!A209">
        <xdr:nvSpPr>
          <xdr:cNvPr id="106" name="Textfeld 105">
            <a:extLst>
              <a:ext uri="{FF2B5EF4-FFF2-40B4-BE49-F238E27FC236}">
                <a16:creationId xmlns:a16="http://schemas.microsoft.com/office/drawing/2014/main" id="{00000000-0008-0000-0500-00006A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107" name="Textfeld 106">
            <a:extLst>
              <a:ext uri="{FF2B5EF4-FFF2-40B4-BE49-F238E27FC236}">
                <a16:creationId xmlns:a16="http://schemas.microsoft.com/office/drawing/2014/main" id="{00000000-0008-0000-0500-00006B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108" name="Textfeld 107">
            <a:extLst>
              <a:ext uri="{FF2B5EF4-FFF2-40B4-BE49-F238E27FC236}">
                <a16:creationId xmlns:a16="http://schemas.microsoft.com/office/drawing/2014/main" id="{00000000-0008-0000-0500-00006C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109" name="Textfeld 108">
            <a:extLst>
              <a:ext uri="{FF2B5EF4-FFF2-40B4-BE49-F238E27FC236}">
                <a16:creationId xmlns:a16="http://schemas.microsoft.com/office/drawing/2014/main" id="{00000000-0008-0000-0500-00006D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19147</xdr:colOff>
      <xdr:row>42</xdr:row>
      <xdr:rowOff>0</xdr:rowOff>
    </xdr:from>
    <xdr:to>
      <xdr:col>2</xdr:col>
      <xdr:colOff>144374</xdr:colOff>
      <xdr:row>50</xdr:row>
      <xdr:rowOff>31204</xdr:rowOff>
    </xdr:to>
    <xdr:grpSp>
      <xdr:nvGrpSpPr>
        <xdr:cNvPr id="110" name="Gruppieren 109">
          <a:extLst>
            <a:ext uri="{FF2B5EF4-FFF2-40B4-BE49-F238E27FC236}">
              <a16:creationId xmlns:a16="http://schemas.microsoft.com/office/drawing/2014/main" id="{00000000-0008-0000-0500-00006E000000}"/>
            </a:ext>
          </a:extLst>
        </xdr:cNvPr>
        <xdr:cNvGrpSpPr/>
      </xdr:nvGrpSpPr>
      <xdr:grpSpPr>
        <a:xfrm>
          <a:off x="811627" y="12054840"/>
          <a:ext cx="125227" cy="2347684"/>
          <a:chOff x="811627" y="845820"/>
          <a:chExt cx="125227" cy="2347684"/>
        </a:xfrm>
      </xdr:grpSpPr>
      <xdr:sp macro="" textlink="' '!A209">
        <xdr:nvSpPr>
          <xdr:cNvPr id="111" name="Textfeld 110">
            <a:extLst>
              <a:ext uri="{FF2B5EF4-FFF2-40B4-BE49-F238E27FC236}">
                <a16:creationId xmlns:a16="http://schemas.microsoft.com/office/drawing/2014/main" id="{00000000-0008-0000-0500-00006F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112" name="Textfeld 111">
            <a:extLst>
              <a:ext uri="{FF2B5EF4-FFF2-40B4-BE49-F238E27FC236}">
                <a16:creationId xmlns:a16="http://schemas.microsoft.com/office/drawing/2014/main" id="{00000000-0008-0000-0500-000070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113" name="Textfeld 112">
            <a:extLst>
              <a:ext uri="{FF2B5EF4-FFF2-40B4-BE49-F238E27FC236}">
                <a16:creationId xmlns:a16="http://schemas.microsoft.com/office/drawing/2014/main" id="{00000000-0008-0000-0500-000071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114" name="Textfeld 113">
            <a:extLst>
              <a:ext uri="{FF2B5EF4-FFF2-40B4-BE49-F238E27FC236}">
                <a16:creationId xmlns:a16="http://schemas.microsoft.com/office/drawing/2014/main" id="{00000000-0008-0000-0500-000072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1093567</xdr:colOff>
      <xdr:row>42</xdr:row>
      <xdr:rowOff>0</xdr:rowOff>
    </xdr:from>
    <xdr:to>
      <xdr:col>5</xdr:col>
      <xdr:colOff>1218794</xdr:colOff>
      <xdr:row>50</xdr:row>
      <xdr:rowOff>31204</xdr:rowOff>
    </xdr:to>
    <xdr:grpSp>
      <xdr:nvGrpSpPr>
        <xdr:cNvPr id="115" name="Gruppieren 114">
          <a:extLst>
            <a:ext uri="{FF2B5EF4-FFF2-40B4-BE49-F238E27FC236}">
              <a16:creationId xmlns:a16="http://schemas.microsoft.com/office/drawing/2014/main" id="{00000000-0008-0000-0500-000073000000}"/>
            </a:ext>
          </a:extLst>
        </xdr:cNvPr>
        <xdr:cNvGrpSpPr/>
      </xdr:nvGrpSpPr>
      <xdr:grpSpPr>
        <a:xfrm>
          <a:off x="5810347" y="12054840"/>
          <a:ext cx="125227" cy="2347684"/>
          <a:chOff x="811627" y="845820"/>
          <a:chExt cx="125227" cy="2347684"/>
        </a:xfrm>
      </xdr:grpSpPr>
      <xdr:sp macro="" textlink="' '!A209">
        <xdr:nvSpPr>
          <xdr:cNvPr id="116" name="Textfeld 115">
            <a:extLst>
              <a:ext uri="{FF2B5EF4-FFF2-40B4-BE49-F238E27FC236}">
                <a16:creationId xmlns:a16="http://schemas.microsoft.com/office/drawing/2014/main" id="{00000000-0008-0000-0500-000074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algn="ctr"/>
            <a:fld id="{F03DFE16-00A4-4064-97C1-6B5AA2566EF9}" type="TxLink">
              <a:rPr lang="en-US" sz="800" b="0" i="0" u="none" strike="noStrike">
                <a:solidFill>
                  <a:srgbClr val="000000"/>
                </a:solidFill>
                <a:latin typeface="Calibri Light" panose="020F0302020204030204" pitchFamily="34" charset="0"/>
                <a:cs typeface="Calibri Light" panose="020F0302020204030204" pitchFamily="34" charset="0"/>
              </a:rPr>
              <a:pPr algn="ctr"/>
              <a:t>critique</a:t>
            </a:fld>
            <a:endParaRPr lang="de-CH" sz="800" b="0">
              <a:latin typeface="Calibri Light" panose="020F0302020204030204" pitchFamily="34" charset="0"/>
              <a:cs typeface="Calibri Light" panose="020F0302020204030204" pitchFamily="34" charset="0"/>
            </a:endParaRPr>
          </a:p>
        </xdr:txBody>
      </xdr:sp>
      <xdr:sp macro="" textlink="' '!A208">
        <xdr:nvSpPr>
          <xdr:cNvPr id="117" name="Textfeld 116">
            <a:extLst>
              <a:ext uri="{FF2B5EF4-FFF2-40B4-BE49-F238E27FC236}">
                <a16:creationId xmlns:a16="http://schemas.microsoft.com/office/drawing/2014/main" id="{00000000-0008-0000-0500-000075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90D99F-9E46-411B-B7BC-05FD40A78499}"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significatif</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7">
        <xdr:nvSpPr>
          <xdr:cNvPr id="118" name="Textfeld 117">
            <a:extLst>
              <a:ext uri="{FF2B5EF4-FFF2-40B4-BE49-F238E27FC236}">
                <a16:creationId xmlns:a16="http://schemas.microsoft.com/office/drawing/2014/main" id="{00000000-0008-0000-0500-000076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029B2FE2-AA37-4086-A9B7-09086F672111}"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modéré</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6">
        <xdr:nvSpPr>
          <xdr:cNvPr id="119" name="Textfeld 118">
            <a:extLst>
              <a:ext uri="{FF2B5EF4-FFF2-40B4-BE49-F238E27FC236}">
                <a16:creationId xmlns:a16="http://schemas.microsoft.com/office/drawing/2014/main" id="{00000000-0008-0000-0500-000077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3CF79AC-CD79-418C-A29B-77A6FDCB4BE3}"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insignifiant</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203319</xdr:colOff>
      <xdr:row>21</xdr:row>
      <xdr:rowOff>52050</xdr:rowOff>
    </xdr:from>
    <xdr:to>
      <xdr:col>4</xdr:col>
      <xdr:colOff>36403</xdr:colOff>
      <xdr:row>21</xdr:row>
      <xdr:rowOff>177277</xdr:rowOff>
    </xdr:to>
    <xdr:grpSp>
      <xdr:nvGrpSpPr>
        <xdr:cNvPr id="136" name="Gruppieren 135">
          <a:extLst>
            <a:ext uri="{FF2B5EF4-FFF2-40B4-BE49-F238E27FC236}">
              <a16:creationId xmlns:a16="http://schemas.microsoft.com/office/drawing/2014/main" id="{00000000-0008-0000-0500-000088000000}"/>
            </a:ext>
          </a:extLst>
        </xdr:cNvPr>
        <xdr:cNvGrpSpPr/>
      </xdr:nvGrpSpPr>
      <xdr:grpSpPr>
        <a:xfrm rot="5400000">
          <a:off x="2107027" y="4914902"/>
          <a:ext cx="125227" cy="2347684"/>
          <a:chOff x="811627" y="845820"/>
          <a:chExt cx="125227" cy="2347684"/>
        </a:xfrm>
      </xdr:grpSpPr>
      <xdr:sp macro="" textlink="' '!A205">
        <xdr:nvSpPr>
          <xdr:cNvPr id="137" name="Textfeld 136">
            <a:extLst>
              <a:ext uri="{FF2B5EF4-FFF2-40B4-BE49-F238E27FC236}">
                <a16:creationId xmlns:a16="http://schemas.microsoft.com/office/drawing/2014/main" id="{00000000-0008-0000-0500-000089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138" name="Textfeld 137">
            <a:extLst>
              <a:ext uri="{FF2B5EF4-FFF2-40B4-BE49-F238E27FC236}">
                <a16:creationId xmlns:a16="http://schemas.microsoft.com/office/drawing/2014/main" id="{00000000-0008-0000-0500-00008A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139" name="Textfeld 138">
            <a:extLst>
              <a:ext uri="{FF2B5EF4-FFF2-40B4-BE49-F238E27FC236}">
                <a16:creationId xmlns:a16="http://schemas.microsoft.com/office/drawing/2014/main" id="{00000000-0008-0000-0500-00008B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140" name="Textfeld 139">
            <a:extLst>
              <a:ext uri="{FF2B5EF4-FFF2-40B4-BE49-F238E27FC236}">
                <a16:creationId xmlns:a16="http://schemas.microsoft.com/office/drawing/2014/main" id="{00000000-0008-0000-0500-00008C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1277741</xdr:colOff>
      <xdr:row>21</xdr:row>
      <xdr:rowOff>52050</xdr:rowOff>
    </xdr:from>
    <xdr:to>
      <xdr:col>5</xdr:col>
      <xdr:colOff>3625425</xdr:colOff>
      <xdr:row>21</xdr:row>
      <xdr:rowOff>177277</xdr:rowOff>
    </xdr:to>
    <xdr:grpSp>
      <xdr:nvGrpSpPr>
        <xdr:cNvPr id="141" name="Gruppieren 140">
          <a:extLst>
            <a:ext uri="{FF2B5EF4-FFF2-40B4-BE49-F238E27FC236}">
              <a16:creationId xmlns:a16="http://schemas.microsoft.com/office/drawing/2014/main" id="{00000000-0008-0000-0500-00008D000000}"/>
            </a:ext>
          </a:extLst>
        </xdr:cNvPr>
        <xdr:cNvGrpSpPr/>
      </xdr:nvGrpSpPr>
      <xdr:grpSpPr>
        <a:xfrm rot="5400000">
          <a:off x="7105749" y="4914902"/>
          <a:ext cx="125227" cy="2347684"/>
          <a:chOff x="811627" y="845820"/>
          <a:chExt cx="125227" cy="2347684"/>
        </a:xfrm>
      </xdr:grpSpPr>
      <xdr:sp macro="" textlink="' '!A205">
        <xdr:nvSpPr>
          <xdr:cNvPr id="142" name="Textfeld 141">
            <a:extLst>
              <a:ext uri="{FF2B5EF4-FFF2-40B4-BE49-F238E27FC236}">
                <a16:creationId xmlns:a16="http://schemas.microsoft.com/office/drawing/2014/main" id="{00000000-0008-0000-0500-00008E000000}"/>
              </a:ext>
            </a:extLst>
          </xdr:cNvPr>
          <xdr:cNvSpPr txBox="1"/>
        </xdr:nvSpPr>
        <xdr:spPr>
          <a:xfrm rot="16200000">
            <a:off x="604241" y="1053206"/>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143" name="Textfeld 142">
            <a:extLst>
              <a:ext uri="{FF2B5EF4-FFF2-40B4-BE49-F238E27FC236}">
                <a16:creationId xmlns:a16="http://schemas.microsoft.com/office/drawing/2014/main" id="{00000000-0008-0000-0500-00008F000000}"/>
              </a:ext>
            </a:extLst>
          </xdr:cNvPr>
          <xdr:cNvSpPr txBox="1"/>
        </xdr:nvSpPr>
        <xdr:spPr>
          <a:xfrm rot="16200000">
            <a:off x="604241" y="1655767"/>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144" name="Textfeld 143">
            <a:extLst>
              <a:ext uri="{FF2B5EF4-FFF2-40B4-BE49-F238E27FC236}">
                <a16:creationId xmlns:a16="http://schemas.microsoft.com/office/drawing/2014/main" id="{00000000-0008-0000-0500-000090000000}"/>
              </a:ext>
            </a:extLst>
          </xdr:cNvPr>
          <xdr:cNvSpPr txBox="1"/>
        </xdr:nvSpPr>
        <xdr:spPr>
          <a:xfrm rot="16200000">
            <a:off x="604241" y="2258328"/>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145" name="Textfeld 144">
            <a:extLst>
              <a:ext uri="{FF2B5EF4-FFF2-40B4-BE49-F238E27FC236}">
                <a16:creationId xmlns:a16="http://schemas.microsoft.com/office/drawing/2014/main" id="{00000000-0008-0000-0500-000091000000}"/>
              </a:ext>
            </a:extLst>
          </xdr:cNvPr>
          <xdr:cNvSpPr txBox="1"/>
        </xdr:nvSpPr>
        <xdr:spPr>
          <a:xfrm rot="16200000">
            <a:off x="604241" y="2860890"/>
            <a:ext cx="540000" cy="12522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1</xdr:col>
      <xdr:colOff>129540</xdr:colOff>
      <xdr:row>5</xdr:row>
      <xdr:rowOff>182880</xdr:rowOff>
    </xdr:from>
    <xdr:to>
      <xdr:col>1</xdr:col>
      <xdr:colOff>304800</xdr:colOff>
      <xdr:row>9</xdr:row>
      <xdr:rowOff>22860</xdr:rowOff>
    </xdr:to>
    <xdr:sp macro="" textlink="' '!A172">
      <xdr:nvSpPr>
        <xdr:cNvPr id="206" name="Textfeld 205">
          <a:extLst>
            <a:ext uri="{FF2B5EF4-FFF2-40B4-BE49-F238E27FC236}">
              <a16:creationId xmlns:a16="http://schemas.microsoft.com/office/drawing/2014/main" id="{00000000-0008-0000-0500-0000CE000000}"/>
            </a:ext>
          </a:extLst>
        </xdr:cNvPr>
        <xdr:cNvSpPr txBox="1"/>
      </xdr:nvSpPr>
      <xdr:spPr>
        <a:xfrm rot="16200000">
          <a:off x="198120" y="193548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906780</xdr:colOff>
      <xdr:row>5</xdr:row>
      <xdr:rowOff>182880</xdr:rowOff>
    </xdr:from>
    <xdr:to>
      <xdr:col>5</xdr:col>
      <xdr:colOff>1082040</xdr:colOff>
      <xdr:row>9</xdr:row>
      <xdr:rowOff>22860</xdr:rowOff>
    </xdr:to>
    <xdr:sp macro="" textlink="' '!A172">
      <xdr:nvSpPr>
        <xdr:cNvPr id="207" name="Textfeld 206">
          <a:extLst>
            <a:ext uri="{FF2B5EF4-FFF2-40B4-BE49-F238E27FC236}">
              <a16:creationId xmlns:a16="http://schemas.microsoft.com/office/drawing/2014/main" id="{00000000-0008-0000-0500-0000CF000000}"/>
            </a:ext>
          </a:extLst>
        </xdr:cNvPr>
        <xdr:cNvSpPr txBox="1"/>
      </xdr:nvSpPr>
      <xdr:spPr>
        <a:xfrm rot="16200000">
          <a:off x="5212080" y="193548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1</xdr:col>
      <xdr:colOff>137160</xdr:colOff>
      <xdr:row>15</xdr:row>
      <xdr:rowOff>68580</xdr:rowOff>
    </xdr:from>
    <xdr:to>
      <xdr:col>2</xdr:col>
      <xdr:colOff>0</xdr:colOff>
      <xdr:row>18</xdr:row>
      <xdr:rowOff>198120</xdr:rowOff>
    </xdr:to>
    <xdr:sp macro="" textlink="' '!A172">
      <xdr:nvSpPr>
        <xdr:cNvPr id="208" name="Textfeld 207">
          <a:extLst>
            <a:ext uri="{FF2B5EF4-FFF2-40B4-BE49-F238E27FC236}">
              <a16:creationId xmlns:a16="http://schemas.microsoft.com/office/drawing/2014/main" id="{00000000-0008-0000-0500-0000D0000000}"/>
            </a:ext>
          </a:extLst>
        </xdr:cNvPr>
        <xdr:cNvSpPr txBox="1"/>
      </xdr:nvSpPr>
      <xdr:spPr>
        <a:xfrm rot="16200000">
          <a:off x="205740" y="471678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914400</xdr:colOff>
      <xdr:row>15</xdr:row>
      <xdr:rowOff>68580</xdr:rowOff>
    </xdr:from>
    <xdr:to>
      <xdr:col>5</xdr:col>
      <xdr:colOff>1089660</xdr:colOff>
      <xdr:row>18</xdr:row>
      <xdr:rowOff>198120</xdr:rowOff>
    </xdr:to>
    <xdr:sp macro="" textlink="' '!A172">
      <xdr:nvSpPr>
        <xdr:cNvPr id="209" name="Textfeld 208">
          <a:extLst>
            <a:ext uri="{FF2B5EF4-FFF2-40B4-BE49-F238E27FC236}">
              <a16:creationId xmlns:a16="http://schemas.microsoft.com/office/drawing/2014/main" id="{00000000-0008-0000-0500-0000D1000000}"/>
            </a:ext>
          </a:extLst>
        </xdr:cNvPr>
        <xdr:cNvSpPr txBox="1"/>
      </xdr:nvSpPr>
      <xdr:spPr>
        <a:xfrm rot="16200000">
          <a:off x="5219700" y="471678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1</xdr:col>
      <xdr:colOff>137160</xdr:colOff>
      <xdr:row>24</xdr:row>
      <xdr:rowOff>266700</xdr:rowOff>
    </xdr:from>
    <xdr:to>
      <xdr:col>2</xdr:col>
      <xdr:colOff>0</xdr:colOff>
      <xdr:row>28</xdr:row>
      <xdr:rowOff>106680</xdr:rowOff>
    </xdr:to>
    <xdr:sp macro="" textlink="' '!A172">
      <xdr:nvSpPr>
        <xdr:cNvPr id="210" name="Textfeld 209">
          <a:extLst>
            <a:ext uri="{FF2B5EF4-FFF2-40B4-BE49-F238E27FC236}">
              <a16:creationId xmlns:a16="http://schemas.microsoft.com/office/drawing/2014/main" id="{00000000-0008-0000-0500-0000D2000000}"/>
            </a:ext>
          </a:extLst>
        </xdr:cNvPr>
        <xdr:cNvSpPr txBox="1"/>
      </xdr:nvSpPr>
      <xdr:spPr>
        <a:xfrm rot="16200000">
          <a:off x="205740" y="752094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914400</xdr:colOff>
      <xdr:row>24</xdr:row>
      <xdr:rowOff>266700</xdr:rowOff>
    </xdr:from>
    <xdr:to>
      <xdr:col>5</xdr:col>
      <xdr:colOff>1089660</xdr:colOff>
      <xdr:row>28</xdr:row>
      <xdr:rowOff>106680</xdr:rowOff>
    </xdr:to>
    <xdr:sp macro="" textlink="' '!A172">
      <xdr:nvSpPr>
        <xdr:cNvPr id="211" name="Textfeld 210">
          <a:extLst>
            <a:ext uri="{FF2B5EF4-FFF2-40B4-BE49-F238E27FC236}">
              <a16:creationId xmlns:a16="http://schemas.microsoft.com/office/drawing/2014/main" id="{00000000-0008-0000-0500-0000D3000000}"/>
            </a:ext>
          </a:extLst>
        </xdr:cNvPr>
        <xdr:cNvSpPr txBox="1"/>
      </xdr:nvSpPr>
      <xdr:spPr>
        <a:xfrm rot="16200000">
          <a:off x="5219700" y="752094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1</xdr:col>
      <xdr:colOff>144780</xdr:colOff>
      <xdr:row>34</xdr:row>
      <xdr:rowOff>152400</xdr:rowOff>
    </xdr:from>
    <xdr:to>
      <xdr:col>2</xdr:col>
      <xdr:colOff>7620</xdr:colOff>
      <xdr:row>37</xdr:row>
      <xdr:rowOff>281940</xdr:rowOff>
    </xdr:to>
    <xdr:sp macro="" textlink="' '!A172">
      <xdr:nvSpPr>
        <xdr:cNvPr id="212" name="Textfeld 211">
          <a:extLst>
            <a:ext uri="{FF2B5EF4-FFF2-40B4-BE49-F238E27FC236}">
              <a16:creationId xmlns:a16="http://schemas.microsoft.com/office/drawing/2014/main" id="{00000000-0008-0000-0500-0000D4000000}"/>
            </a:ext>
          </a:extLst>
        </xdr:cNvPr>
        <xdr:cNvSpPr txBox="1"/>
      </xdr:nvSpPr>
      <xdr:spPr>
        <a:xfrm rot="16200000">
          <a:off x="213360" y="1030224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922020</xdr:colOff>
      <xdr:row>34</xdr:row>
      <xdr:rowOff>152400</xdr:rowOff>
    </xdr:from>
    <xdr:to>
      <xdr:col>5</xdr:col>
      <xdr:colOff>1097280</xdr:colOff>
      <xdr:row>37</xdr:row>
      <xdr:rowOff>281940</xdr:rowOff>
    </xdr:to>
    <xdr:sp macro="" textlink="' '!A172">
      <xdr:nvSpPr>
        <xdr:cNvPr id="213" name="Textfeld 212">
          <a:extLst>
            <a:ext uri="{FF2B5EF4-FFF2-40B4-BE49-F238E27FC236}">
              <a16:creationId xmlns:a16="http://schemas.microsoft.com/office/drawing/2014/main" id="{00000000-0008-0000-0500-0000D5000000}"/>
            </a:ext>
          </a:extLst>
        </xdr:cNvPr>
        <xdr:cNvSpPr txBox="1"/>
      </xdr:nvSpPr>
      <xdr:spPr>
        <a:xfrm rot="16200000">
          <a:off x="5227320" y="1030224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1</xdr:col>
      <xdr:colOff>137160</xdr:colOff>
      <xdr:row>44</xdr:row>
      <xdr:rowOff>91440</xdr:rowOff>
    </xdr:from>
    <xdr:to>
      <xdr:col>2</xdr:col>
      <xdr:colOff>0</xdr:colOff>
      <xdr:row>47</xdr:row>
      <xdr:rowOff>220980</xdr:rowOff>
    </xdr:to>
    <xdr:sp macro="" textlink="' '!A172">
      <xdr:nvSpPr>
        <xdr:cNvPr id="214" name="Textfeld 213">
          <a:extLst>
            <a:ext uri="{FF2B5EF4-FFF2-40B4-BE49-F238E27FC236}">
              <a16:creationId xmlns:a16="http://schemas.microsoft.com/office/drawing/2014/main" id="{00000000-0008-0000-0500-0000D6000000}"/>
            </a:ext>
          </a:extLst>
        </xdr:cNvPr>
        <xdr:cNvSpPr txBox="1"/>
      </xdr:nvSpPr>
      <xdr:spPr>
        <a:xfrm rot="16200000">
          <a:off x="205740" y="1313688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914400</xdr:colOff>
      <xdr:row>44</xdr:row>
      <xdr:rowOff>91440</xdr:rowOff>
    </xdr:from>
    <xdr:to>
      <xdr:col>5</xdr:col>
      <xdr:colOff>1089660</xdr:colOff>
      <xdr:row>47</xdr:row>
      <xdr:rowOff>220980</xdr:rowOff>
    </xdr:to>
    <xdr:sp macro="" textlink="' '!A172">
      <xdr:nvSpPr>
        <xdr:cNvPr id="215" name="Textfeld 214">
          <a:extLst>
            <a:ext uri="{FF2B5EF4-FFF2-40B4-BE49-F238E27FC236}">
              <a16:creationId xmlns:a16="http://schemas.microsoft.com/office/drawing/2014/main" id="{00000000-0008-0000-0500-0000D7000000}"/>
            </a:ext>
          </a:extLst>
        </xdr:cNvPr>
        <xdr:cNvSpPr txBox="1"/>
      </xdr:nvSpPr>
      <xdr:spPr>
        <a:xfrm rot="16200000">
          <a:off x="5219700" y="13136880"/>
          <a:ext cx="998220" cy="17526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E4F15BC7-B209-46FA-97AA-330DC0404E70}" type="TxLink">
            <a:rPr lang="en-US" sz="9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Impact</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381000</xdr:colOff>
      <xdr:row>11</xdr:row>
      <xdr:rowOff>236220</xdr:rowOff>
    </xdr:from>
    <xdr:to>
      <xdr:col>3</xdr:col>
      <xdr:colOff>373380</xdr:colOff>
      <xdr:row>12</xdr:row>
      <xdr:rowOff>144780</xdr:rowOff>
    </xdr:to>
    <xdr:sp macro="" textlink="' '!A159">
      <xdr:nvSpPr>
        <xdr:cNvPr id="216" name="Textfeld 215">
          <a:extLst>
            <a:ext uri="{FF2B5EF4-FFF2-40B4-BE49-F238E27FC236}">
              <a16:creationId xmlns:a16="http://schemas.microsoft.com/office/drawing/2014/main" id="{00000000-0008-0000-0500-0000D8000000}"/>
            </a:ext>
          </a:extLst>
        </xdr:cNvPr>
        <xdr:cNvSpPr txBox="1"/>
      </xdr:nvSpPr>
      <xdr:spPr>
        <a:xfrm>
          <a:off x="1173480" y="331470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491B8399-F2B7-4661-BBBF-0835194BE8E6}" type="TxLink">
            <a:rPr lang="en-US" sz="900" b="0" i="0" u="none" strike="noStrike">
              <a:solidFill>
                <a:schemeClr val="bg1">
                  <a:lumMod val="50000"/>
                </a:schemeClr>
              </a:solidFill>
              <a:latin typeface="Calibri"/>
              <a:ea typeface="+mn-ea"/>
              <a:cs typeface="Calibri"/>
            </a:rPr>
            <a:pPr marL="0" indent="0" algn="ctr"/>
            <a:t>Probabilité d'occurrence</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1478280</xdr:colOff>
      <xdr:row>11</xdr:row>
      <xdr:rowOff>236220</xdr:rowOff>
    </xdr:from>
    <xdr:to>
      <xdr:col>5</xdr:col>
      <xdr:colOff>3459480</xdr:colOff>
      <xdr:row>12</xdr:row>
      <xdr:rowOff>144780</xdr:rowOff>
    </xdr:to>
    <xdr:sp macro="" textlink="' '!A159">
      <xdr:nvSpPr>
        <xdr:cNvPr id="267" name="Textfeld 266">
          <a:extLst>
            <a:ext uri="{FF2B5EF4-FFF2-40B4-BE49-F238E27FC236}">
              <a16:creationId xmlns:a16="http://schemas.microsoft.com/office/drawing/2014/main" id="{00000000-0008-0000-0500-00000B010000}"/>
            </a:ext>
          </a:extLst>
        </xdr:cNvPr>
        <xdr:cNvSpPr txBox="1"/>
      </xdr:nvSpPr>
      <xdr:spPr>
        <a:xfrm>
          <a:off x="6195060" y="331470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A9BAFD52-B006-4B6D-A316-F96ED7BF9EDD}" type="TxLink">
            <a:rPr lang="en-US" sz="900" b="0" i="0" u="none" strike="noStrike">
              <a:solidFill>
                <a:schemeClr val="bg1">
                  <a:lumMod val="50000"/>
                </a:schemeClr>
              </a:solidFill>
              <a:latin typeface="Calibri"/>
              <a:ea typeface="+mn-ea"/>
              <a:cs typeface="Calibri"/>
            </a:rPr>
            <a:pPr marL="0" indent="0" algn="ctr"/>
            <a:t>Probabilité d'occurrence</a:t>
          </a:fld>
          <a:endParaRPr lang="en-US" sz="900" b="0" i="0" u="none" strike="noStrike">
            <a:solidFill>
              <a:schemeClr val="bg1">
                <a:lumMod val="50000"/>
              </a:schemeClr>
            </a:solidFill>
            <a:latin typeface="Calibri"/>
            <a:ea typeface="+mn-ea"/>
            <a:cs typeface="Calibri"/>
          </a:endParaRPr>
        </a:p>
      </xdr:txBody>
    </xdr:sp>
    <xdr:clientData/>
  </xdr:twoCellAnchor>
  <xdr:twoCellAnchor>
    <xdr:from>
      <xdr:col>5</xdr:col>
      <xdr:colOff>1112520</xdr:colOff>
      <xdr:row>11</xdr:row>
      <xdr:rowOff>135871</xdr:rowOff>
    </xdr:from>
    <xdr:to>
      <xdr:col>6</xdr:col>
      <xdr:colOff>68580</xdr:colOff>
      <xdr:row>11</xdr:row>
      <xdr:rowOff>259080</xdr:rowOff>
    </xdr:to>
    <xdr:grpSp>
      <xdr:nvGrpSpPr>
        <xdr:cNvPr id="13" name="Gruppieren 12">
          <a:extLst>
            <a:ext uri="{FF2B5EF4-FFF2-40B4-BE49-F238E27FC236}">
              <a16:creationId xmlns:a16="http://schemas.microsoft.com/office/drawing/2014/main" id="{00000000-0008-0000-0500-00000D000000}"/>
            </a:ext>
          </a:extLst>
        </xdr:cNvPr>
        <xdr:cNvGrpSpPr/>
      </xdr:nvGrpSpPr>
      <xdr:grpSpPr>
        <a:xfrm>
          <a:off x="5829300" y="3214351"/>
          <a:ext cx="2590800" cy="123209"/>
          <a:chOff x="5829300" y="3221971"/>
          <a:chExt cx="2590800" cy="123209"/>
        </a:xfrm>
      </xdr:grpSpPr>
      <xdr:sp macro="" textlink="' '!A205">
        <xdr:nvSpPr>
          <xdr:cNvPr id="218" name="Textfeld 217">
            <a:extLst>
              <a:ext uri="{FF2B5EF4-FFF2-40B4-BE49-F238E27FC236}">
                <a16:creationId xmlns:a16="http://schemas.microsoft.com/office/drawing/2014/main" id="{00000000-0008-0000-0500-0000DA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19" name="Textfeld 218">
            <a:extLst>
              <a:ext uri="{FF2B5EF4-FFF2-40B4-BE49-F238E27FC236}">
                <a16:creationId xmlns:a16="http://schemas.microsoft.com/office/drawing/2014/main" id="{00000000-0008-0000-0500-0000DB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21" name="Textfeld 220">
            <a:extLst>
              <a:ext uri="{FF2B5EF4-FFF2-40B4-BE49-F238E27FC236}">
                <a16:creationId xmlns:a16="http://schemas.microsoft.com/office/drawing/2014/main" id="{00000000-0008-0000-0500-0000DD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20" name="Textfeld 219">
            <a:extLst>
              <a:ext uri="{FF2B5EF4-FFF2-40B4-BE49-F238E27FC236}">
                <a16:creationId xmlns:a16="http://schemas.microsoft.com/office/drawing/2014/main" id="{00000000-0008-0000-0500-0000DC00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38100</xdr:colOff>
      <xdr:row>11</xdr:row>
      <xdr:rowOff>135871</xdr:rowOff>
    </xdr:from>
    <xdr:to>
      <xdr:col>4</xdr:col>
      <xdr:colOff>114300</xdr:colOff>
      <xdr:row>11</xdr:row>
      <xdr:rowOff>259080</xdr:rowOff>
    </xdr:to>
    <xdr:grpSp>
      <xdr:nvGrpSpPr>
        <xdr:cNvPr id="222" name="Gruppieren 221">
          <a:extLst>
            <a:ext uri="{FF2B5EF4-FFF2-40B4-BE49-F238E27FC236}">
              <a16:creationId xmlns:a16="http://schemas.microsoft.com/office/drawing/2014/main" id="{00000000-0008-0000-0500-0000DE000000}"/>
            </a:ext>
          </a:extLst>
        </xdr:cNvPr>
        <xdr:cNvGrpSpPr/>
      </xdr:nvGrpSpPr>
      <xdr:grpSpPr>
        <a:xfrm>
          <a:off x="830580" y="3214351"/>
          <a:ext cx="2590800" cy="123209"/>
          <a:chOff x="5829300" y="3221971"/>
          <a:chExt cx="2590800" cy="123209"/>
        </a:xfrm>
      </xdr:grpSpPr>
      <xdr:sp macro="" textlink="' '!A205">
        <xdr:nvSpPr>
          <xdr:cNvPr id="223" name="Textfeld 222">
            <a:extLst>
              <a:ext uri="{FF2B5EF4-FFF2-40B4-BE49-F238E27FC236}">
                <a16:creationId xmlns:a16="http://schemas.microsoft.com/office/drawing/2014/main" id="{00000000-0008-0000-0500-0000DF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24" name="Textfeld 223">
            <a:extLst>
              <a:ext uri="{FF2B5EF4-FFF2-40B4-BE49-F238E27FC236}">
                <a16:creationId xmlns:a16="http://schemas.microsoft.com/office/drawing/2014/main" id="{00000000-0008-0000-0500-0000E0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25" name="Textfeld 224">
            <a:extLst>
              <a:ext uri="{FF2B5EF4-FFF2-40B4-BE49-F238E27FC236}">
                <a16:creationId xmlns:a16="http://schemas.microsoft.com/office/drawing/2014/main" id="{00000000-0008-0000-0500-0000E1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26" name="Textfeld 225">
            <a:extLst>
              <a:ext uri="{FF2B5EF4-FFF2-40B4-BE49-F238E27FC236}">
                <a16:creationId xmlns:a16="http://schemas.microsoft.com/office/drawing/2014/main" id="{00000000-0008-0000-0500-0000E200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381000</xdr:colOff>
      <xdr:row>21</xdr:row>
      <xdr:rowOff>144780</xdr:rowOff>
    </xdr:from>
    <xdr:to>
      <xdr:col>3</xdr:col>
      <xdr:colOff>373380</xdr:colOff>
      <xdr:row>22</xdr:row>
      <xdr:rowOff>53340</xdr:rowOff>
    </xdr:to>
    <xdr:sp macro="" textlink="' '!A159">
      <xdr:nvSpPr>
        <xdr:cNvPr id="268" name="Textfeld 267">
          <a:extLst>
            <a:ext uri="{FF2B5EF4-FFF2-40B4-BE49-F238E27FC236}">
              <a16:creationId xmlns:a16="http://schemas.microsoft.com/office/drawing/2014/main" id="{00000000-0008-0000-0500-00000C010000}"/>
            </a:ext>
          </a:extLst>
        </xdr:cNvPr>
        <xdr:cNvSpPr txBox="1"/>
      </xdr:nvSpPr>
      <xdr:spPr>
        <a:xfrm>
          <a:off x="1173480" y="611886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5C7527F-AD18-4285-8D08-E11A9409E00C}" type="TxLink">
            <a:rPr lang="en-US" sz="900" b="0" i="0" u="none" strike="noStrike">
              <a:solidFill>
                <a:schemeClr val="bg1">
                  <a:lumMod val="50000"/>
                </a:schemeClr>
              </a:solidFill>
              <a:latin typeface="Calibri"/>
              <a:ea typeface="+mn-ea"/>
              <a:cs typeface="Calibri"/>
            </a:rPr>
            <a:pPr marL="0" indent="0" algn="ctr"/>
            <a:t>Probabilité d'occurrence</a:t>
          </a:fld>
          <a:endParaRPr lang="de-CH" sz="900" b="0" i="0" u="none" strike="noStrike">
            <a:solidFill>
              <a:schemeClr val="bg1">
                <a:lumMod val="50000"/>
              </a:schemeClr>
            </a:solidFill>
            <a:latin typeface="Calibri"/>
            <a:ea typeface="+mn-ea"/>
            <a:cs typeface="Calibri"/>
          </a:endParaRPr>
        </a:p>
      </xdr:txBody>
    </xdr:sp>
    <xdr:clientData/>
  </xdr:twoCellAnchor>
  <xdr:twoCellAnchor>
    <xdr:from>
      <xdr:col>5</xdr:col>
      <xdr:colOff>1478280</xdr:colOff>
      <xdr:row>21</xdr:row>
      <xdr:rowOff>144780</xdr:rowOff>
    </xdr:from>
    <xdr:to>
      <xdr:col>5</xdr:col>
      <xdr:colOff>3459480</xdr:colOff>
      <xdr:row>22</xdr:row>
      <xdr:rowOff>53340</xdr:rowOff>
    </xdr:to>
    <xdr:sp macro="" textlink="' '!A159">
      <xdr:nvSpPr>
        <xdr:cNvPr id="269" name="Textfeld 268">
          <a:extLst>
            <a:ext uri="{FF2B5EF4-FFF2-40B4-BE49-F238E27FC236}">
              <a16:creationId xmlns:a16="http://schemas.microsoft.com/office/drawing/2014/main" id="{00000000-0008-0000-0500-00000D010000}"/>
            </a:ext>
          </a:extLst>
        </xdr:cNvPr>
        <xdr:cNvSpPr txBox="1"/>
      </xdr:nvSpPr>
      <xdr:spPr>
        <a:xfrm>
          <a:off x="6195060" y="611886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794E07D0-588D-4E14-BED6-CEDB7AF5C0D2}" type="TxLink">
            <a:rPr lang="en-US" sz="900" b="0" i="0" u="none" strike="noStrike">
              <a:solidFill>
                <a:schemeClr val="bg1">
                  <a:lumMod val="50000"/>
                </a:schemeClr>
              </a:solidFill>
              <a:latin typeface="Calibri"/>
              <a:ea typeface="+mn-ea"/>
              <a:cs typeface="Calibri"/>
            </a:rPr>
            <a:pPr marL="0" indent="0" algn="ctr"/>
            <a:t>Probabilité d'occurrence</a:t>
          </a:fld>
          <a:endParaRPr lang="en-US" sz="900" b="0" i="0" u="none" strike="noStrike">
            <a:solidFill>
              <a:schemeClr val="bg1">
                <a:lumMod val="50000"/>
              </a:schemeClr>
            </a:solidFill>
            <a:latin typeface="Calibri"/>
            <a:ea typeface="+mn-ea"/>
            <a:cs typeface="Calibri"/>
          </a:endParaRPr>
        </a:p>
      </xdr:txBody>
    </xdr:sp>
    <xdr:clientData/>
  </xdr:twoCellAnchor>
  <xdr:twoCellAnchor>
    <xdr:from>
      <xdr:col>2</xdr:col>
      <xdr:colOff>388620</xdr:colOff>
      <xdr:row>31</xdr:row>
      <xdr:rowOff>45720</xdr:rowOff>
    </xdr:from>
    <xdr:to>
      <xdr:col>3</xdr:col>
      <xdr:colOff>381000</xdr:colOff>
      <xdr:row>31</xdr:row>
      <xdr:rowOff>243840</xdr:rowOff>
    </xdr:to>
    <xdr:sp macro="" textlink="' '!A159">
      <xdr:nvSpPr>
        <xdr:cNvPr id="270" name="Textfeld 269">
          <a:extLst>
            <a:ext uri="{FF2B5EF4-FFF2-40B4-BE49-F238E27FC236}">
              <a16:creationId xmlns:a16="http://schemas.microsoft.com/office/drawing/2014/main" id="{00000000-0008-0000-0500-00000E010000}"/>
            </a:ext>
          </a:extLst>
        </xdr:cNvPr>
        <xdr:cNvSpPr txBox="1"/>
      </xdr:nvSpPr>
      <xdr:spPr>
        <a:xfrm>
          <a:off x="1181100" y="891540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491B8399-F2B7-4661-BBBF-0835194BE8E6}" type="TxLink">
            <a:rPr lang="en-US" sz="900" b="0" i="0" u="none" strike="noStrike">
              <a:solidFill>
                <a:schemeClr val="bg1">
                  <a:lumMod val="50000"/>
                </a:schemeClr>
              </a:solidFill>
              <a:latin typeface="Calibri"/>
              <a:ea typeface="+mn-ea"/>
              <a:cs typeface="Calibri"/>
            </a:rPr>
            <a:pPr marL="0" indent="0" algn="ctr"/>
            <a:t>Probabilité d'occurrence</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1485900</xdr:colOff>
      <xdr:row>31</xdr:row>
      <xdr:rowOff>45720</xdr:rowOff>
    </xdr:from>
    <xdr:to>
      <xdr:col>5</xdr:col>
      <xdr:colOff>3467100</xdr:colOff>
      <xdr:row>31</xdr:row>
      <xdr:rowOff>243840</xdr:rowOff>
    </xdr:to>
    <xdr:sp macro="" textlink="' '!A159">
      <xdr:nvSpPr>
        <xdr:cNvPr id="271" name="Textfeld 270">
          <a:extLst>
            <a:ext uri="{FF2B5EF4-FFF2-40B4-BE49-F238E27FC236}">
              <a16:creationId xmlns:a16="http://schemas.microsoft.com/office/drawing/2014/main" id="{00000000-0008-0000-0500-00000F010000}"/>
            </a:ext>
          </a:extLst>
        </xdr:cNvPr>
        <xdr:cNvSpPr txBox="1"/>
      </xdr:nvSpPr>
      <xdr:spPr>
        <a:xfrm>
          <a:off x="6202680" y="891540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997F5F9A-9AA7-41D0-8B39-75C93C2FF6D7}" type="TxLink">
            <a:rPr lang="en-US" sz="900" b="0" i="0" u="none" strike="noStrike">
              <a:solidFill>
                <a:schemeClr val="bg1">
                  <a:lumMod val="50000"/>
                </a:schemeClr>
              </a:solidFill>
              <a:latin typeface="Calibri"/>
              <a:ea typeface="+mn-ea"/>
              <a:cs typeface="Calibri"/>
            </a:rPr>
            <a:pPr marL="0" indent="0" algn="ctr"/>
            <a:t>Probabilité d'occurrence</a:t>
          </a:fld>
          <a:endParaRPr lang="en-US" sz="900" b="0" i="0" u="none" strike="noStrike">
            <a:solidFill>
              <a:schemeClr val="bg1">
                <a:lumMod val="50000"/>
              </a:schemeClr>
            </a:solidFill>
            <a:latin typeface="Calibri"/>
            <a:ea typeface="+mn-ea"/>
            <a:cs typeface="Calibri"/>
          </a:endParaRPr>
        </a:p>
      </xdr:txBody>
    </xdr:sp>
    <xdr:clientData/>
  </xdr:twoCellAnchor>
  <xdr:twoCellAnchor>
    <xdr:from>
      <xdr:col>2</xdr:col>
      <xdr:colOff>388620</xdr:colOff>
      <xdr:row>40</xdr:row>
      <xdr:rowOff>243840</xdr:rowOff>
    </xdr:from>
    <xdr:to>
      <xdr:col>3</xdr:col>
      <xdr:colOff>381000</xdr:colOff>
      <xdr:row>41</xdr:row>
      <xdr:rowOff>152400</xdr:rowOff>
    </xdr:to>
    <xdr:sp macro="" textlink="' '!A159">
      <xdr:nvSpPr>
        <xdr:cNvPr id="272" name="Textfeld 271">
          <a:extLst>
            <a:ext uri="{FF2B5EF4-FFF2-40B4-BE49-F238E27FC236}">
              <a16:creationId xmlns:a16="http://schemas.microsoft.com/office/drawing/2014/main" id="{00000000-0008-0000-0500-000010010000}"/>
            </a:ext>
          </a:extLst>
        </xdr:cNvPr>
        <xdr:cNvSpPr txBox="1"/>
      </xdr:nvSpPr>
      <xdr:spPr>
        <a:xfrm>
          <a:off x="1181100" y="1171956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491B8399-F2B7-4661-BBBF-0835194BE8E6}" type="TxLink">
            <a:rPr lang="en-US" sz="900" b="0" i="0" u="none" strike="noStrike">
              <a:solidFill>
                <a:schemeClr val="bg1">
                  <a:lumMod val="50000"/>
                </a:schemeClr>
              </a:solidFill>
              <a:latin typeface="Calibri"/>
              <a:ea typeface="+mn-ea"/>
              <a:cs typeface="Calibri"/>
            </a:rPr>
            <a:pPr marL="0" indent="0" algn="ctr"/>
            <a:t>Probabilité d'occurrence</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1485900</xdr:colOff>
      <xdr:row>40</xdr:row>
      <xdr:rowOff>243840</xdr:rowOff>
    </xdr:from>
    <xdr:to>
      <xdr:col>5</xdr:col>
      <xdr:colOff>3467100</xdr:colOff>
      <xdr:row>41</xdr:row>
      <xdr:rowOff>152400</xdr:rowOff>
    </xdr:to>
    <xdr:sp macro="" textlink="' '!A159">
      <xdr:nvSpPr>
        <xdr:cNvPr id="273" name="Textfeld 272">
          <a:extLst>
            <a:ext uri="{FF2B5EF4-FFF2-40B4-BE49-F238E27FC236}">
              <a16:creationId xmlns:a16="http://schemas.microsoft.com/office/drawing/2014/main" id="{00000000-0008-0000-0500-000011010000}"/>
            </a:ext>
          </a:extLst>
        </xdr:cNvPr>
        <xdr:cNvSpPr txBox="1"/>
      </xdr:nvSpPr>
      <xdr:spPr>
        <a:xfrm>
          <a:off x="6202680" y="1171956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F023E05-94A5-4563-AC88-307408FB96FF}" type="TxLink">
            <a:rPr lang="en-US" sz="900" b="0" i="0" u="none" strike="noStrike">
              <a:solidFill>
                <a:schemeClr val="bg1">
                  <a:lumMod val="50000"/>
                </a:schemeClr>
              </a:solidFill>
              <a:latin typeface="Calibri"/>
              <a:ea typeface="+mn-ea"/>
              <a:cs typeface="Calibri"/>
            </a:rPr>
            <a:pPr marL="0" indent="0" algn="ctr"/>
            <a:t>Probabilité d'occurrence</a:t>
          </a:fld>
          <a:endParaRPr lang="en-US" sz="900" b="0" i="0" u="none" strike="noStrike">
            <a:solidFill>
              <a:schemeClr val="bg1">
                <a:lumMod val="50000"/>
              </a:schemeClr>
            </a:solidFill>
            <a:latin typeface="Calibri"/>
            <a:ea typeface="+mn-ea"/>
            <a:cs typeface="Calibri"/>
          </a:endParaRPr>
        </a:p>
      </xdr:txBody>
    </xdr:sp>
    <xdr:clientData/>
  </xdr:twoCellAnchor>
  <xdr:twoCellAnchor>
    <xdr:from>
      <xdr:col>2</xdr:col>
      <xdr:colOff>381000</xdr:colOff>
      <xdr:row>50</xdr:row>
      <xdr:rowOff>160020</xdr:rowOff>
    </xdr:from>
    <xdr:to>
      <xdr:col>3</xdr:col>
      <xdr:colOff>373380</xdr:colOff>
      <xdr:row>50</xdr:row>
      <xdr:rowOff>358140</xdr:rowOff>
    </xdr:to>
    <xdr:sp macro="" textlink="' '!A159">
      <xdr:nvSpPr>
        <xdr:cNvPr id="274" name="Textfeld 273">
          <a:extLst>
            <a:ext uri="{FF2B5EF4-FFF2-40B4-BE49-F238E27FC236}">
              <a16:creationId xmlns:a16="http://schemas.microsoft.com/office/drawing/2014/main" id="{00000000-0008-0000-0500-000012010000}"/>
            </a:ext>
          </a:extLst>
        </xdr:cNvPr>
        <xdr:cNvSpPr txBox="1"/>
      </xdr:nvSpPr>
      <xdr:spPr>
        <a:xfrm>
          <a:off x="1173480" y="1453134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491B8399-F2B7-4661-BBBF-0835194BE8E6}" type="TxLink">
            <a:rPr lang="en-US" sz="900" b="0" i="0" u="none" strike="noStrike">
              <a:solidFill>
                <a:schemeClr val="bg1">
                  <a:lumMod val="50000"/>
                </a:schemeClr>
              </a:solidFill>
              <a:latin typeface="Calibri"/>
              <a:ea typeface="+mn-ea"/>
              <a:cs typeface="Calibri"/>
            </a:rPr>
            <a:pPr marL="0" indent="0" algn="ctr"/>
            <a:t>Probabilité d'occurrence</a:t>
          </a:fld>
          <a:endParaRPr lang="de-CH" sz="900" b="0" i="0" u="none" strike="noStrike">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1478280</xdr:colOff>
      <xdr:row>50</xdr:row>
      <xdr:rowOff>167640</xdr:rowOff>
    </xdr:from>
    <xdr:to>
      <xdr:col>5</xdr:col>
      <xdr:colOff>3459480</xdr:colOff>
      <xdr:row>51</xdr:row>
      <xdr:rowOff>0</xdr:rowOff>
    </xdr:to>
    <xdr:sp macro="" textlink="' '!A159">
      <xdr:nvSpPr>
        <xdr:cNvPr id="275" name="Textfeld 274">
          <a:extLst>
            <a:ext uri="{FF2B5EF4-FFF2-40B4-BE49-F238E27FC236}">
              <a16:creationId xmlns:a16="http://schemas.microsoft.com/office/drawing/2014/main" id="{00000000-0008-0000-0500-000013010000}"/>
            </a:ext>
          </a:extLst>
        </xdr:cNvPr>
        <xdr:cNvSpPr txBox="1"/>
      </xdr:nvSpPr>
      <xdr:spPr>
        <a:xfrm>
          <a:off x="6195060" y="14538960"/>
          <a:ext cx="1981200" cy="19812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5E54749-F2FE-49EE-AFB3-23B843C84217}" type="TxLink">
            <a:rPr lang="en-US" sz="900" b="0" i="0" u="none" strike="noStrike">
              <a:solidFill>
                <a:schemeClr val="bg1">
                  <a:lumMod val="50000"/>
                </a:schemeClr>
              </a:solidFill>
              <a:latin typeface="Calibri"/>
              <a:ea typeface="+mn-ea"/>
              <a:cs typeface="Calibri"/>
            </a:rPr>
            <a:pPr marL="0" indent="0" algn="ctr"/>
            <a:t>Probabilité d'occurrence</a:t>
          </a:fld>
          <a:endParaRPr lang="en-US" sz="900" b="0" i="0" u="none" strike="noStrike">
            <a:solidFill>
              <a:schemeClr val="bg1">
                <a:lumMod val="50000"/>
              </a:schemeClr>
            </a:solidFill>
            <a:latin typeface="Calibri"/>
            <a:ea typeface="+mn-ea"/>
            <a:cs typeface="Calibri"/>
          </a:endParaRPr>
        </a:p>
      </xdr:txBody>
    </xdr:sp>
    <xdr:clientData/>
  </xdr:twoCellAnchor>
  <xdr:twoCellAnchor>
    <xdr:from>
      <xdr:col>5</xdr:col>
      <xdr:colOff>1120140</xdr:colOff>
      <xdr:row>21</xdr:row>
      <xdr:rowOff>44431</xdr:rowOff>
    </xdr:from>
    <xdr:to>
      <xdr:col>6</xdr:col>
      <xdr:colOff>76200</xdr:colOff>
      <xdr:row>21</xdr:row>
      <xdr:rowOff>167640</xdr:rowOff>
    </xdr:to>
    <xdr:grpSp>
      <xdr:nvGrpSpPr>
        <xdr:cNvPr id="227" name="Gruppieren 226">
          <a:extLst>
            <a:ext uri="{FF2B5EF4-FFF2-40B4-BE49-F238E27FC236}">
              <a16:creationId xmlns:a16="http://schemas.microsoft.com/office/drawing/2014/main" id="{00000000-0008-0000-0500-0000E3000000}"/>
            </a:ext>
          </a:extLst>
        </xdr:cNvPr>
        <xdr:cNvGrpSpPr/>
      </xdr:nvGrpSpPr>
      <xdr:grpSpPr>
        <a:xfrm>
          <a:off x="5836920" y="6018511"/>
          <a:ext cx="2590800" cy="123209"/>
          <a:chOff x="5829300" y="3221971"/>
          <a:chExt cx="2590800" cy="123209"/>
        </a:xfrm>
      </xdr:grpSpPr>
      <xdr:sp macro="" textlink="' '!A205">
        <xdr:nvSpPr>
          <xdr:cNvPr id="228" name="Textfeld 227">
            <a:extLst>
              <a:ext uri="{FF2B5EF4-FFF2-40B4-BE49-F238E27FC236}">
                <a16:creationId xmlns:a16="http://schemas.microsoft.com/office/drawing/2014/main" id="{00000000-0008-0000-0500-0000E4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29" name="Textfeld 228">
            <a:extLst>
              <a:ext uri="{FF2B5EF4-FFF2-40B4-BE49-F238E27FC236}">
                <a16:creationId xmlns:a16="http://schemas.microsoft.com/office/drawing/2014/main" id="{00000000-0008-0000-0500-0000E5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30" name="Textfeld 229">
            <a:extLst>
              <a:ext uri="{FF2B5EF4-FFF2-40B4-BE49-F238E27FC236}">
                <a16:creationId xmlns:a16="http://schemas.microsoft.com/office/drawing/2014/main" id="{00000000-0008-0000-0500-0000E6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31" name="Textfeld 230">
            <a:extLst>
              <a:ext uri="{FF2B5EF4-FFF2-40B4-BE49-F238E27FC236}">
                <a16:creationId xmlns:a16="http://schemas.microsoft.com/office/drawing/2014/main" id="{00000000-0008-0000-0500-0000E700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45720</xdr:colOff>
      <xdr:row>21</xdr:row>
      <xdr:rowOff>44431</xdr:rowOff>
    </xdr:from>
    <xdr:to>
      <xdr:col>4</xdr:col>
      <xdr:colOff>121920</xdr:colOff>
      <xdr:row>21</xdr:row>
      <xdr:rowOff>167640</xdr:rowOff>
    </xdr:to>
    <xdr:grpSp>
      <xdr:nvGrpSpPr>
        <xdr:cNvPr id="232" name="Gruppieren 231">
          <a:extLst>
            <a:ext uri="{FF2B5EF4-FFF2-40B4-BE49-F238E27FC236}">
              <a16:creationId xmlns:a16="http://schemas.microsoft.com/office/drawing/2014/main" id="{00000000-0008-0000-0500-0000E8000000}"/>
            </a:ext>
          </a:extLst>
        </xdr:cNvPr>
        <xdr:cNvGrpSpPr/>
      </xdr:nvGrpSpPr>
      <xdr:grpSpPr>
        <a:xfrm>
          <a:off x="838200" y="6018511"/>
          <a:ext cx="2590800" cy="123209"/>
          <a:chOff x="5829300" y="3221971"/>
          <a:chExt cx="2590800" cy="123209"/>
        </a:xfrm>
      </xdr:grpSpPr>
      <xdr:sp macro="" textlink="' '!A205">
        <xdr:nvSpPr>
          <xdr:cNvPr id="233" name="Textfeld 232">
            <a:extLst>
              <a:ext uri="{FF2B5EF4-FFF2-40B4-BE49-F238E27FC236}">
                <a16:creationId xmlns:a16="http://schemas.microsoft.com/office/drawing/2014/main" id="{00000000-0008-0000-0500-0000E9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34" name="Textfeld 233">
            <a:extLst>
              <a:ext uri="{FF2B5EF4-FFF2-40B4-BE49-F238E27FC236}">
                <a16:creationId xmlns:a16="http://schemas.microsoft.com/office/drawing/2014/main" id="{00000000-0008-0000-0500-0000EA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35" name="Textfeld 234">
            <a:extLst>
              <a:ext uri="{FF2B5EF4-FFF2-40B4-BE49-F238E27FC236}">
                <a16:creationId xmlns:a16="http://schemas.microsoft.com/office/drawing/2014/main" id="{00000000-0008-0000-0500-0000EB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36" name="Textfeld 235">
            <a:extLst>
              <a:ext uri="{FF2B5EF4-FFF2-40B4-BE49-F238E27FC236}">
                <a16:creationId xmlns:a16="http://schemas.microsoft.com/office/drawing/2014/main" id="{00000000-0008-0000-0500-0000EC00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1112520</xdr:colOff>
      <xdr:row>30</xdr:row>
      <xdr:rowOff>234931</xdr:rowOff>
    </xdr:from>
    <xdr:to>
      <xdr:col>6</xdr:col>
      <xdr:colOff>68580</xdr:colOff>
      <xdr:row>31</xdr:row>
      <xdr:rowOff>68580</xdr:rowOff>
    </xdr:to>
    <xdr:grpSp>
      <xdr:nvGrpSpPr>
        <xdr:cNvPr id="237" name="Gruppieren 236">
          <a:extLst>
            <a:ext uri="{FF2B5EF4-FFF2-40B4-BE49-F238E27FC236}">
              <a16:creationId xmlns:a16="http://schemas.microsoft.com/office/drawing/2014/main" id="{00000000-0008-0000-0500-0000ED000000}"/>
            </a:ext>
          </a:extLst>
        </xdr:cNvPr>
        <xdr:cNvGrpSpPr/>
      </xdr:nvGrpSpPr>
      <xdr:grpSpPr>
        <a:xfrm>
          <a:off x="5829300" y="8815051"/>
          <a:ext cx="2590800" cy="123209"/>
          <a:chOff x="5829300" y="3221971"/>
          <a:chExt cx="2590800" cy="123209"/>
        </a:xfrm>
      </xdr:grpSpPr>
      <xdr:sp macro="" textlink="' '!A205">
        <xdr:nvSpPr>
          <xdr:cNvPr id="238" name="Textfeld 237">
            <a:extLst>
              <a:ext uri="{FF2B5EF4-FFF2-40B4-BE49-F238E27FC236}">
                <a16:creationId xmlns:a16="http://schemas.microsoft.com/office/drawing/2014/main" id="{00000000-0008-0000-0500-0000EE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39" name="Textfeld 238">
            <a:extLst>
              <a:ext uri="{FF2B5EF4-FFF2-40B4-BE49-F238E27FC236}">
                <a16:creationId xmlns:a16="http://schemas.microsoft.com/office/drawing/2014/main" id="{00000000-0008-0000-0500-0000EF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40" name="Textfeld 239">
            <a:extLst>
              <a:ext uri="{FF2B5EF4-FFF2-40B4-BE49-F238E27FC236}">
                <a16:creationId xmlns:a16="http://schemas.microsoft.com/office/drawing/2014/main" id="{00000000-0008-0000-0500-0000F0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41" name="Textfeld 240">
            <a:extLst>
              <a:ext uri="{FF2B5EF4-FFF2-40B4-BE49-F238E27FC236}">
                <a16:creationId xmlns:a16="http://schemas.microsoft.com/office/drawing/2014/main" id="{00000000-0008-0000-0500-0000F100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38100</xdr:colOff>
      <xdr:row>30</xdr:row>
      <xdr:rowOff>234931</xdr:rowOff>
    </xdr:from>
    <xdr:to>
      <xdr:col>4</xdr:col>
      <xdr:colOff>114300</xdr:colOff>
      <xdr:row>31</xdr:row>
      <xdr:rowOff>68580</xdr:rowOff>
    </xdr:to>
    <xdr:grpSp>
      <xdr:nvGrpSpPr>
        <xdr:cNvPr id="242" name="Gruppieren 241">
          <a:extLst>
            <a:ext uri="{FF2B5EF4-FFF2-40B4-BE49-F238E27FC236}">
              <a16:creationId xmlns:a16="http://schemas.microsoft.com/office/drawing/2014/main" id="{00000000-0008-0000-0500-0000F2000000}"/>
            </a:ext>
          </a:extLst>
        </xdr:cNvPr>
        <xdr:cNvGrpSpPr/>
      </xdr:nvGrpSpPr>
      <xdr:grpSpPr>
        <a:xfrm>
          <a:off x="830580" y="8815051"/>
          <a:ext cx="2590800" cy="123209"/>
          <a:chOff x="5829300" y="3221971"/>
          <a:chExt cx="2590800" cy="123209"/>
        </a:xfrm>
      </xdr:grpSpPr>
      <xdr:sp macro="" textlink="' '!A205">
        <xdr:nvSpPr>
          <xdr:cNvPr id="243" name="Textfeld 242">
            <a:extLst>
              <a:ext uri="{FF2B5EF4-FFF2-40B4-BE49-F238E27FC236}">
                <a16:creationId xmlns:a16="http://schemas.microsoft.com/office/drawing/2014/main" id="{00000000-0008-0000-0500-0000F3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44" name="Textfeld 243">
            <a:extLst>
              <a:ext uri="{FF2B5EF4-FFF2-40B4-BE49-F238E27FC236}">
                <a16:creationId xmlns:a16="http://schemas.microsoft.com/office/drawing/2014/main" id="{00000000-0008-0000-0500-0000F4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45" name="Textfeld 244">
            <a:extLst>
              <a:ext uri="{FF2B5EF4-FFF2-40B4-BE49-F238E27FC236}">
                <a16:creationId xmlns:a16="http://schemas.microsoft.com/office/drawing/2014/main" id="{00000000-0008-0000-0500-0000F5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46" name="Textfeld 245">
            <a:extLst>
              <a:ext uri="{FF2B5EF4-FFF2-40B4-BE49-F238E27FC236}">
                <a16:creationId xmlns:a16="http://schemas.microsoft.com/office/drawing/2014/main" id="{00000000-0008-0000-0500-0000F600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1120140</xdr:colOff>
      <xdr:row>40</xdr:row>
      <xdr:rowOff>143491</xdr:rowOff>
    </xdr:from>
    <xdr:to>
      <xdr:col>6</xdr:col>
      <xdr:colOff>76200</xdr:colOff>
      <xdr:row>40</xdr:row>
      <xdr:rowOff>266700</xdr:rowOff>
    </xdr:to>
    <xdr:grpSp>
      <xdr:nvGrpSpPr>
        <xdr:cNvPr id="247" name="Gruppieren 246">
          <a:extLst>
            <a:ext uri="{FF2B5EF4-FFF2-40B4-BE49-F238E27FC236}">
              <a16:creationId xmlns:a16="http://schemas.microsoft.com/office/drawing/2014/main" id="{00000000-0008-0000-0500-0000F7000000}"/>
            </a:ext>
          </a:extLst>
        </xdr:cNvPr>
        <xdr:cNvGrpSpPr/>
      </xdr:nvGrpSpPr>
      <xdr:grpSpPr>
        <a:xfrm>
          <a:off x="5836920" y="11619211"/>
          <a:ext cx="2590800" cy="123209"/>
          <a:chOff x="5829300" y="3221971"/>
          <a:chExt cx="2590800" cy="123209"/>
        </a:xfrm>
      </xdr:grpSpPr>
      <xdr:sp macro="" textlink="' '!A205">
        <xdr:nvSpPr>
          <xdr:cNvPr id="248" name="Textfeld 247">
            <a:extLst>
              <a:ext uri="{FF2B5EF4-FFF2-40B4-BE49-F238E27FC236}">
                <a16:creationId xmlns:a16="http://schemas.microsoft.com/office/drawing/2014/main" id="{00000000-0008-0000-0500-0000F8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49" name="Textfeld 248">
            <a:extLst>
              <a:ext uri="{FF2B5EF4-FFF2-40B4-BE49-F238E27FC236}">
                <a16:creationId xmlns:a16="http://schemas.microsoft.com/office/drawing/2014/main" id="{00000000-0008-0000-0500-0000F9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50" name="Textfeld 249">
            <a:extLst>
              <a:ext uri="{FF2B5EF4-FFF2-40B4-BE49-F238E27FC236}">
                <a16:creationId xmlns:a16="http://schemas.microsoft.com/office/drawing/2014/main" id="{00000000-0008-0000-0500-0000FA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51" name="Textfeld 250">
            <a:extLst>
              <a:ext uri="{FF2B5EF4-FFF2-40B4-BE49-F238E27FC236}">
                <a16:creationId xmlns:a16="http://schemas.microsoft.com/office/drawing/2014/main" id="{00000000-0008-0000-0500-0000FB00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45720</xdr:colOff>
      <xdr:row>40</xdr:row>
      <xdr:rowOff>143491</xdr:rowOff>
    </xdr:from>
    <xdr:to>
      <xdr:col>4</xdr:col>
      <xdr:colOff>121920</xdr:colOff>
      <xdr:row>40</xdr:row>
      <xdr:rowOff>266700</xdr:rowOff>
    </xdr:to>
    <xdr:grpSp>
      <xdr:nvGrpSpPr>
        <xdr:cNvPr id="252" name="Gruppieren 251">
          <a:extLst>
            <a:ext uri="{FF2B5EF4-FFF2-40B4-BE49-F238E27FC236}">
              <a16:creationId xmlns:a16="http://schemas.microsoft.com/office/drawing/2014/main" id="{00000000-0008-0000-0500-0000FC000000}"/>
            </a:ext>
          </a:extLst>
        </xdr:cNvPr>
        <xdr:cNvGrpSpPr/>
      </xdr:nvGrpSpPr>
      <xdr:grpSpPr>
        <a:xfrm>
          <a:off x="838200" y="11619211"/>
          <a:ext cx="2590800" cy="123209"/>
          <a:chOff x="5829300" y="3221971"/>
          <a:chExt cx="2590800" cy="123209"/>
        </a:xfrm>
      </xdr:grpSpPr>
      <xdr:sp macro="" textlink="' '!A205">
        <xdr:nvSpPr>
          <xdr:cNvPr id="253" name="Textfeld 252">
            <a:extLst>
              <a:ext uri="{FF2B5EF4-FFF2-40B4-BE49-F238E27FC236}">
                <a16:creationId xmlns:a16="http://schemas.microsoft.com/office/drawing/2014/main" id="{00000000-0008-0000-0500-0000FD00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54" name="Textfeld 253">
            <a:extLst>
              <a:ext uri="{FF2B5EF4-FFF2-40B4-BE49-F238E27FC236}">
                <a16:creationId xmlns:a16="http://schemas.microsoft.com/office/drawing/2014/main" id="{00000000-0008-0000-0500-0000FE00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55" name="Textfeld 254">
            <a:extLst>
              <a:ext uri="{FF2B5EF4-FFF2-40B4-BE49-F238E27FC236}">
                <a16:creationId xmlns:a16="http://schemas.microsoft.com/office/drawing/2014/main" id="{00000000-0008-0000-0500-0000FF00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56" name="Textfeld 255">
            <a:extLst>
              <a:ext uri="{FF2B5EF4-FFF2-40B4-BE49-F238E27FC236}">
                <a16:creationId xmlns:a16="http://schemas.microsoft.com/office/drawing/2014/main" id="{00000000-0008-0000-0500-00000001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1082040</xdr:colOff>
      <xdr:row>50</xdr:row>
      <xdr:rowOff>82531</xdr:rowOff>
    </xdr:from>
    <xdr:to>
      <xdr:col>6</xdr:col>
      <xdr:colOff>38100</xdr:colOff>
      <xdr:row>50</xdr:row>
      <xdr:rowOff>205740</xdr:rowOff>
    </xdr:to>
    <xdr:grpSp>
      <xdr:nvGrpSpPr>
        <xdr:cNvPr id="257" name="Gruppieren 256">
          <a:extLst>
            <a:ext uri="{FF2B5EF4-FFF2-40B4-BE49-F238E27FC236}">
              <a16:creationId xmlns:a16="http://schemas.microsoft.com/office/drawing/2014/main" id="{00000000-0008-0000-0500-000001010000}"/>
            </a:ext>
          </a:extLst>
        </xdr:cNvPr>
        <xdr:cNvGrpSpPr/>
      </xdr:nvGrpSpPr>
      <xdr:grpSpPr>
        <a:xfrm>
          <a:off x="5798820" y="14453851"/>
          <a:ext cx="2590800" cy="123209"/>
          <a:chOff x="5829300" y="3221971"/>
          <a:chExt cx="2590800" cy="123209"/>
        </a:xfrm>
      </xdr:grpSpPr>
      <xdr:sp macro="" textlink="' '!A205">
        <xdr:nvSpPr>
          <xdr:cNvPr id="258" name="Textfeld 257">
            <a:extLst>
              <a:ext uri="{FF2B5EF4-FFF2-40B4-BE49-F238E27FC236}">
                <a16:creationId xmlns:a16="http://schemas.microsoft.com/office/drawing/2014/main" id="{00000000-0008-0000-0500-00000201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59" name="Textfeld 258">
            <a:extLst>
              <a:ext uri="{FF2B5EF4-FFF2-40B4-BE49-F238E27FC236}">
                <a16:creationId xmlns:a16="http://schemas.microsoft.com/office/drawing/2014/main" id="{00000000-0008-0000-0500-00000301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60" name="Textfeld 259">
            <a:extLst>
              <a:ext uri="{FF2B5EF4-FFF2-40B4-BE49-F238E27FC236}">
                <a16:creationId xmlns:a16="http://schemas.microsoft.com/office/drawing/2014/main" id="{00000000-0008-0000-0500-00000401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61" name="Textfeld 260">
            <a:extLst>
              <a:ext uri="{FF2B5EF4-FFF2-40B4-BE49-F238E27FC236}">
                <a16:creationId xmlns:a16="http://schemas.microsoft.com/office/drawing/2014/main" id="{00000000-0008-0000-0500-00000501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7620</xdr:colOff>
      <xdr:row>50</xdr:row>
      <xdr:rowOff>82531</xdr:rowOff>
    </xdr:from>
    <xdr:to>
      <xdr:col>4</xdr:col>
      <xdr:colOff>83820</xdr:colOff>
      <xdr:row>50</xdr:row>
      <xdr:rowOff>205740</xdr:rowOff>
    </xdr:to>
    <xdr:grpSp>
      <xdr:nvGrpSpPr>
        <xdr:cNvPr id="262" name="Gruppieren 261">
          <a:extLst>
            <a:ext uri="{FF2B5EF4-FFF2-40B4-BE49-F238E27FC236}">
              <a16:creationId xmlns:a16="http://schemas.microsoft.com/office/drawing/2014/main" id="{00000000-0008-0000-0500-000006010000}"/>
            </a:ext>
          </a:extLst>
        </xdr:cNvPr>
        <xdr:cNvGrpSpPr/>
      </xdr:nvGrpSpPr>
      <xdr:grpSpPr>
        <a:xfrm>
          <a:off x="800100" y="14453851"/>
          <a:ext cx="2590800" cy="123209"/>
          <a:chOff x="5829300" y="3221971"/>
          <a:chExt cx="2590800" cy="123209"/>
        </a:xfrm>
      </xdr:grpSpPr>
      <xdr:sp macro="" textlink="' '!A205">
        <xdr:nvSpPr>
          <xdr:cNvPr id="263" name="Textfeld 262">
            <a:extLst>
              <a:ext uri="{FF2B5EF4-FFF2-40B4-BE49-F238E27FC236}">
                <a16:creationId xmlns:a16="http://schemas.microsoft.com/office/drawing/2014/main" id="{00000000-0008-0000-0500-000007010000}"/>
              </a:ext>
            </a:extLst>
          </xdr:cNvPr>
          <xdr:cNvSpPr txBox="1"/>
        </xdr:nvSpPr>
        <xdr:spPr>
          <a:xfrm>
            <a:off x="7855546" y="3221971"/>
            <a:ext cx="56455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B3B37701-3211-47A9-9B94-C2049C17D7CB}"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certain</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4">
        <xdr:nvSpPr>
          <xdr:cNvPr id="264" name="Textfeld 263">
            <a:extLst>
              <a:ext uri="{FF2B5EF4-FFF2-40B4-BE49-F238E27FC236}">
                <a16:creationId xmlns:a16="http://schemas.microsoft.com/office/drawing/2014/main" id="{00000000-0008-0000-0500-000008010000}"/>
              </a:ext>
            </a:extLst>
          </xdr:cNvPr>
          <xdr:cNvSpPr txBox="1"/>
        </xdr:nvSpPr>
        <xdr:spPr>
          <a:xfrm>
            <a:off x="7123444" y="3221971"/>
            <a:ext cx="793736" cy="11558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56196CD1-6CFA-4790-9F36-1FAF4BC9C0CD}"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très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2">
        <xdr:nvSpPr>
          <xdr:cNvPr id="265" name="Textfeld 264">
            <a:extLst>
              <a:ext uri="{FF2B5EF4-FFF2-40B4-BE49-F238E27FC236}">
                <a16:creationId xmlns:a16="http://schemas.microsoft.com/office/drawing/2014/main" id="{00000000-0008-0000-0500-000009010000}"/>
              </a:ext>
            </a:extLst>
          </xdr:cNvPr>
          <xdr:cNvSpPr txBox="1"/>
        </xdr:nvSpPr>
        <xdr:spPr>
          <a:xfrm>
            <a:off x="5829300" y="3221971"/>
            <a:ext cx="766181" cy="12320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150E0005-79AD-4B4E-A771-F848994AD658}"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peu 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sp macro="" textlink="' '!A203">
        <xdr:nvSpPr>
          <xdr:cNvPr id="266" name="Textfeld 265">
            <a:extLst>
              <a:ext uri="{FF2B5EF4-FFF2-40B4-BE49-F238E27FC236}">
                <a16:creationId xmlns:a16="http://schemas.microsoft.com/office/drawing/2014/main" id="{00000000-0008-0000-0500-00000A010000}"/>
              </a:ext>
            </a:extLst>
          </xdr:cNvPr>
          <xdr:cNvSpPr txBox="1"/>
        </xdr:nvSpPr>
        <xdr:spPr>
          <a:xfrm>
            <a:off x="6568440" y="3221971"/>
            <a:ext cx="621984" cy="123208"/>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ctr">
            <a:noAutofit/>
          </a:bodyPr>
          <a:lstStyle/>
          <a:p>
            <a:pPr marL="0" indent="0" algn="ctr"/>
            <a:fld id="{69360B48-D0CC-404F-8439-77B3BD9CC917}" type="TxLink">
              <a:rPr lang="en-US" sz="800" b="0" i="0" u="none" strike="noStrike">
                <a:solidFill>
                  <a:srgbClr val="000000"/>
                </a:solidFill>
                <a:latin typeface="Calibri Light" panose="020F0302020204030204" pitchFamily="34" charset="0"/>
                <a:ea typeface="+mn-ea"/>
                <a:cs typeface="Calibri Light" panose="020F0302020204030204" pitchFamily="34" charset="0"/>
              </a:rPr>
              <a:pPr marL="0" indent="0" algn="ctr"/>
              <a:t>probable</a:t>
            </a:fld>
            <a:endParaRPr lang="de-CH" sz="800" b="0" i="0" u="none" strike="noStrike">
              <a:solidFill>
                <a:srgbClr val="000000"/>
              </a:solidFill>
              <a:latin typeface="Calibri Light" panose="020F0302020204030204" pitchFamily="34" charset="0"/>
              <a:ea typeface="+mn-ea"/>
              <a:cs typeface="Calibri Light" panose="020F0302020204030204" pitchFamily="34" charset="0"/>
            </a:endParaRPr>
          </a:p>
        </xdr:txBody>
      </xdr:sp>
    </xdr:grp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13660</xdr:colOff>
      <xdr:row>6</xdr:row>
      <xdr:rowOff>43289</xdr:rowOff>
    </xdr:from>
    <xdr:ext cx="375680" cy="12564351"/>
    <xdr:sp macro="" textlink="">
      <xdr:nvSpPr>
        <xdr:cNvPr id="2" name="Textfeld 1">
          <a:hlinkClick xmlns:r="http://schemas.openxmlformats.org/officeDocument/2006/relationships" r:id="rId1"/>
          <a:extLst>
            <a:ext uri="{FF2B5EF4-FFF2-40B4-BE49-F238E27FC236}">
              <a16:creationId xmlns:a16="http://schemas.microsoft.com/office/drawing/2014/main" id="{00000000-0008-0000-0800-000002000000}"/>
            </a:ext>
          </a:extLst>
        </xdr:cNvPr>
        <xdr:cNvSpPr txBox="1"/>
      </xdr:nvSpPr>
      <xdr:spPr>
        <a:xfrm rot="16200000">
          <a:off x="-6080676" y="7495370"/>
          <a:ext cx="12564351" cy="3756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lgn="r"/>
          <a:r>
            <a:rPr lang="de-CH" sz="2400">
              <a:solidFill>
                <a:schemeClr val="bg1">
                  <a:lumMod val="65000"/>
                </a:schemeClr>
              </a:solidFill>
            </a:rPr>
            <a:t>V</a:t>
          </a:r>
          <a:r>
            <a:rPr lang="de-CH" sz="2400" baseline="0">
              <a:solidFill>
                <a:schemeClr val="bg1">
                  <a:lumMod val="65000"/>
                </a:schemeClr>
              </a:solidFill>
            </a:rPr>
            <a:t>  I  S  I  O  N    -    M  I  S  S  I  O  N    -    V  I  S  I  O  </a:t>
          </a:r>
          <a:r>
            <a:rPr lang="de-CH" sz="2400" baseline="0">
              <a:solidFill>
                <a:schemeClr val="bg1">
                  <a:lumMod val="65000"/>
                </a:schemeClr>
              </a:solidFill>
              <a:latin typeface="+mn-lt"/>
              <a:ea typeface="+mn-ea"/>
              <a:cs typeface="+mn-cs"/>
            </a:rPr>
            <a:t>N    -    M  I  S  S  I  O  N    -    V  I  S  I  O  N   </a:t>
          </a:r>
        </a:p>
      </xdr:txBody>
    </xdr:sp>
    <xdr:clientData fLocksWithSheet="0"/>
  </xdr:oneCellAnchor>
  <xdr:twoCellAnchor editAs="oneCell">
    <xdr:from>
      <xdr:col>0</xdr:col>
      <xdr:colOff>68580</xdr:colOff>
      <xdr:row>0</xdr:row>
      <xdr:rowOff>213360</xdr:rowOff>
    </xdr:from>
    <xdr:to>
      <xdr:col>0</xdr:col>
      <xdr:colOff>374580</xdr:colOff>
      <xdr:row>0</xdr:row>
      <xdr:rowOff>518161</xdr:rowOff>
    </xdr:to>
    <xdr:grpSp>
      <xdr:nvGrpSpPr>
        <xdr:cNvPr id="27" name="Gruppieren 40">
          <a:hlinkClick xmlns:r="http://schemas.openxmlformats.org/officeDocument/2006/relationships" r:id="rId2"/>
          <a:extLst>
            <a:ext uri="{FF2B5EF4-FFF2-40B4-BE49-F238E27FC236}">
              <a16:creationId xmlns:a16="http://schemas.microsoft.com/office/drawing/2014/main" id="{00000000-0008-0000-0800-00001B000000}"/>
            </a:ext>
          </a:extLst>
        </xdr:cNvPr>
        <xdr:cNvGrpSpPr>
          <a:grpSpLocks noChangeAspect="1"/>
        </xdr:cNvGrpSpPr>
      </xdr:nvGrpSpPr>
      <xdr:grpSpPr>
        <a:xfrm>
          <a:off x="68580" y="213360"/>
          <a:ext cx="306000" cy="304801"/>
          <a:chOff x="9191625" y="3009900"/>
          <a:chExt cx="324000" cy="325465"/>
        </a:xfrm>
      </xdr:grpSpPr>
      <xdr:sp macro="" textlink="">
        <xdr:nvSpPr>
          <xdr:cNvPr id="28" name="Rechteck 41">
            <a:extLst>
              <a:ext uri="{FF2B5EF4-FFF2-40B4-BE49-F238E27FC236}">
                <a16:creationId xmlns:a16="http://schemas.microsoft.com/office/drawing/2014/main" id="{00000000-0008-0000-0800-00001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9" name="Pfeil nach links 42">
            <a:extLst>
              <a:ext uri="{FF2B5EF4-FFF2-40B4-BE49-F238E27FC236}">
                <a16:creationId xmlns:a16="http://schemas.microsoft.com/office/drawing/2014/main" id="{00000000-0008-0000-0800-00001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18</xdr:col>
          <xdr:colOff>238125</xdr:colOff>
          <xdr:row>0</xdr:row>
          <xdr:rowOff>28575</xdr:rowOff>
        </xdr:from>
        <xdr:to>
          <xdr:col>21</xdr:col>
          <xdr:colOff>6350</xdr:colOff>
          <xdr:row>0</xdr:row>
          <xdr:rowOff>561975</xdr:rowOff>
        </xdr:to>
        <xdr:pic>
          <xdr:nvPicPr>
            <xdr:cNvPr id="16" name="Grafik 15">
              <a:extLst>
                <a:ext uri="{FF2B5EF4-FFF2-40B4-BE49-F238E27FC236}">
                  <a16:creationId xmlns:a16="http://schemas.microsoft.com/office/drawing/2014/main" id="{00000000-0008-0000-0800-000010000000}"/>
                </a:ext>
              </a:extLst>
            </xdr:cNvPr>
            <xdr:cNvPicPr>
              <a:picLocks noChangeAspect="1" noChangeArrowheads="1"/>
              <a:extLst>
                <a:ext uri="{84589F7E-364E-4C9E-8A38-B11213B215E9}">
                  <a14:cameraTool cellRange="Logo!$D$6" spid="_x0000_s598545"/>
                </a:ext>
              </a:extLst>
            </xdr:cNvPicPr>
          </xdr:nvPicPr>
          <xdr:blipFill>
            <a:blip xmlns:r="http://schemas.openxmlformats.org/officeDocument/2006/relationships" r:embed="rId3"/>
            <a:srcRect/>
            <a:stretch>
              <a:fillRect/>
            </a:stretch>
          </xdr:blipFill>
          <xdr:spPr bwMode="auto">
            <a:xfrm>
              <a:off x="14039850" y="28575"/>
              <a:ext cx="2171700" cy="533400"/>
            </a:xfrm>
            <a:prstGeom prst="rect">
              <a:avLst/>
            </a:prstGeom>
            <a:solidFill>
              <a:schemeClr val="bg1"/>
            </a:solidFill>
            <a:ln w="9525">
              <a:noFill/>
              <a:miter lim="800000"/>
              <a:headEnd/>
              <a:tailEnd/>
            </a:ln>
          </xdr:spPr>
        </xdr:pic>
        <xdr:clientData/>
      </xdr:twoCellAnchor>
    </mc:Choice>
    <mc:Fallback/>
  </mc:AlternateContent>
  <xdr:twoCellAnchor>
    <xdr:from>
      <xdr:col>19</xdr:col>
      <xdr:colOff>1883710</xdr:colOff>
      <xdr:row>2</xdr:row>
      <xdr:rowOff>57150</xdr:rowOff>
    </xdr:from>
    <xdr:to>
      <xdr:col>19</xdr:col>
      <xdr:colOff>2063710</xdr:colOff>
      <xdr:row>2</xdr:row>
      <xdr:rowOff>238271</xdr:rowOff>
    </xdr:to>
    <xdr:grpSp>
      <xdr:nvGrpSpPr>
        <xdr:cNvPr id="17" name="Gruppieren 84">
          <a:hlinkClick xmlns:r="http://schemas.openxmlformats.org/officeDocument/2006/relationships" r:id="rId4"/>
          <a:extLst>
            <a:ext uri="{FF2B5EF4-FFF2-40B4-BE49-F238E27FC236}">
              <a16:creationId xmlns:a16="http://schemas.microsoft.com/office/drawing/2014/main" id="{00000000-0008-0000-0800-000011000000}"/>
            </a:ext>
          </a:extLst>
        </xdr:cNvPr>
        <xdr:cNvGrpSpPr>
          <a:grpSpLocks noChangeAspect="1"/>
        </xdr:cNvGrpSpPr>
      </xdr:nvGrpSpPr>
      <xdr:grpSpPr>
        <a:xfrm>
          <a:off x="16902730" y="628650"/>
          <a:ext cx="180000" cy="181121"/>
          <a:chOff x="8105775" y="571500"/>
          <a:chExt cx="172800" cy="172800"/>
        </a:xfrm>
      </xdr:grpSpPr>
      <xdr:sp macro="" textlink="">
        <xdr:nvSpPr>
          <xdr:cNvPr id="18" name="Rechteck 85">
            <a:extLst>
              <a:ext uri="{FF2B5EF4-FFF2-40B4-BE49-F238E27FC236}">
                <a16:creationId xmlns:a16="http://schemas.microsoft.com/office/drawing/2014/main" id="{00000000-0008-0000-0800-00001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 name="Textfeld 86">
            <a:extLst>
              <a:ext uri="{FF2B5EF4-FFF2-40B4-BE49-F238E27FC236}">
                <a16:creationId xmlns:a16="http://schemas.microsoft.com/office/drawing/2014/main" id="{00000000-0008-0000-0800-00001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xdr:twoCellAnchor editAs="absolute">
    <xdr:from>
      <xdr:col>19</xdr:col>
      <xdr:colOff>931545</xdr:colOff>
      <xdr:row>2</xdr:row>
      <xdr:rowOff>57150</xdr:rowOff>
    </xdr:from>
    <xdr:to>
      <xdr:col>19</xdr:col>
      <xdr:colOff>1121212</xdr:colOff>
      <xdr:row>2</xdr:row>
      <xdr:rowOff>237150</xdr:rowOff>
    </xdr:to>
    <xdr:sp macro="[0]!Register_ein" textlink="">
      <xdr:nvSpPr>
        <xdr:cNvPr id="20" name="Rechteck 78">
          <a:extLst>
            <a:ext uri="{FF2B5EF4-FFF2-40B4-BE49-F238E27FC236}">
              <a16:creationId xmlns:a16="http://schemas.microsoft.com/office/drawing/2014/main" id="{00000000-0008-0000-0800-000014000000}"/>
            </a:ext>
          </a:extLst>
        </xdr:cNvPr>
        <xdr:cNvSpPr>
          <a:spLocks noChangeAspect="1"/>
        </xdr:cNvSpPr>
      </xdr:nvSpPr>
      <xdr:spPr>
        <a:xfrm>
          <a:off x="15554325" y="62865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absolute">
    <xdr:from>
      <xdr:col>19</xdr:col>
      <xdr:colOff>1151572</xdr:colOff>
      <xdr:row>2</xdr:row>
      <xdr:rowOff>57150</xdr:rowOff>
    </xdr:from>
    <xdr:to>
      <xdr:col>19</xdr:col>
      <xdr:colOff>1330762</xdr:colOff>
      <xdr:row>2</xdr:row>
      <xdr:rowOff>237150</xdr:rowOff>
    </xdr:to>
    <xdr:sp macro="[0]!Register_aus" textlink="">
      <xdr:nvSpPr>
        <xdr:cNvPr id="21" name="Rechteck 84">
          <a:extLst>
            <a:ext uri="{FF2B5EF4-FFF2-40B4-BE49-F238E27FC236}">
              <a16:creationId xmlns:a16="http://schemas.microsoft.com/office/drawing/2014/main" id="{00000000-0008-0000-0800-000015000000}"/>
            </a:ext>
          </a:extLst>
        </xdr:cNvPr>
        <xdr:cNvSpPr>
          <a:spLocks noChangeAspect="1"/>
        </xdr:cNvSpPr>
      </xdr:nvSpPr>
      <xdr:spPr>
        <a:xfrm>
          <a:off x="15774352" y="62865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xdr:from>
      <xdr:col>1</xdr:col>
      <xdr:colOff>1</xdr:colOff>
      <xdr:row>2</xdr:row>
      <xdr:rowOff>47625</xdr:rowOff>
    </xdr:from>
    <xdr:to>
      <xdr:col>2</xdr:col>
      <xdr:colOff>1</xdr:colOff>
      <xdr:row>3</xdr:row>
      <xdr:rowOff>66674</xdr:rowOff>
    </xdr:to>
    <xdr:grpSp>
      <xdr:nvGrpSpPr>
        <xdr:cNvPr id="3" name="Gruppieren 2">
          <a:extLst>
            <a:ext uri="{FF2B5EF4-FFF2-40B4-BE49-F238E27FC236}">
              <a16:creationId xmlns:a16="http://schemas.microsoft.com/office/drawing/2014/main" id="{00000000-0008-0000-0800-000003000000}"/>
            </a:ext>
          </a:extLst>
        </xdr:cNvPr>
        <xdr:cNvGrpSpPr/>
      </xdr:nvGrpSpPr>
      <xdr:grpSpPr>
        <a:xfrm>
          <a:off x="449581" y="619125"/>
          <a:ext cx="236220" cy="270509"/>
          <a:chOff x="438151" y="619125"/>
          <a:chExt cx="228600" cy="276224"/>
        </a:xfrm>
      </xdr:grpSpPr>
      <xdr:sp macro="[0]!Sortieren_Ziele" textlink="">
        <xdr:nvSpPr>
          <xdr:cNvPr id="40" name="Rechteck 39">
            <a:extLst>
              <a:ext uri="{FF2B5EF4-FFF2-40B4-BE49-F238E27FC236}">
                <a16:creationId xmlns:a16="http://schemas.microsoft.com/office/drawing/2014/main" id="{00000000-0008-0000-0800-000028000000}"/>
              </a:ext>
            </a:extLst>
          </xdr:cNvPr>
          <xdr:cNvSpPr/>
        </xdr:nvSpPr>
        <xdr:spPr>
          <a:xfrm>
            <a:off x="438151" y="619125"/>
            <a:ext cx="228600" cy="276224"/>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macro="[0]!Sortieren_Ziele">
        <xdr:nvPicPr>
          <xdr:cNvPr id="41" name="Grafik 40">
            <a:extLst>
              <a:ext uri="{FF2B5EF4-FFF2-40B4-BE49-F238E27FC236}">
                <a16:creationId xmlns:a16="http://schemas.microsoft.com/office/drawing/2014/main" id="{00000000-0008-0000-0800-00002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83580" y="664118"/>
            <a:ext cx="162843" cy="180760"/>
          </a:xfrm>
          <a:prstGeom prst="rect">
            <a:avLst/>
          </a:prstGeom>
        </xdr:spPr>
      </xdr:pic>
    </xdr:grpSp>
    <xdr:clientData fPrintsWithSheet="0"/>
  </xdr:twoCellAnchor>
  <xdr:twoCellAnchor editAs="oneCell">
    <xdr:from>
      <xdr:col>2</xdr:col>
      <xdr:colOff>2663825</xdr:colOff>
      <xdr:row>4</xdr:row>
      <xdr:rowOff>149225</xdr:rowOff>
    </xdr:from>
    <xdr:to>
      <xdr:col>2</xdr:col>
      <xdr:colOff>2843825</xdr:colOff>
      <xdr:row>4</xdr:row>
      <xdr:rowOff>329225</xdr:rowOff>
    </xdr:to>
    <xdr:pic macro="[0]!Filter_aus">
      <xdr:nvPicPr>
        <xdr:cNvPr id="22" name="Grafik 21">
          <a:extLst>
            <a:ext uri="{FF2B5EF4-FFF2-40B4-BE49-F238E27FC236}">
              <a16:creationId xmlns:a16="http://schemas.microsoft.com/office/drawing/2014/main" id="{00000000-0008-0000-0800-00001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362325" y="1076325"/>
          <a:ext cx="180000" cy="180000"/>
        </a:xfrm>
        <a:prstGeom prst="rect">
          <a:avLst/>
        </a:prstGeom>
      </xdr:spPr>
    </xdr:pic>
    <xdr:clientData fPrintsWithSheet="0"/>
  </xdr:twoCellAnchor>
  <xdr:twoCellAnchor>
    <xdr:from>
      <xdr:col>5</xdr:col>
      <xdr:colOff>1</xdr:colOff>
      <xdr:row>2</xdr:row>
      <xdr:rowOff>47625</xdr:rowOff>
    </xdr:from>
    <xdr:to>
      <xdr:col>6</xdr:col>
      <xdr:colOff>1</xdr:colOff>
      <xdr:row>3</xdr:row>
      <xdr:rowOff>66674</xdr:rowOff>
    </xdr:to>
    <xdr:grpSp>
      <xdr:nvGrpSpPr>
        <xdr:cNvPr id="23" name="Gruppieren 22">
          <a:extLst>
            <a:ext uri="{FF2B5EF4-FFF2-40B4-BE49-F238E27FC236}">
              <a16:creationId xmlns:a16="http://schemas.microsoft.com/office/drawing/2014/main" id="{00000000-0008-0000-0800-000017000000}"/>
            </a:ext>
          </a:extLst>
        </xdr:cNvPr>
        <xdr:cNvGrpSpPr/>
      </xdr:nvGrpSpPr>
      <xdr:grpSpPr>
        <a:xfrm>
          <a:off x="4625341" y="619125"/>
          <a:ext cx="236220" cy="270509"/>
          <a:chOff x="438151" y="619125"/>
          <a:chExt cx="228600" cy="276224"/>
        </a:xfrm>
      </xdr:grpSpPr>
      <xdr:sp macro="[0]!Sortieren_Ziele2" textlink="">
        <xdr:nvSpPr>
          <xdr:cNvPr id="24" name="Rechteck 23">
            <a:extLst>
              <a:ext uri="{FF2B5EF4-FFF2-40B4-BE49-F238E27FC236}">
                <a16:creationId xmlns:a16="http://schemas.microsoft.com/office/drawing/2014/main" id="{00000000-0008-0000-0800-000018000000}"/>
              </a:ext>
            </a:extLst>
          </xdr:cNvPr>
          <xdr:cNvSpPr/>
        </xdr:nvSpPr>
        <xdr:spPr>
          <a:xfrm>
            <a:off x="438151" y="619125"/>
            <a:ext cx="228600" cy="276224"/>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macro="[0]!Sortieren_Ziele2">
        <xdr:nvPicPr>
          <xdr:cNvPr id="25" name="Grafik 24">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83580" y="664118"/>
            <a:ext cx="162843" cy="180760"/>
          </a:xfrm>
          <a:prstGeom prst="rect">
            <a:avLst/>
          </a:prstGeom>
        </xdr:spPr>
      </xdr:pic>
    </xdr:grpSp>
    <xdr:clientData fPrintsWithSheet="0"/>
  </xdr:twoCellAnchor>
  <xdr:twoCellAnchor>
    <xdr:from>
      <xdr:col>9</xdr:col>
      <xdr:colOff>752476</xdr:colOff>
      <xdr:row>2</xdr:row>
      <xdr:rowOff>47625</xdr:rowOff>
    </xdr:from>
    <xdr:to>
      <xdr:col>12</xdr:col>
      <xdr:colOff>219076</xdr:colOff>
      <xdr:row>3</xdr:row>
      <xdr:rowOff>66674</xdr:rowOff>
    </xdr:to>
    <xdr:grpSp>
      <xdr:nvGrpSpPr>
        <xdr:cNvPr id="26" name="Gruppieren 25">
          <a:extLst>
            <a:ext uri="{FF2B5EF4-FFF2-40B4-BE49-F238E27FC236}">
              <a16:creationId xmlns:a16="http://schemas.microsoft.com/office/drawing/2014/main" id="{00000000-0008-0000-0800-00001A000000}"/>
            </a:ext>
          </a:extLst>
        </xdr:cNvPr>
        <xdr:cNvGrpSpPr/>
      </xdr:nvGrpSpPr>
      <xdr:grpSpPr>
        <a:xfrm>
          <a:off x="9248776" y="619125"/>
          <a:ext cx="251460" cy="270509"/>
          <a:chOff x="438151" y="619125"/>
          <a:chExt cx="228600" cy="276224"/>
        </a:xfrm>
      </xdr:grpSpPr>
      <xdr:sp macro="[0]!Sortieren_Ziele3" textlink="">
        <xdr:nvSpPr>
          <xdr:cNvPr id="30" name="Rechteck 29">
            <a:extLst>
              <a:ext uri="{FF2B5EF4-FFF2-40B4-BE49-F238E27FC236}">
                <a16:creationId xmlns:a16="http://schemas.microsoft.com/office/drawing/2014/main" id="{00000000-0008-0000-0800-00001E000000}"/>
              </a:ext>
            </a:extLst>
          </xdr:cNvPr>
          <xdr:cNvSpPr/>
        </xdr:nvSpPr>
        <xdr:spPr>
          <a:xfrm>
            <a:off x="438151" y="619125"/>
            <a:ext cx="228600" cy="276224"/>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macro="[0]!Sortieren_Ziele3">
        <xdr:nvPicPr>
          <xdr:cNvPr id="31" name="Grafik 30">
            <a:extLst>
              <a:ext uri="{FF2B5EF4-FFF2-40B4-BE49-F238E27FC236}">
                <a16:creationId xmlns:a16="http://schemas.microsoft.com/office/drawing/2014/main" id="{00000000-0008-0000-0800-00001F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483580" y="664118"/>
            <a:ext cx="162843" cy="180760"/>
          </a:xfrm>
          <a:prstGeom prst="rect">
            <a:avLst/>
          </a:prstGeom>
        </xdr:spPr>
      </xdr:pic>
    </xdr:grp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0</xdr:col>
      <xdr:colOff>81915</xdr:colOff>
      <xdr:row>0</xdr:row>
      <xdr:rowOff>184785</xdr:rowOff>
    </xdr:from>
    <xdr:to>
      <xdr:col>0</xdr:col>
      <xdr:colOff>405915</xdr:colOff>
      <xdr:row>0</xdr:row>
      <xdr:rowOff>510250</xdr:rowOff>
    </xdr:to>
    <xdr:grpSp>
      <xdr:nvGrpSpPr>
        <xdr:cNvPr id="7" name="Gruppieren 6">
          <a:hlinkClick xmlns:r="http://schemas.openxmlformats.org/officeDocument/2006/relationships" r:id="rId1" tooltip="Home"/>
          <a:extLst>
            <a:ext uri="{FF2B5EF4-FFF2-40B4-BE49-F238E27FC236}">
              <a16:creationId xmlns:a16="http://schemas.microsoft.com/office/drawing/2014/main" id="{00000000-0008-0000-0900-000007000000}"/>
            </a:ext>
          </a:extLst>
        </xdr:cNvPr>
        <xdr:cNvGrpSpPr/>
      </xdr:nvGrpSpPr>
      <xdr:grpSpPr>
        <a:xfrm>
          <a:off x="81915" y="184785"/>
          <a:ext cx="324000" cy="325465"/>
          <a:chOff x="12729063" y="1298331"/>
          <a:chExt cx="324000" cy="323267"/>
        </a:xfrm>
      </xdr:grpSpPr>
      <xdr:sp macro="" textlink="">
        <xdr:nvSpPr>
          <xdr:cNvPr id="8" name="Rechteck 7">
            <a:extLst>
              <a:ext uri="{FF2B5EF4-FFF2-40B4-BE49-F238E27FC236}">
                <a16:creationId xmlns:a16="http://schemas.microsoft.com/office/drawing/2014/main" id="{00000000-0008-0000-0900-000008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9" name="Grafik 8" descr="http://www.clker.com/cliparts/Z/I/5/L/X/x/white-house-md.png">
            <a:extLst>
              <a:ext uri="{FF2B5EF4-FFF2-40B4-BE49-F238E27FC236}">
                <a16:creationId xmlns:a16="http://schemas.microsoft.com/office/drawing/2014/main" id="{00000000-0008-0000-0900-00000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0</xdr:col>
      <xdr:colOff>47625</xdr:colOff>
      <xdr:row>54</xdr:row>
      <xdr:rowOff>0</xdr:rowOff>
    </xdr:from>
    <xdr:to>
      <xdr:col>0</xdr:col>
      <xdr:colOff>371625</xdr:colOff>
      <xdr:row>54</xdr:row>
      <xdr:rowOff>0</xdr:rowOff>
    </xdr:to>
    <xdr:grpSp>
      <xdr:nvGrpSpPr>
        <xdr:cNvPr id="29" name="Gruppieren 28">
          <a:hlinkClick xmlns:r="http://schemas.openxmlformats.org/officeDocument/2006/relationships" r:id="rId3"/>
          <a:extLst>
            <a:ext uri="{FF2B5EF4-FFF2-40B4-BE49-F238E27FC236}">
              <a16:creationId xmlns:a16="http://schemas.microsoft.com/office/drawing/2014/main" id="{00000000-0008-0000-0900-00001D000000}"/>
            </a:ext>
          </a:extLst>
        </xdr:cNvPr>
        <xdr:cNvGrpSpPr/>
      </xdr:nvGrpSpPr>
      <xdr:grpSpPr>
        <a:xfrm>
          <a:off x="47625" y="12359640"/>
          <a:ext cx="324000" cy="0"/>
          <a:chOff x="66675" y="4972050"/>
          <a:chExt cx="324000" cy="325465"/>
        </a:xfrm>
      </xdr:grpSpPr>
      <xdr:sp macro="" textlink="">
        <xdr:nvSpPr>
          <xdr:cNvPr id="30" name="Rechteck 29">
            <a:extLst>
              <a:ext uri="{FF2B5EF4-FFF2-40B4-BE49-F238E27FC236}">
                <a16:creationId xmlns:a16="http://schemas.microsoft.com/office/drawing/2014/main" id="{00000000-0008-0000-0900-00001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 name="Pfeil nach oben 30">
            <a:extLst>
              <a:ext uri="{FF2B5EF4-FFF2-40B4-BE49-F238E27FC236}">
                <a16:creationId xmlns:a16="http://schemas.microsoft.com/office/drawing/2014/main" id="{00000000-0008-0000-0900-00001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17</xdr:col>
          <xdr:colOff>247650</xdr:colOff>
          <xdr:row>0</xdr:row>
          <xdr:rowOff>19050</xdr:rowOff>
        </xdr:from>
        <xdr:to>
          <xdr:col>21</xdr:col>
          <xdr:colOff>57150</xdr:colOff>
          <xdr:row>0</xdr:row>
          <xdr:rowOff>552450</xdr:rowOff>
        </xdr:to>
        <xdr:pic>
          <xdr:nvPicPr>
            <xdr:cNvPr id="23" name="Grafik 22">
              <a:extLst>
                <a:ext uri="{FF2B5EF4-FFF2-40B4-BE49-F238E27FC236}">
                  <a16:creationId xmlns:a16="http://schemas.microsoft.com/office/drawing/2014/main" id="{00000000-0008-0000-0900-000017000000}"/>
                </a:ext>
              </a:extLst>
            </xdr:cNvPr>
            <xdr:cNvPicPr>
              <a:picLocks noChangeAspect="1" noChangeArrowheads="1"/>
              <a:extLst>
                <a:ext uri="{84589F7E-364E-4C9E-8A38-B11213B215E9}">
                  <a14:cameraTool cellRange="Logo!$D$6" spid="_x0000_s650767"/>
                </a:ext>
              </a:extLst>
            </xdr:cNvPicPr>
          </xdr:nvPicPr>
          <xdr:blipFill>
            <a:blip xmlns:r="http://schemas.openxmlformats.org/officeDocument/2006/relationships" r:embed="rId4"/>
            <a:srcRect/>
            <a:stretch>
              <a:fillRect/>
            </a:stretch>
          </xdr:blipFill>
          <xdr:spPr bwMode="auto">
            <a:xfrm>
              <a:off x="12820650" y="19050"/>
              <a:ext cx="2171700" cy="533400"/>
            </a:xfrm>
            <a:prstGeom prst="rect">
              <a:avLst/>
            </a:prstGeom>
            <a:solidFill>
              <a:schemeClr val="bg1"/>
            </a:solidFill>
            <a:ln w="9525">
              <a:noFill/>
              <a:miter lim="800000"/>
              <a:headEnd/>
              <a:tailEnd/>
            </a:ln>
          </xdr:spPr>
        </xdr:pic>
        <xdr:clientData/>
      </xdr:twoCellAnchor>
    </mc:Choice>
    <mc:Fallback/>
  </mc:AlternateContent>
  <xdr:twoCellAnchor editAs="oneCell">
    <xdr:from>
      <xdr:col>2</xdr:col>
      <xdr:colOff>1638307</xdr:colOff>
      <xdr:row>4</xdr:row>
      <xdr:rowOff>76200</xdr:rowOff>
    </xdr:from>
    <xdr:to>
      <xdr:col>2</xdr:col>
      <xdr:colOff>1818307</xdr:colOff>
      <xdr:row>4</xdr:row>
      <xdr:rowOff>256200</xdr:rowOff>
    </xdr:to>
    <xdr:pic macro="[0]!Filter_aus">
      <xdr:nvPicPr>
        <xdr:cNvPr id="24" name="Grafik 23">
          <a:extLst>
            <a:ext uri="{FF2B5EF4-FFF2-40B4-BE49-F238E27FC236}">
              <a16:creationId xmlns:a16="http://schemas.microsoft.com/office/drawing/2014/main" id="{00000000-0008-0000-0900-00001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14582" y="1104900"/>
          <a:ext cx="180000" cy="180000"/>
        </a:xfrm>
        <a:prstGeom prst="rect">
          <a:avLst/>
        </a:prstGeom>
      </xdr:spPr>
    </xdr:pic>
    <xdr:clientData fPrintsWithSheet="0"/>
  </xdr:twoCellAnchor>
  <xdr:twoCellAnchor editAs="absolute">
    <xdr:from>
      <xdr:col>19</xdr:col>
      <xdr:colOff>283845</xdr:colOff>
      <xdr:row>2</xdr:row>
      <xdr:rowOff>72390</xdr:rowOff>
    </xdr:from>
    <xdr:to>
      <xdr:col>20</xdr:col>
      <xdr:colOff>280630</xdr:colOff>
      <xdr:row>2</xdr:row>
      <xdr:rowOff>253511</xdr:rowOff>
    </xdr:to>
    <xdr:grpSp>
      <xdr:nvGrpSpPr>
        <xdr:cNvPr id="2" name="Gruppieren 1">
          <a:extLst>
            <a:ext uri="{FF2B5EF4-FFF2-40B4-BE49-F238E27FC236}">
              <a16:creationId xmlns:a16="http://schemas.microsoft.com/office/drawing/2014/main" id="{00000000-0008-0000-0900-000002000000}"/>
            </a:ext>
          </a:extLst>
        </xdr:cNvPr>
        <xdr:cNvGrpSpPr/>
      </xdr:nvGrpSpPr>
      <xdr:grpSpPr>
        <a:xfrm>
          <a:off x="11957685" y="643890"/>
          <a:ext cx="713065" cy="181121"/>
          <a:chOff x="14468475" y="628650"/>
          <a:chExt cx="692110" cy="181121"/>
        </a:xfrm>
      </xdr:grpSpPr>
      <xdr:grpSp>
        <xdr:nvGrpSpPr>
          <xdr:cNvPr id="25" name="Gruppieren 84">
            <a:hlinkClick xmlns:r="http://schemas.openxmlformats.org/officeDocument/2006/relationships" r:id="rId6" tooltip="Help"/>
            <a:extLst>
              <a:ext uri="{FF2B5EF4-FFF2-40B4-BE49-F238E27FC236}">
                <a16:creationId xmlns:a16="http://schemas.microsoft.com/office/drawing/2014/main" id="{00000000-0008-0000-0900-000019000000}"/>
              </a:ext>
            </a:extLst>
          </xdr:cNvPr>
          <xdr:cNvGrpSpPr>
            <a:grpSpLocks noChangeAspect="1"/>
          </xdr:cNvGrpSpPr>
        </xdr:nvGrpSpPr>
        <xdr:grpSpPr>
          <a:xfrm>
            <a:off x="14980585" y="628650"/>
            <a:ext cx="180000" cy="181121"/>
            <a:chOff x="8105775" y="571500"/>
            <a:chExt cx="172800" cy="172800"/>
          </a:xfrm>
        </xdr:grpSpPr>
        <xdr:sp macro="" textlink="">
          <xdr:nvSpPr>
            <xdr:cNvPr id="26" name="Rechteck 85">
              <a:extLst>
                <a:ext uri="{FF2B5EF4-FFF2-40B4-BE49-F238E27FC236}">
                  <a16:creationId xmlns:a16="http://schemas.microsoft.com/office/drawing/2014/main" id="{00000000-0008-0000-0900-00001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7" name="Textfeld 86">
              <a:extLst>
                <a:ext uri="{FF2B5EF4-FFF2-40B4-BE49-F238E27FC236}">
                  <a16:creationId xmlns:a16="http://schemas.microsoft.com/office/drawing/2014/main" id="{00000000-0008-0000-0900-00001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nvGrpSpPr>
          <xdr:cNvPr id="18" name="Gruppieren 17">
            <a:extLst>
              <a:ext uri="{FF2B5EF4-FFF2-40B4-BE49-F238E27FC236}">
                <a16:creationId xmlns:a16="http://schemas.microsoft.com/office/drawing/2014/main" id="{00000000-0008-0000-0900-000012000000}"/>
              </a:ext>
            </a:extLst>
          </xdr:cNvPr>
          <xdr:cNvGrpSpPr/>
        </xdr:nvGrpSpPr>
        <xdr:grpSpPr>
          <a:xfrm>
            <a:off x="14468475" y="628650"/>
            <a:ext cx="399217" cy="180000"/>
            <a:chOff x="16421100" y="628650"/>
            <a:chExt cx="399217" cy="180000"/>
          </a:xfrm>
        </xdr:grpSpPr>
        <xdr:sp macro="[0]!Register_ein" textlink="">
          <xdr:nvSpPr>
            <xdr:cNvPr id="19" name="Rechteck 78">
              <a:extLst>
                <a:ext uri="{FF2B5EF4-FFF2-40B4-BE49-F238E27FC236}">
                  <a16:creationId xmlns:a16="http://schemas.microsoft.com/office/drawing/2014/main" id="{00000000-0008-0000-0900-000013000000}"/>
                </a:ext>
              </a:extLst>
            </xdr:cNvPr>
            <xdr:cNvSpPr>
              <a:spLocks noChangeAspect="1"/>
            </xdr:cNvSpPr>
          </xdr:nvSpPr>
          <xdr:spPr>
            <a:xfrm>
              <a:off x="16421100" y="62865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3" name="Rechteck 84">
              <a:extLst>
                <a:ext uri="{FF2B5EF4-FFF2-40B4-BE49-F238E27FC236}">
                  <a16:creationId xmlns:a16="http://schemas.microsoft.com/office/drawing/2014/main" id="{00000000-0008-0000-0900-000021000000}"/>
                </a:ext>
              </a:extLst>
            </xdr:cNvPr>
            <xdr:cNvSpPr>
              <a:spLocks noChangeAspect="1"/>
            </xdr:cNvSpPr>
          </xdr:nvSpPr>
          <xdr:spPr>
            <a:xfrm>
              <a:off x="16641127" y="62865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66675</xdr:colOff>
      <xdr:row>0</xdr:row>
      <xdr:rowOff>169545</xdr:rowOff>
    </xdr:from>
    <xdr:to>
      <xdr:col>0</xdr:col>
      <xdr:colOff>390675</xdr:colOff>
      <xdr:row>0</xdr:row>
      <xdr:rowOff>495010</xdr:rowOff>
    </xdr:to>
    <xdr:grpSp>
      <xdr:nvGrpSpPr>
        <xdr:cNvPr id="3" name="Gruppieren 2">
          <a:hlinkClick xmlns:r="http://schemas.openxmlformats.org/officeDocument/2006/relationships" r:id="rId1" tooltip="Home"/>
          <a:extLst>
            <a:ext uri="{FF2B5EF4-FFF2-40B4-BE49-F238E27FC236}">
              <a16:creationId xmlns:a16="http://schemas.microsoft.com/office/drawing/2014/main" id="{00000000-0008-0000-0A00-000003000000}"/>
            </a:ext>
          </a:extLst>
        </xdr:cNvPr>
        <xdr:cNvGrpSpPr/>
      </xdr:nvGrpSpPr>
      <xdr:grpSpPr>
        <a:xfrm>
          <a:off x="66675" y="169545"/>
          <a:ext cx="324000" cy="325465"/>
          <a:chOff x="12729063" y="1298331"/>
          <a:chExt cx="324000" cy="323267"/>
        </a:xfrm>
      </xdr:grpSpPr>
      <xdr:sp macro="" textlink="">
        <xdr:nvSpPr>
          <xdr:cNvPr id="4" name="Rechteck 3">
            <a:extLst>
              <a:ext uri="{FF2B5EF4-FFF2-40B4-BE49-F238E27FC236}">
                <a16:creationId xmlns:a16="http://schemas.microsoft.com/office/drawing/2014/main" id="{00000000-0008-0000-0A00-000004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5" name="Grafik 4" descr="http://www.clker.com/cliparts/Z/I/5/L/X/x/white-house-md.png">
            <a:extLst>
              <a:ext uri="{FF2B5EF4-FFF2-40B4-BE49-F238E27FC236}">
                <a16:creationId xmlns:a16="http://schemas.microsoft.com/office/drawing/2014/main" id="{00000000-0008-0000-0A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0</xdr:col>
      <xdr:colOff>47625</xdr:colOff>
      <xdr:row>54</xdr:row>
      <xdr:rowOff>0</xdr:rowOff>
    </xdr:from>
    <xdr:to>
      <xdr:col>0</xdr:col>
      <xdr:colOff>371625</xdr:colOff>
      <xdr:row>54</xdr:row>
      <xdr:rowOff>0</xdr:rowOff>
    </xdr:to>
    <xdr:grpSp>
      <xdr:nvGrpSpPr>
        <xdr:cNvPr id="13" name="Gruppieren 12">
          <a:hlinkClick xmlns:r="http://schemas.openxmlformats.org/officeDocument/2006/relationships" r:id="rId3"/>
          <a:extLst>
            <a:ext uri="{FF2B5EF4-FFF2-40B4-BE49-F238E27FC236}">
              <a16:creationId xmlns:a16="http://schemas.microsoft.com/office/drawing/2014/main" id="{00000000-0008-0000-0A00-00000D000000}"/>
            </a:ext>
          </a:extLst>
        </xdr:cNvPr>
        <xdr:cNvGrpSpPr/>
      </xdr:nvGrpSpPr>
      <xdr:grpSpPr>
        <a:xfrm>
          <a:off x="47625" y="12458700"/>
          <a:ext cx="324000" cy="0"/>
          <a:chOff x="66675" y="4972050"/>
          <a:chExt cx="324000" cy="325465"/>
        </a:xfrm>
      </xdr:grpSpPr>
      <xdr:sp macro="" textlink="">
        <xdr:nvSpPr>
          <xdr:cNvPr id="14" name="Rechteck 13">
            <a:extLst>
              <a:ext uri="{FF2B5EF4-FFF2-40B4-BE49-F238E27FC236}">
                <a16:creationId xmlns:a16="http://schemas.microsoft.com/office/drawing/2014/main" id="{00000000-0008-0000-0A00-00000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5" name="Pfeil nach oben 14">
            <a:extLst>
              <a:ext uri="{FF2B5EF4-FFF2-40B4-BE49-F238E27FC236}">
                <a16:creationId xmlns:a16="http://schemas.microsoft.com/office/drawing/2014/main" id="{00000000-0008-0000-0A00-00000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17</xdr:col>
          <xdr:colOff>209550</xdr:colOff>
          <xdr:row>0</xdr:row>
          <xdr:rowOff>28575</xdr:rowOff>
        </xdr:from>
        <xdr:to>
          <xdr:col>21</xdr:col>
          <xdr:colOff>19050</xdr:colOff>
          <xdr:row>0</xdr:row>
          <xdr:rowOff>561975</xdr:rowOff>
        </xdr:to>
        <xdr:pic>
          <xdr:nvPicPr>
            <xdr:cNvPr id="18" name="Grafik 17">
              <a:extLst>
                <a:ext uri="{FF2B5EF4-FFF2-40B4-BE49-F238E27FC236}">
                  <a16:creationId xmlns:a16="http://schemas.microsoft.com/office/drawing/2014/main" id="{00000000-0008-0000-0A00-000012000000}"/>
                </a:ext>
              </a:extLst>
            </xdr:cNvPr>
            <xdr:cNvPicPr>
              <a:picLocks noChangeAspect="1" noChangeArrowheads="1"/>
              <a:extLst>
                <a:ext uri="{84589F7E-364E-4C9E-8A38-B11213B215E9}">
                  <a14:cameraTool cellRange="Logo!$D$6" spid="_x0000_s651791"/>
                </a:ext>
              </a:extLst>
            </xdr:cNvPicPr>
          </xdr:nvPicPr>
          <xdr:blipFill>
            <a:blip xmlns:r="http://schemas.openxmlformats.org/officeDocument/2006/relationships" r:embed="rId4"/>
            <a:srcRect/>
            <a:stretch>
              <a:fillRect/>
            </a:stretch>
          </xdr:blipFill>
          <xdr:spPr bwMode="auto">
            <a:xfrm>
              <a:off x="12782550" y="28575"/>
              <a:ext cx="2171700" cy="533400"/>
            </a:xfrm>
            <a:prstGeom prst="rect">
              <a:avLst/>
            </a:prstGeom>
            <a:solidFill>
              <a:schemeClr val="bg1"/>
            </a:solidFill>
            <a:ln w="9525">
              <a:noFill/>
              <a:miter lim="800000"/>
              <a:headEnd/>
              <a:tailEnd/>
            </a:ln>
          </xdr:spPr>
        </xdr:pic>
        <xdr:clientData/>
      </xdr:twoCellAnchor>
    </mc:Choice>
    <mc:Fallback/>
  </mc:AlternateContent>
  <xdr:twoCellAnchor editAs="oneCell">
    <xdr:from>
      <xdr:col>2</xdr:col>
      <xdr:colOff>1633548</xdr:colOff>
      <xdr:row>4</xdr:row>
      <xdr:rowOff>76200</xdr:rowOff>
    </xdr:from>
    <xdr:to>
      <xdr:col>2</xdr:col>
      <xdr:colOff>1813548</xdr:colOff>
      <xdr:row>4</xdr:row>
      <xdr:rowOff>256200</xdr:rowOff>
    </xdr:to>
    <xdr:pic macro="[0]!Filter_aus">
      <xdr:nvPicPr>
        <xdr:cNvPr id="28" name="Grafik 27">
          <a:extLst>
            <a:ext uri="{FF2B5EF4-FFF2-40B4-BE49-F238E27FC236}">
              <a16:creationId xmlns:a16="http://schemas.microsoft.com/office/drawing/2014/main" id="{00000000-0008-0000-0A00-00001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09823" y="1095375"/>
          <a:ext cx="180000" cy="180000"/>
        </a:xfrm>
        <a:prstGeom prst="rect">
          <a:avLst/>
        </a:prstGeom>
      </xdr:spPr>
    </xdr:pic>
    <xdr:clientData fPrintsWithSheet="0"/>
  </xdr:twoCellAnchor>
  <xdr:twoCellAnchor editAs="absolute">
    <xdr:from>
      <xdr:col>19</xdr:col>
      <xdr:colOff>230505</xdr:colOff>
      <xdr:row>2</xdr:row>
      <xdr:rowOff>80010</xdr:rowOff>
    </xdr:from>
    <xdr:to>
      <xdr:col>20</xdr:col>
      <xdr:colOff>293965</xdr:colOff>
      <xdr:row>2</xdr:row>
      <xdr:rowOff>261131</xdr:rowOff>
    </xdr:to>
    <xdr:grpSp>
      <xdr:nvGrpSpPr>
        <xdr:cNvPr id="2" name="Gruppieren 1">
          <a:extLst>
            <a:ext uri="{FF2B5EF4-FFF2-40B4-BE49-F238E27FC236}">
              <a16:creationId xmlns:a16="http://schemas.microsoft.com/office/drawing/2014/main" id="{00000000-0008-0000-0A00-000002000000}"/>
            </a:ext>
          </a:extLst>
        </xdr:cNvPr>
        <xdr:cNvGrpSpPr/>
      </xdr:nvGrpSpPr>
      <xdr:grpSpPr>
        <a:xfrm>
          <a:off x="11889105" y="651510"/>
          <a:ext cx="779740" cy="181121"/>
          <a:chOff x="14363700" y="628650"/>
          <a:chExt cx="758785" cy="181121"/>
        </a:xfrm>
      </xdr:grpSpPr>
      <xdr:grpSp>
        <xdr:nvGrpSpPr>
          <xdr:cNvPr id="22" name="Gruppieren 84">
            <a:hlinkClick xmlns:r="http://schemas.openxmlformats.org/officeDocument/2006/relationships" r:id="rId6" tooltip="Help"/>
            <a:extLst>
              <a:ext uri="{FF2B5EF4-FFF2-40B4-BE49-F238E27FC236}">
                <a16:creationId xmlns:a16="http://schemas.microsoft.com/office/drawing/2014/main" id="{00000000-0008-0000-0A00-000016000000}"/>
              </a:ext>
            </a:extLst>
          </xdr:cNvPr>
          <xdr:cNvGrpSpPr>
            <a:grpSpLocks noChangeAspect="1"/>
          </xdr:cNvGrpSpPr>
        </xdr:nvGrpSpPr>
        <xdr:grpSpPr>
          <a:xfrm>
            <a:off x="14942485" y="628650"/>
            <a:ext cx="180000" cy="181121"/>
            <a:chOff x="8105775" y="571500"/>
            <a:chExt cx="172800" cy="172800"/>
          </a:xfrm>
        </xdr:grpSpPr>
        <xdr:sp macro="" textlink="">
          <xdr:nvSpPr>
            <xdr:cNvPr id="23" name="Rechteck 85">
              <a:extLst>
                <a:ext uri="{FF2B5EF4-FFF2-40B4-BE49-F238E27FC236}">
                  <a16:creationId xmlns:a16="http://schemas.microsoft.com/office/drawing/2014/main" id="{00000000-0008-0000-0A00-00001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4" name="Textfeld 86">
              <a:extLst>
                <a:ext uri="{FF2B5EF4-FFF2-40B4-BE49-F238E27FC236}">
                  <a16:creationId xmlns:a16="http://schemas.microsoft.com/office/drawing/2014/main" id="{00000000-0008-0000-0A00-00001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nvGrpSpPr>
          <xdr:cNvPr id="27" name="Gruppieren 26">
            <a:extLst>
              <a:ext uri="{FF2B5EF4-FFF2-40B4-BE49-F238E27FC236}">
                <a16:creationId xmlns:a16="http://schemas.microsoft.com/office/drawing/2014/main" id="{00000000-0008-0000-0A00-00001B000000}"/>
              </a:ext>
            </a:extLst>
          </xdr:cNvPr>
          <xdr:cNvGrpSpPr/>
        </xdr:nvGrpSpPr>
        <xdr:grpSpPr>
          <a:xfrm>
            <a:off x="14363700" y="628650"/>
            <a:ext cx="399217" cy="180000"/>
            <a:chOff x="16421100" y="628650"/>
            <a:chExt cx="399217" cy="180000"/>
          </a:xfrm>
        </xdr:grpSpPr>
        <xdr:sp macro="[0]!Register_ein" textlink="">
          <xdr:nvSpPr>
            <xdr:cNvPr id="29" name="Rechteck 78">
              <a:extLst>
                <a:ext uri="{FF2B5EF4-FFF2-40B4-BE49-F238E27FC236}">
                  <a16:creationId xmlns:a16="http://schemas.microsoft.com/office/drawing/2014/main" id="{00000000-0008-0000-0A00-00001D000000}"/>
                </a:ext>
              </a:extLst>
            </xdr:cNvPr>
            <xdr:cNvSpPr>
              <a:spLocks noChangeAspect="1"/>
            </xdr:cNvSpPr>
          </xdr:nvSpPr>
          <xdr:spPr>
            <a:xfrm>
              <a:off x="16421100" y="62865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0" name="Rechteck 84">
              <a:extLst>
                <a:ext uri="{FF2B5EF4-FFF2-40B4-BE49-F238E27FC236}">
                  <a16:creationId xmlns:a16="http://schemas.microsoft.com/office/drawing/2014/main" id="{00000000-0008-0000-0A00-00001E000000}"/>
                </a:ext>
              </a:extLst>
            </xdr:cNvPr>
            <xdr:cNvSpPr>
              <a:spLocks noChangeAspect="1"/>
            </xdr:cNvSpPr>
          </xdr:nvSpPr>
          <xdr:spPr>
            <a:xfrm>
              <a:off x="16641127" y="62865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grp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1325880</xdr:colOff>
          <xdr:row>0</xdr:row>
          <xdr:rowOff>95814</xdr:rowOff>
        </xdr:from>
        <xdr:to>
          <xdr:col>7</xdr:col>
          <xdr:colOff>3234412</xdr:colOff>
          <xdr:row>0</xdr:row>
          <xdr:rowOff>558921</xdr:rowOff>
        </xdr:to>
        <xdr:pic>
          <xdr:nvPicPr>
            <xdr:cNvPr id="14" name="Grafik 13">
              <a:extLst>
                <a:ext uri="{FF2B5EF4-FFF2-40B4-BE49-F238E27FC236}">
                  <a16:creationId xmlns:a16="http://schemas.microsoft.com/office/drawing/2014/main" id="{00000000-0008-0000-0B00-00000E000000}"/>
                </a:ext>
              </a:extLst>
            </xdr:cNvPr>
            <xdr:cNvPicPr>
              <a:picLocks noChangeAspect="1" noChangeArrowheads="1"/>
              <a:extLst>
                <a:ext uri="{84589F7E-364E-4C9E-8A38-B11213B215E9}">
                  <a14:cameraTool cellRange="Logo!$D$6" spid="_x0000_s702985"/>
                </a:ext>
              </a:extLst>
            </xdr:cNvPicPr>
          </xdr:nvPicPr>
          <xdr:blipFill>
            <a:blip xmlns:r="http://schemas.openxmlformats.org/officeDocument/2006/relationships" r:embed="rId1">
              <a:clrChange>
                <a:clrFrom>
                  <a:srgbClr val="000000"/>
                </a:clrFrom>
                <a:clrTo>
                  <a:srgbClr val="000000">
                    <a:alpha val="0"/>
                  </a:srgbClr>
                </a:clrTo>
              </a:clrChange>
            </a:blip>
            <a:srcRect/>
            <a:stretch>
              <a:fillRect/>
            </a:stretch>
          </xdr:blipFill>
          <xdr:spPr bwMode="auto">
            <a:xfrm>
              <a:off x="11940540" y="95814"/>
              <a:ext cx="1908532" cy="463107"/>
            </a:xfrm>
            <a:prstGeom prst="rect">
              <a:avLst/>
            </a:prstGeom>
            <a:noFill/>
            <a:ln w="9525">
              <a:noFill/>
              <a:miter lim="800000"/>
              <a:headEnd/>
              <a:tailEnd/>
            </a:ln>
          </xdr:spPr>
        </xdr:pic>
        <xdr:clientData/>
      </xdr:twoCellAnchor>
    </mc:Choice>
    <mc:Fallback/>
  </mc:AlternateContent>
  <xdr:twoCellAnchor editAs="oneCell">
    <xdr:from>
      <xdr:col>7</xdr:col>
      <xdr:colOff>618519</xdr:colOff>
      <xdr:row>0</xdr:row>
      <xdr:rowOff>299195</xdr:rowOff>
    </xdr:from>
    <xdr:to>
      <xdr:col>7</xdr:col>
      <xdr:colOff>1327884</xdr:colOff>
      <xdr:row>0</xdr:row>
      <xdr:rowOff>491015</xdr:rowOff>
    </xdr:to>
    <xdr:grpSp>
      <xdr:nvGrpSpPr>
        <xdr:cNvPr id="34" name="Gruppieren 33">
          <a:extLst>
            <a:ext uri="{FF2B5EF4-FFF2-40B4-BE49-F238E27FC236}">
              <a16:creationId xmlns:a16="http://schemas.microsoft.com/office/drawing/2014/main" id="{DCC013FB-7331-C9BC-508D-EA594AE5E78A}"/>
            </a:ext>
          </a:extLst>
        </xdr:cNvPr>
        <xdr:cNvGrpSpPr/>
      </xdr:nvGrpSpPr>
      <xdr:grpSpPr>
        <a:xfrm>
          <a:off x="11233179" y="299195"/>
          <a:ext cx="709365" cy="191820"/>
          <a:chOff x="11233179" y="215375"/>
          <a:chExt cx="709365" cy="191820"/>
        </a:xfrm>
      </xdr:grpSpPr>
      <xdr:sp macro="" textlink="">
        <xdr:nvSpPr>
          <xdr:cNvPr id="24" name="Rechteck 85">
            <a:extLst>
              <a:ext uri="{FF2B5EF4-FFF2-40B4-BE49-F238E27FC236}">
                <a16:creationId xmlns:a16="http://schemas.microsoft.com/office/drawing/2014/main" id="{00000000-0008-0000-0B00-000018000000}"/>
              </a:ext>
            </a:extLst>
          </xdr:cNvPr>
          <xdr:cNvSpPr>
            <a:spLocks/>
          </xdr:cNvSpPr>
        </xdr:nvSpPr>
        <xdr:spPr>
          <a:xfrm>
            <a:off x="11765900" y="215375"/>
            <a:ext cx="174458" cy="17718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grpSp>
        <xdr:nvGrpSpPr>
          <xdr:cNvPr id="29" name="Gruppieren 28">
            <a:extLst>
              <a:ext uri="{FF2B5EF4-FFF2-40B4-BE49-F238E27FC236}">
                <a16:creationId xmlns:a16="http://schemas.microsoft.com/office/drawing/2014/main" id="{890455AA-A3BA-A14E-4119-014C3D522B41}"/>
              </a:ext>
            </a:extLst>
          </xdr:cNvPr>
          <xdr:cNvGrpSpPr/>
        </xdr:nvGrpSpPr>
        <xdr:grpSpPr>
          <a:xfrm>
            <a:off x="11233179" y="215375"/>
            <a:ext cx="709365" cy="191820"/>
            <a:chOff x="11233179" y="215375"/>
            <a:chExt cx="709365" cy="191820"/>
          </a:xfrm>
        </xdr:grpSpPr>
        <xdr:sp macro="[0]!Register_ein" textlink="">
          <xdr:nvSpPr>
            <xdr:cNvPr id="18" name="Rechteck 78">
              <a:extLst>
                <a:ext uri="{FF2B5EF4-FFF2-40B4-BE49-F238E27FC236}">
                  <a16:creationId xmlns:a16="http://schemas.microsoft.com/office/drawing/2014/main" id="{00000000-0008-0000-0B00-000012000000}"/>
                </a:ext>
              </a:extLst>
            </xdr:cNvPr>
            <xdr:cNvSpPr>
              <a:spLocks/>
            </xdr:cNvSpPr>
          </xdr:nvSpPr>
          <xdr:spPr>
            <a:xfrm>
              <a:off x="11233179" y="215375"/>
              <a:ext cx="177949" cy="180723"/>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9" name="Rechteck 84">
              <a:extLst>
                <a:ext uri="{FF2B5EF4-FFF2-40B4-BE49-F238E27FC236}">
                  <a16:creationId xmlns:a16="http://schemas.microsoft.com/office/drawing/2014/main" id="{00000000-0008-0000-0B00-000013000000}"/>
                </a:ext>
              </a:extLst>
            </xdr:cNvPr>
            <xdr:cNvSpPr>
              <a:spLocks/>
            </xdr:cNvSpPr>
          </xdr:nvSpPr>
          <xdr:spPr>
            <a:xfrm>
              <a:off x="11471635" y="215375"/>
              <a:ext cx="177949" cy="180723"/>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sp macro="" textlink="">
          <xdr:nvSpPr>
            <xdr:cNvPr id="25" name="Textfeld 86">
              <a:hlinkClick xmlns:r="http://schemas.openxmlformats.org/officeDocument/2006/relationships" r:id="rId2"/>
              <a:extLst>
                <a:ext uri="{FF2B5EF4-FFF2-40B4-BE49-F238E27FC236}">
                  <a16:creationId xmlns:a16="http://schemas.microsoft.com/office/drawing/2014/main" id="{00000000-0008-0000-0B00-000019000000}"/>
                </a:ext>
              </a:extLst>
            </xdr:cNvPr>
            <xdr:cNvSpPr txBox="1"/>
          </xdr:nvSpPr>
          <xdr:spPr>
            <a:xfrm>
              <a:off x="11768086" y="230017"/>
              <a:ext cx="174458" cy="177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lgn="ctr"/>
              <a:r>
                <a:rPr lang="de-CH" sz="1000" b="1">
                  <a:solidFill>
                    <a:schemeClr val="bg1"/>
                  </a:solidFill>
                  <a:latin typeface="Arial" pitchFamily="34" charset="0"/>
                  <a:cs typeface="Arial" pitchFamily="34" charset="0"/>
                </a:rPr>
                <a:t>?</a:t>
              </a:r>
            </a:p>
          </xdr:txBody>
        </xdr:sp>
      </xdr:grpSp>
    </xdr:grpSp>
    <xdr:clientData fPrintsWithSheet="0"/>
  </xdr:twoCellAnchor>
  <xdr:twoCellAnchor editAs="oneCell">
    <xdr:from>
      <xdr:col>1</xdr:col>
      <xdr:colOff>17145</xdr:colOff>
      <xdr:row>0</xdr:row>
      <xdr:rowOff>211455</xdr:rowOff>
    </xdr:from>
    <xdr:to>
      <xdr:col>1</xdr:col>
      <xdr:colOff>341145</xdr:colOff>
      <xdr:row>0</xdr:row>
      <xdr:rowOff>536920</xdr:rowOff>
    </xdr:to>
    <xdr:grpSp>
      <xdr:nvGrpSpPr>
        <xdr:cNvPr id="11" name="Gruppieren 10">
          <a:hlinkClick xmlns:r="http://schemas.openxmlformats.org/officeDocument/2006/relationships" r:id="rId3" tooltip="Home"/>
          <a:extLst>
            <a:ext uri="{FF2B5EF4-FFF2-40B4-BE49-F238E27FC236}">
              <a16:creationId xmlns:a16="http://schemas.microsoft.com/office/drawing/2014/main" id="{00000000-0008-0000-0B00-00000B000000}"/>
            </a:ext>
          </a:extLst>
        </xdr:cNvPr>
        <xdr:cNvGrpSpPr/>
      </xdr:nvGrpSpPr>
      <xdr:grpSpPr>
        <a:xfrm>
          <a:off x="184785" y="211455"/>
          <a:ext cx="324000" cy="325465"/>
          <a:chOff x="12729063" y="1298331"/>
          <a:chExt cx="324000" cy="323267"/>
        </a:xfrm>
      </xdr:grpSpPr>
      <xdr:sp macro="" textlink="">
        <xdr:nvSpPr>
          <xdr:cNvPr id="12" name="Rechteck 11">
            <a:extLst>
              <a:ext uri="{FF2B5EF4-FFF2-40B4-BE49-F238E27FC236}">
                <a16:creationId xmlns:a16="http://schemas.microsoft.com/office/drawing/2014/main" id="{00000000-0008-0000-0B00-00000C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3" name="Grafik 12" descr="http://www.clker.com/cliparts/Z/I/5/L/X/x/white-house-md.png">
            <a:extLst>
              <a:ext uri="{FF2B5EF4-FFF2-40B4-BE49-F238E27FC236}">
                <a16:creationId xmlns:a16="http://schemas.microsoft.com/office/drawing/2014/main" id="{00000000-0008-0000-0B00-00000D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1</xdr:col>
      <xdr:colOff>621969</xdr:colOff>
      <xdr:row>0</xdr:row>
      <xdr:rowOff>205298</xdr:rowOff>
    </xdr:from>
    <xdr:to>
      <xdr:col>1</xdr:col>
      <xdr:colOff>1968196</xdr:colOff>
      <xdr:row>0</xdr:row>
      <xdr:rowOff>529149</xdr:rowOff>
    </xdr:to>
    <xdr:sp macro="" textlink="' '!A146">
      <xdr:nvSpPr>
        <xdr:cNvPr id="81" name="Rechteck: obere Ecken abgerundet 13">
          <a:hlinkClick xmlns:r="http://schemas.openxmlformats.org/officeDocument/2006/relationships" r:id="rId5"/>
          <a:extLst>
            <a:ext uri="{FF2B5EF4-FFF2-40B4-BE49-F238E27FC236}">
              <a16:creationId xmlns:a16="http://schemas.microsoft.com/office/drawing/2014/main" id="{00000000-0008-0000-0B00-000051000000}"/>
            </a:ext>
          </a:extLst>
        </xdr:cNvPr>
        <xdr:cNvSpPr/>
      </xdr:nvSpPr>
      <xdr:spPr>
        <a:xfrm>
          <a:off x="789609" y="205298"/>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A8698473-49BA-45EB-95F9-6F64BBC8BC8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Projets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oneCell">
    <xdr:from>
      <xdr:col>1</xdr:col>
      <xdr:colOff>2018961</xdr:colOff>
      <xdr:row>0</xdr:row>
      <xdr:rowOff>205298</xdr:rowOff>
    </xdr:from>
    <xdr:to>
      <xdr:col>2</xdr:col>
      <xdr:colOff>45960</xdr:colOff>
      <xdr:row>0</xdr:row>
      <xdr:rowOff>529149</xdr:rowOff>
    </xdr:to>
    <xdr:sp macro="" textlink="' '!A357">
      <xdr:nvSpPr>
        <xdr:cNvPr id="82" name="Rechteck: obere Ecken abgerundet 14">
          <a:hlinkClick xmlns:r="http://schemas.openxmlformats.org/officeDocument/2006/relationships" r:id="rId6" tooltip="Go to"/>
          <a:extLst>
            <a:ext uri="{FF2B5EF4-FFF2-40B4-BE49-F238E27FC236}">
              <a16:creationId xmlns:a16="http://schemas.microsoft.com/office/drawing/2014/main" id="{00000000-0008-0000-0B00-000052000000}"/>
            </a:ext>
          </a:extLst>
        </xdr:cNvPr>
        <xdr:cNvSpPr/>
      </xdr:nvSpPr>
      <xdr:spPr>
        <a:xfrm>
          <a:off x="2186601" y="205298"/>
          <a:ext cx="1295979" cy="323851"/>
        </a:xfrm>
        <a:prstGeom prst="round2Same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18A4578E-FC1A-4D3E-B6AC-D204DC05E24D}" type="TxLink">
            <a:rPr kumimoji="0" lang="en-US" sz="13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Vision/Stratégies</a:t>
          </a:fld>
          <a:endParaRPr kumimoji="0" lang="de-CH" sz="13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oneCell">
    <xdr:from>
      <xdr:col>2</xdr:col>
      <xdr:colOff>96724</xdr:colOff>
      <xdr:row>0</xdr:row>
      <xdr:rowOff>205298</xdr:rowOff>
    </xdr:from>
    <xdr:to>
      <xdr:col>3</xdr:col>
      <xdr:colOff>1260071</xdr:colOff>
      <xdr:row>0</xdr:row>
      <xdr:rowOff>529149</xdr:rowOff>
    </xdr:to>
    <xdr:sp macro="" textlink="' '!A16">
      <xdr:nvSpPr>
        <xdr:cNvPr id="83" name="Rechteck: obere Ecken abgerundet 15">
          <a:hlinkClick xmlns:r="http://schemas.openxmlformats.org/officeDocument/2006/relationships" r:id="rId7" tooltip="Go to"/>
          <a:extLst>
            <a:ext uri="{FF2B5EF4-FFF2-40B4-BE49-F238E27FC236}">
              <a16:creationId xmlns:a16="http://schemas.microsoft.com/office/drawing/2014/main" id="{00000000-0008-0000-0B00-000053000000}"/>
            </a:ext>
          </a:extLst>
        </xdr:cNvPr>
        <xdr:cNvSpPr/>
      </xdr:nvSpPr>
      <xdr:spPr>
        <a:xfrm>
          <a:off x="3533344" y="205298"/>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42A6CD55-CD25-44AC-BA4A-BD0143AC9E04}"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Risques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oneCell">
    <xdr:from>
      <xdr:col>3</xdr:col>
      <xdr:colOff>1310834</xdr:colOff>
      <xdr:row>0</xdr:row>
      <xdr:rowOff>205298</xdr:rowOff>
    </xdr:from>
    <xdr:to>
      <xdr:col>3</xdr:col>
      <xdr:colOff>2657061</xdr:colOff>
      <xdr:row>0</xdr:row>
      <xdr:rowOff>529149</xdr:rowOff>
    </xdr:to>
    <xdr:sp macro="" textlink="' '!A246">
      <xdr:nvSpPr>
        <xdr:cNvPr id="84" name="Rechteck: obere Ecken abgerundet 21">
          <a:hlinkClick xmlns:r="http://schemas.openxmlformats.org/officeDocument/2006/relationships" r:id="rId8" tooltip="Go to"/>
          <a:extLst>
            <a:ext uri="{FF2B5EF4-FFF2-40B4-BE49-F238E27FC236}">
              <a16:creationId xmlns:a16="http://schemas.microsoft.com/office/drawing/2014/main" id="{00000000-0008-0000-0B00-000054000000}"/>
            </a:ext>
          </a:extLst>
        </xdr:cNvPr>
        <xdr:cNvSpPr/>
      </xdr:nvSpPr>
      <xdr:spPr>
        <a:xfrm>
          <a:off x="4930334" y="205298"/>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EFFE4CFA-D3CD-4796-AE66-56864F0DE95D}"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Notre Charte</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oneCell">
    <xdr:from>
      <xdr:col>1</xdr:col>
      <xdr:colOff>64604</xdr:colOff>
      <xdr:row>2</xdr:row>
      <xdr:rowOff>59040</xdr:rowOff>
    </xdr:from>
    <xdr:to>
      <xdr:col>1</xdr:col>
      <xdr:colOff>735164</xdr:colOff>
      <xdr:row>2</xdr:row>
      <xdr:rowOff>729600</xdr:rowOff>
    </xdr:to>
    <xdr:pic>
      <xdr:nvPicPr>
        <xdr:cNvPr id="23" name="Grafik 22">
          <a:extLst>
            <a:ext uri="{FF2B5EF4-FFF2-40B4-BE49-F238E27FC236}">
              <a16:creationId xmlns:a16="http://schemas.microsoft.com/office/drawing/2014/main" id="{8F568B44-39E0-FC51-B30C-A913BC310D12}"/>
            </a:ext>
          </a:extLst>
        </xdr:cNvPr>
        <xdr:cNvPicPr>
          <a:picLocks noChangeAspect="1"/>
        </xdr:cNvPicPr>
      </xdr:nvPicPr>
      <xdr:blipFill>
        <a:blip xmlns:r="http://schemas.openxmlformats.org/officeDocument/2006/relationships" r:embed="rId9" cstate="print">
          <a:clrChange>
            <a:clrFrom>
              <a:srgbClr val="FFFFFF"/>
            </a:clrFrom>
            <a:clrTo>
              <a:srgbClr val="FFFFFF">
                <a:alpha val="0"/>
              </a:srgbClr>
            </a:clrTo>
          </a:clrChange>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232244" y="721980"/>
          <a:ext cx="670560" cy="670560"/>
        </a:xfrm>
        <a:prstGeom prst="rect">
          <a:avLst/>
        </a:prstGeom>
      </xdr:spPr>
    </xdr:pic>
    <xdr:clientData/>
  </xdr:twoCellAnchor>
  <xdr:twoCellAnchor editAs="oneCell">
    <xdr:from>
      <xdr:col>1</xdr:col>
      <xdr:colOff>697064</xdr:colOff>
      <xdr:row>2</xdr:row>
      <xdr:rowOff>160314</xdr:rowOff>
    </xdr:from>
    <xdr:to>
      <xdr:col>3</xdr:col>
      <xdr:colOff>777240</xdr:colOff>
      <xdr:row>2</xdr:row>
      <xdr:rowOff>628327</xdr:rowOff>
    </xdr:to>
    <xdr:sp macro="" textlink="' '!A89">
      <xdr:nvSpPr>
        <xdr:cNvPr id="26" name="Textfeld 25">
          <a:extLst>
            <a:ext uri="{FF2B5EF4-FFF2-40B4-BE49-F238E27FC236}">
              <a16:creationId xmlns:a16="http://schemas.microsoft.com/office/drawing/2014/main" id="{EB2B693A-9CE3-43BB-35FE-AF768FBBC841}"/>
            </a:ext>
          </a:extLst>
        </xdr:cNvPr>
        <xdr:cNvSpPr txBox="1"/>
      </xdr:nvSpPr>
      <xdr:spPr>
        <a:xfrm>
          <a:off x="864704" y="823254"/>
          <a:ext cx="3532036"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57363F3D-29DA-482E-852F-B5543CE16860}" type="TxLink">
            <a:rPr lang="en-US" sz="2400">
              <a:solidFill>
                <a:srgbClr val="486492"/>
              </a:solidFill>
              <a:latin typeface="+mn-lt"/>
              <a:ea typeface="+mn-ea"/>
              <a:cs typeface="+mn-cs"/>
            </a:rPr>
            <a:pPr marL="0" indent="0"/>
            <a:t>Notre vision </a:t>
          </a:fld>
          <a:endParaRPr lang="de-CH" sz="2400">
            <a:solidFill>
              <a:srgbClr val="486492"/>
            </a:solidFill>
            <a:latin typeface="+mn-lt"/>
            <a:ea typeface="+mn-ea"/>
            <a:cs typeface="+mn-cs"/>
          </a:endParaRPr>
        </a:p>
      </xdr:txBody>
    </xdr:sp>
    <xdr:clientData/>
  </xdr:twoCellAnchor>
  <xdr:twoCellAnchor editAs="oneCell">
    <xdr:from>
      <xdr:col>5</xdr:col>
      <xdr:colOff>63612</xdr:colOff>
      <xdr:row>2</xdr:row>
      <xdr:rowOff>55659</xdr:rowOff>
    </xdr:from>
    <xdr:to>
      <xdr:col>5</xdr:col>
      <xdr:colOff>741792</xdr:colOff>
      <xdr:row>2</xdr:row>
      <xdr:rowOff>732982</xdr:rowOff>
    </xdr:to>
    <xdr:pic>
      <xdr:nvPicPr>
        <xdr:cNvPr id="36" name="Grafik 35">
          <a:extLst>
            <a:ext uri="{FF2B5EF4-FFF2-40B4-BE49-F238E27FC236}">
              <a16:creationId xmlns:a16="http://schemas.microsoft.com/office/drawing/2014/main" id="{762E377C-787D-AED9-6DFA-B5C45A347DA0}"/>
            </a:ext>
          </a:extLst>
        </xdr:cNvPr>
        <xdr:cNvPicPr>
          <a:picLocks noChangeAspect="1"/>
        </xdr:cNvPicPr>
      </xdr:nvPicPr>
      <xdr:blipFill>
        <a:blip xmlns:r="http://schemas.openxmlformats.org/officeDocument/2006/relationships" r:embed="rId10" cstate="print">
          <a:clrChange>
            <a:clrFrom>
              <a:srgbClr val="FFFFFF"/>
            </a:clrFrom>
            <a:clrTo>
              <a:srgbClr val="FFFFFF">
                <a:alpha val="0"/>
              </a:srgbClr>
            </a:clrTo>
          </a:clrChange>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7134972" y="718599"/>
          <a:ext cx="678180" cy="677323"/>
        </a:xfrm>
        <a:prstGeom prst="rect">
          <a:avLst/>
        </a:prstGeom>
      </xdr:spPr>
    </xdr:pic>
    <xdr:clientData/>
  </xdr:twoCellAnchor>
  <xdr:twoCellAnchor editAs="oneCell">
    <xdr:from>
      <xdr:col>5</xdr:col>
      <xdr:colOff>692094</xdr:colOff>
      <xdr:row>2</xdr:row>
      <xdr:rowOff>160314</xdr:rowOff>
    </xdr:from>
    <xdr:to>
      <xdr:col>7</xdr:col>
      <xdr:colOff>525779</xdr:colOff>
      <xdr:row>2</xdr:row>
      <xdr:rowOff>628327</xdr:rowOff>
    </xdr:to>
    <xdr:sp macro="" textlink="' '!A90">
      <xdr:nvSpPr>
        <xdr:cNvPr id="37" name="Textfeld 36">
          <a:extLst>
            <a:ext uri="{FF2B5EF4-FFF2-40B4-BE49-F238E27FC236}">
              <a16:creationId xmlns:a16="http://schemas.microsoft.com/office/drawing/2014/main" id="{BECE1108-953C-86C9-128B-79D38E924782}"/>
            </a:ext>
          </a:extLst>
        </xdr:cNvPr>
        <xdr:cNvSpPr txBox="1"/>
      </xdr:nvSpPr>
      <xdr:spPr>
        <a:xfrm>
          <a:off x="7763454" y="823254"/>
          <a:ext cx="3376985"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0B458A09-0D86-49AE-848F-49F2DF1EA10F}" type="TxLink">
            <a:rPr lang="en-US" sz="2400">
              <a:solidFill>
                <a:srgbClr val="486492"/>
              </a:solidFill>
              <a:latin typeface="+mn-lt"/>
              <a:ea typeface="+mn-ea"/>
              <a:cs typeface="+mn-cs"/>
            </a:rPr>
            <a:pPr marL="0" indent="0"/>
            <a:t>Notre mission  </a:t>
          </a:fld>
          <a:endParaRPr lang="de-CH" sz="2400">
            <a:solidFill>
              <a:srgbClr val="486492"/>
            </a:solidFill>
            <a:latin typeface="+mn-lt"/>
            <a:ea typeface="+mn-ea"/>
            <a:cs typeface="+mn-cs"/>
          </a:endParaRPr>
        </a:p>
      </xdr:txBody>
    </xdr:sp>
    <xdr:clientData/>
  </xdr:twoCellAnchor>
  <xdr:twoCellAnchor editAs="oneCell">
    <xdr:from>
      <xdr:col>3</xdr:col>
      <xdr:colOff>58310</xdr:colOff>
      <xdr:row>7</xdr:row>
      <xdr:rowOff>80177</xdr:rowOff>
    </xdr:from>
    <xdr:to>
      <xdr:col>3</xdr:col>
      <xdr:colOff>797450</xdr:colOff>
      <xdr:row>8</xdr:row>
      <xdr:rowOff>87927</xdr:rowOff>
    </xdr:to>
    <xdr:pic>
      <xdr:nvPicPr>
        <xdr:cNvPr id="41" name="Grafik 40">
          <a:extLst>
            <a:ext uri="{FF2B5EF4-FFF2-40B4-BE49-F238E27FC236}">
              <a16:creationId xmlns:a16="http://schemas.microsoft.com/office/drawing/2014/main" id="{9EDD1579-937D-0D73-718B-A303F14BFA30}"/>
            </a:ext>
          </a:extLst>
        </xdr:cNvPr>
        <xdr:cNvPicPr>
          <a:picLocks noChangeAspect="1"/>
        </xdr:cNvPicPr>
      </xdr:nvPicPr>
      <xdr:blipFill>
        <a:blip xmlns:r="http://schemas.openxmlformats.org/officeDocument/2006/relationships" r:embed="rId11" cstate="print">
          <a:clrChange>
            <a:clrFrom>
              <a:srgbClr val="FFFFFF"/>
            </a:clrFrom>
            <a:clrTo>
              <a:srgbClr val="FFFFFF">
                <a:alpha val="0"/>
              </a:srgbClr>
            </a:clrTo>
          </a:clrChange>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3676153" y="5895562"/>
          <a:ext cx="739140" cy="716742"/>
        </a:xfrm>
        <a:prstGeom prst="rect">
          <a:avLst/>
        </a:prstGeom>
      </xdr:spPr>
    </xdr:pic>
    <xdr:clientData/>
  </xdr:twoCellAnchor>
  <xdr:twoCellAnchor editAs="oneCell">
    <xdr:from>
      <xdr:col>3</xdr:col>
      <xdr:colOff>736821</xdr:colOff>
      <xdr:row>7</xdr:row>
      <xdr:rowOff>153394</xdr:rowOff>
    </xdr:from>
    <xdr:to>
      <xdr:col>3</xdr:col>
      <xdr:colOff>3220279</xdr:colOff>
      <xdr:row>7</xdr:row>
      <xdr:rowOff>621407</xdr:rowOff>
    </xdr:to>
    <xdr:sp macro="" textlink="' '!A91">
      <xdr:nvSpPr>
        <xdr:cNvPr id="42" name="Textfeld 41">
          <a:extLst>
            <a:ext uri="{FF2B5EF4-FFF2-40B4-BE49-F238E27FC236}">
              <a16:creationId xmlns:a16="http://schemas.microsoft.com/office/drawing/2014/main" id="{3E9C40CB-88CD-0853-3963-28B8A881EA37}"/>
            </a:ext>
          </a:extLst>
        </xdr:cNvPr>
        <xdr:cNvSpPr txBox="1"/>
      </xdr:nvSpPr>
      <xdr:spPr>
        <a:xfrm>
          <a:off x="4354664" y="6037359"/>
          <a:ext cx="2483458"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4C72DC7E-2C89-4684-9340-AE1516AFB87B}" type="TxLink">
            <a:rPr lang="en-US" sz="2400">
              <a:solidFill>
                <a:srgbClr val="486492"/>
              </a:solidFill>
              <a:latin typeface="+mn-lt"/>
              <a:ea typeface="+mn-ea"/>
              <a:cs typeface="+mn-cs"/>
            </a:rPr>
            <a:pPr marL="0" indent="0"/>
            <a:t>Nos valeurs</a:t>
          </a:fld>
          <a:endParaRPr lang="de-CH" sz="2400">
            <a:solidFill>
              <a:srgbClr val="486492"/>
            </a:solidFill>
            <a:latin typeface="+mn-lt"/>
            <a:ea typeface="+mn-ea"/>
            <a:cs typeface="+mn-cs"/>
          </a:endParaRPr>
        </a:p>
      </xdr:txBody>
    </xdr:sp>
    <xdr:clientData/>
  </xdr:twoCellAnchor>
  <xdr:twoCellAnchor editAs="oneCell">
    <xdr:from>
      <xdr:col>1</xdr:col>
      <xdr:colOff>106681</xdr:colOff>
      <xdr:row>10</xdr:row>
      <xdr:rowOff>91440</xdr:rowOff>
    </xdr:from>
    <xdr:to>
      <xdr:col>1</xdr:col>
      <xdr:colOff>760135</xdr:colOff>
      <xdr:row>10</xdr:row>
      <xdr:rowOff>739140</xdr:rowOff>
    </xdr:to>
    <xdr:pic>
      <xdr:nvPicPr>
        <xdr:cNvPr id="46" name="Grafik 45">
          <a:extLst>
            <a:ext uri="{FF2B5EF4-FFF2-40B4-BE49-F238E27FC236}">
              <a16:creationId xmlns:a16="http://schemas.microsoft.com/office/drawing/2014/main" id="{331E3803-CE56-2432-D8F0-8890F634885B}"/>
            </a:ext>
          </a:extLst>
        </xdr:cNvPr>
        <xdr:cNvPicPr>
          <a:picLocks noChangeAspect="1"/>
        </xdr:cNvPicPr>
      </xdr:nvPicPr>
      <xdr:blipFill>
        <a:blip xmlns:r="http://schemas.openxmlformats.org/officeDocument/2006/relationships" r:embed="rId12" cstate="print">
          <a:clrChange>
            <a:clrFrom>
              <a:srgbClr val="FFFFFF"/>
            </a:clrFrom>
            <a:clrTo>
              <a:srgbClr val="FFFFFF">
                <a:alpha val="0"/>
              </a:srgbClr>
            </a:clrTo>
          </a:clrChange>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274321" y="8313420"/>
          <a:ext cx="653454" cy="647700"/>
        </a:xfrm>
        <a:prstGeom prst="rect">
          <a:avLst/>
        </a:prstGeom>
      </xdr:spPr>
    </xdr:pic>
    <xdr:clientData/>
  </xdr:twoCellAnchor>
  <xdr:twoCellAnchor editAs="oneCell">
    <xdr:from>
      <xdr:col>1</xdr:col>
      <xdr:colOff>841844</xdr:colOff>
      <xdr:row>10</xdr:row>
      <xdr:rowOff>187518</xdr:rowOff>
    </xdr:from>
    <xdr:to>
      <xdr:col>5</xdr:col>
      <xdr:colOff>327660</xdr:colOff>
      <xdr:row>10</xdr:row>
      <xdr:rowOff>655531</xdr:rowOff>
    </xdr:to>
    <xdr:sp macro="" textlink="' '!A84">
      <xdr:nvSpPr>
        <xdr:cNvPr id="47" name="Textfeld 46">
          <a:extLst>
            <a:ext uri="{FF2B5EF4-FFF2-40B4-BE49-F238E27FC236}">
              <a16:creationId xmlns:a16="http://schemas.microsoft.com/office/drawing/2014/main" id="{36FFBECB-1575-B38D-2895-5552D28733EE}"/>
            </a:ext>
          </a:extLst>
        </xdr:cNvPr>
        <xdr:cNvSpPr txBox="1"/>
      </xdr:nvSpPr>
      <xdr:spPr>
        <a:xfrm>
          <a:off x="1009484" y="8539038"/>
          <a:ext cx="6389536"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86105A1B-FB40-4984-961F-250B8D0EC41D}" type="TxLink">
            <a:rPr lang="en-US" sz="2400">
              <a:solidFill>
                <a:srgbClr val="486492"/>
              </a:solidFill>
              <a:latin typeface="+mn-lt"/>
              <a:ea typeface="+mn-ea"/>
              <a:cs typeface="+mn-cs"/>
            </a:rPr>
            <a:pPr marL="0" indent="0"/>
            <a:t>Nos objectifs stratégiques à long terme</a:t>
          </a:fld>
          <a:endParaRPr lang="de-CH" sz="2400">
            <a:solidFill>
              <a:srgbClr val="486492"/>
            </a:solidFill>
            <a:latin typeface="+mn-lt"/>
            <a:ea typeface="+mn-ea"/>
            <a:cs typeface="+mn-cs"/>
          </a:endParaRPr>
        </a:p>
      </xdr:txBody>
    </xdr:sp>
    <xdr:clientData/>
  </xdr:twoCellAnchor>
  <xdr:twoCellAnchor editAs="oneCell">
    <xdr:from>
      <xdr:col>3</xdr:col>
      <xdr:colOff>1733177</xdr:colOff>
      <xdr:row>5</xdr:row>
      <xdr:rowOff>723113</xdr:rowOff>
    </xdr:from>
    <xdr:to>
      <xdr:col>5</xdr:col>
      <xdr:colOff>1878828</xdr:colOff>
      <xdr:row>5</xdr:row>
      <xdr:rowOff>1386053</xdr:rowOff>
    </xdr:to>
    <xdr:grpSp>
      <xdr:nvGrpSpPr>
        <xdr:cNvPr id="17" name="Gruppieren 16">
          <a:extLst>
            <a:ext uri="{FF2B5EF4-FFF2-40B4-BE49-F238E27FC236}">
              <a16:creationId xmlns:a16="http://schemas.microsoft.com/office/drawing/2014/main" id="{366C3254-6426-E5A6-7F1D-A2F76E6F9095}"/>
            </a:ext>
          </a:extLst>
        </xdr:cNvPr>
        <xdr:cNvGrpSpPr/>
      </xdr:nvGrpSpPr>
      <xdr:grpSpPr>
        <a:xfrm>
          <a:off x="5352677" y="4121633"/>
          <a:ext cx="3597511" cy="662940"/>
          <a:chOff x="5291385" y="3536880"/>
          <a:chExt cx="3597840" cy="662940"/>
        </a:xfrm>
      </xdr:grpSpPr>
      <xdr:grpSp>
        <xdr:nvGrpSpPr>
          <xdr:cNvPr id="51" name="Gruppieren 50">
            <a:extLst>
              <a:ext uri="{FF2B5EF4-FFF2-40B4-BE49-F238E27FC236}">
                <a16:creationId xmlns:a16="http://schemas.microsoft.com/office/drawing/2014/main" id="{E026EEE9-AE8F-B2B1-0644-58767DE6B6E2}"/>
              </a:ext>
            </a:extLst>
          </xdr:cNvPr>
          <xdr:cNvGrpSpPr/>
        </xdr:nvGrpSpPr>
        <xdr:grpSpPr>
          <a:xfrm>
            <a:off x="5291385" y="3536880"/>
            <a:ext cx="662940" cy="662940"/>
            <a:chOff x="1263968" y="6157913"/>
            <a:chExt cx="662940" cy="662940"/>
          </a:xfrm>
        </xdr:grpSpPr>
        <xdr:pic>
          <xdr:nvPicPr>
            <xdr:cNvPr id="49" name="Grafik 48">
              <a:extLst>
                <a:ext uri="{FF2B5EF4-FFF2-40B4-BE49-F238E27FC236}">
                  <a16:creationId xmlns:a16="http://schemas.microsoft.com/office/drawing/2014/main" id="{D40E24F4-5925-AD06-F781-A706FB80CFAC}"/>
                </a:ext>
              </a:extLst>
            </xdr:cNvPr>
            <xdr:cNvPicPr>
              <a:picLocks noChangeAspect="1"/>
            </xdr:cNvPicPr>
          </xdr:nvPicPr>
          <xdr:blipFill>
            <a:blip xmlns:r="http://schemas.openxmlformats.org/officeDocument/2006/relationships" r:embed="rId13" cstate="print">
              <a:clrChange>
                <a:clrFrom>
                  <a:srgbClr val="FFFFFF"/>
                </a:clrFrom>
                <a:clrTo>
                  <a:srgbClr val="FFFFFF">
                    <a:alpha val="0"/>
                  </a:srgbClr>
                </a:clrTo>
              </a:clrChange>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1406843" y="6250306"/>
              <a:ext cx="403860" cy="447758"/>
            </a:xfrm>
            <a:prstGeom prst="rect">
              <a:avLst/>
            </a:prstGeom>
          </xdr:spPr>
        </xdr:pic>
        <xdr:sp macro="" textlink="">
          <xdr:nvSpPr>
            <xdr:cNvPr id="50" name="Ellipse 49">
              <a:extLst>
                <a:ext uri="{FF2B5EF4-FFF2-40B4-BE49-F238E27FC236}">
                  <a16:creationId xmlns:a16="http://schemas.microsoft.com/office/drawing/2014/main" id="{3B1C2865-3ED3-B6D1-73AF-DE025188D2B9}"/>
                </a:ext>
              </a:extLst>
            </xdr:cNvPr>
            <xdr:cNvSpPr/>
          </xdr:nvSpPr>
          <xdr:spPr>
            <a:xfrm>
              <a:off x="1263968" y="6157913"/>
              <a:ext cx="662940" cy="662940"/>
            </a:xfrm>
            <a:prstGeom prst="ellipse">
              <a:avLst/>
            </a:prstGeom>
            <a:noFill/>
            <a:ln w="9525">
              <a:solidFill>
                <a:srgbClr val="A0BBDC"/>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de-CH" sz="1100" baseline="0"/>
            </a:p>
          </xdr:txBody>
        </xdr:sp>
      </xdr:grpSp>
      <xdr:sp macro="" textlink="' '!A92">
        <xdr:nvSpPr>
          <xdr:cNvPr id="52" name="Textfeld 51">
            <a:extLst>
              <a:ext uri="{FF2B5EF4-FFF2-40B4-BE49-F238E27FC236}">
                <a16:creationId xmlns:a16="http://schemas.microsoft.com/office/drawing/2014/main" id="{5A8D32E0-DDD6-4D97-FE17-80180D4D937A}"/>
              </a:ext>
            </a:extLst>
          </xdr:cNvPr>
          <xdr:cNvSpPr txBox="1"/>
        </xdr:nvSpPr>
        <xdr:spPr>
          <a:xfrm>
            <a:off x="5998884" y="3625050"/>
            <a:ext cx="2890341"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fld id="{8E04B80B-01B4-46E9-B788-FD1A22618884}" type="TxLink">
              <a:rPr lang="en-US" sz="2400" b="0" i="0" u="none" strike="noStrike">
                <a:solidFill>
                  <a:srgbClr val="486492"/>
                </a:solidFill>
                <a:latin typeface="Calibri"/>
                <a:ea typeface="Calibri"/>
                <a:cs typeface="Calibri"/>
              </a:rPr>
              <a:pPr/>
              <a:t>Nos stratégies</a:t>
            </a:fld>
            <a:endParaRPr lang="de-CH" sz="2400">
              <a:solidFill>
                <a:srgbClr val="486492"/>
              </a:solidFill>
            </a:endParaRPr>
          </a:p>
        </xdr:txBody>
      </xdr:sp>
    </xdr:grpSp>
    <xdr:clientData/>
  </xdr:twoCellAnchor>
  <xdr:twoCellAnchor editAs="oneCell">
    <xdr:from>
      <xdr:col>1</xdr:col>
      <xdr:colOff>881269</xdr:colOff>
      <xdr:row>10</xdr:row>
      <xdr:rowOff>682487</xdr:rowOff>
    </xdr:from>
    <xdr:to>
      <xdr:col>4</xdr:col>
      <xdr:colOff>39757</xdr:colOff>
      <xdr:row>10</xdr:row>
      <xdr:rowOff>1981201</xdr:rowOff>
    </xdr:to>
    <xdr:sp macro="" textlink="" fLocksText="0">
      <xdr:nvSpPr>
        <xdr:cNvPr id="55" name="Textfeld 2">
          <a:extLst>
            <a:ext uri="{FF2B5EF4-FFF2-40B4-BE49-F238E27FC236}">
              <a16:creationId xmlns:a16="http://schemas.microsoft.com/office/drawing/2014/main" id="{F11C5DA1-D0C8-201A-170C-D06B0F23E0DC}"/>
            </a:ext>
          </a:extLst>
        </xdr:cNvPr>
        <xdr:cNvSpPr txBox="1"/>
      </xdr:nvSpPr>
      <xdr:spPr>
        <a:xfrm>
          <a:off x="1046921" y="9004852"/>
          <a:ext cx="5857462" cy="1298714"/>
        </a:xfrm>
        <a:prstGeom prst="rect">
          <a:avLst/>
        </a:prstGeom>
        <a:noFill/>
        <a:ln>
          <a:noFill/>
        </a:ln>
      </xdr:spPr>
      <xdr:txBody>
        <a:bodyPr vertOverflow="clip" horzOverflow="clip" wrap="square" rtlCol="0">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marL="177800" indent="-177800">
            <a:buFont typeface="Calibri Light" panose="020F0302020204030204"/>
            <a:buAutoNum type="arabicPeriod"/>
          </a:pPr>
          <a:r>
            <a:rPr lang="fr-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rPr>
            <a:t>Objectif 1</a:t>
          </a:r>
        </a:p>
        <a:p>
          <a:pPr marL="177800" indent="-177800">
            <a:buFont typeface="Calibri Light" panose="020F0302020204030204"/>
            <a:buAutoNum type="arabicPeriod"/>
          </a:pPr>
          <a:r>
            <a:rPr lang="fr-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rPr>
            <a:t>xy</a:t>
          </a:r>
        </a:p>
        <a:p>
          <a:pPr marL="177800" indent="-177800">
            <a:buFont typeface="Calibri Light" panose="020F0302020204030204"/>
            <a:buAutoNum type="arabicPeriod"/>
          </a:pPr>
          <a:r>
            <a:rPr lang="fr-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rPr>
            <a:t>xy</a:t>
          </a:r>
        </a:p>
        <a:p>
          <a:pPr marL="177800" indent="-177800">
            <a:buFont typeface="Calibri Light" panose="020F0302020204030204"/>
            <a:buAutoNum type="arabicPeriod"/>
          </a:pPr>
          <a:r>
            <a:rPr lang="fr-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rPr>
            <a:t>xy</a:t>
          </a:r>
        </a:p>
        <a:p>
          <a:pPr marL="177800" indent="-177800">
            <a:buFont typeface="Calibri Light" panose="020F0302020204030204"/>
            <a:buAutoNum type="arabicPeriod"/>
          </a:pPr>
          <a:r>
            <a:rPr lang="fr-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rPr>
            <a:t>xy</a:t>
          </a:r>
        </a:p>
        <a:p>
          <a:pPr marL="177800" indent="-177800">
            <a:buFont typeface="Calibri Light" panose="020F0302020204030204"/>
            <a:buAutoNum type="arabicPeriod"/>
          </a:pPr>
          <a:r>
            <a:rPr lang="fr-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rPr>
            <a:t>xy</a:t>
          </a:r>
        </a:p>
      </xdr:txBody>
    </xdr:sp>
    <xdr:clientData fLocksWithSheet="0"/>
  </xdr:twoCellAnchor>
  <xdr:twoCellAnchor editAs="oneCell">
    <xdr:from>
      <xdr:col>1</xdr:col>
      <xdr:colOff>205408</xdr:colOff>
      <xdr:row>5</xdr:row>
      <xdr:rowOff>314313</xdr:rowOff>
    </xdr:from>
    <xdr:to>
      <xdr:col>3</xdr:col>
      <xdr:colOff>1630680</xdr:colOff>
      <xdr:row>5</xdr:row>
      <xdr:rowOff>1055867</xdr:rowOff>
    </xdr:to>
    <xdr:grpSp>
      <xdr:nvGrpSpPr>
        <xdr:cNvPr id="57" name="Gruppieren 56">
          <a:hlinkClick xmlns:r="http://schemas.openxmlformats.org/officeDocument/2006/relationships" r:id="rId14"/>
          <a:extLst>
            <a:ext uri="{FF2B5EF4-FFF2-40B4-BE49-F238E27FC236}">
              <a16:creationId xmlns:a16="http://schemas.microsoft.com/office/drawing/2014/main" id="{ECAF6A59-E3DB-9772-56DB-81DFE5DE19D9}"/>
            </a:ext>
          </a:extLst>
        </xdr:cNvPr>
        <xdr:cNvGrpSpPr/>
      </xdr:nvGrpSpPr>
      <xdr:grpSpPr>
        <a:xfrm>
          <a:off x="373048" y="3712833"/>
          <a:ext cx="4877132" cy="741554"/>
          <a:chOff x="602973" y="3797316"/>
          <a:chExt cx="5155374" cy="741554"/>
        </a:xfrm>
      </xdr:grpSpPr>
      <xdr:sp macro="" textlink="">
        <xdr:nvSpPr>
          <xdr:cNvPr id="53" name="Oval 56">
            <a:extLst>
              <a:ext uri="{FF2B5EF4-FFF2-40B4-BE49-F238E27FC236}">
                <a16:creationId xmlns:a16="http://schemas.microsoft.com/office/drawing/2014/main" id="{9400AD9A-FBAB-4CD5-8CB4-87CDCD31521C}"/>
              </a:ext>
            </a:extLst>
          </xdr:cNvPr>
          <xdr:cNvSpPr/>
        </xdr:nvSpPr>
        <xdr:spPr>
          <a:xfrm>
            <a:off x="602973" y="3803373"/>
            <a:ext cx="305913" cy="299382"/>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400" kern="0">
                <a:solidFill>
                  <a:srgbClr val="FFFFFF"/>
                </a:solidFill>
              </a:rPr>
              <a:t>1</a:t>
            </a:r>
          </a:p>
        </xdr:txBody>
      </xdr:sp>
      <xdr:sp macro="" textlink="Massnahmen!C2" fLocksText="0">
        <xdr:nvSpPr>
          <xdr:cNvPr id="56" name="Textfeld 55">
            <a:extLst>
              <a:ext uri="{FF2B5EF4-FFF2-40B4-BE49-F238E27FC236}">
                <a16:creationId xmlns:a16="http://schemas.microsoft.com/office/drawing/2014/main" id="{D90EA143-87A0-393F-1005-125848C5B026}"/>
              </a:ext>
            </a:extLst>
          </xdr:cNvPr>
          <xdr:cNvSpPr txBox="1"/>
        </xdr:nvSpPr>
        <xdr:spPr>
          <a:xfrm>
            <a:off x="1000538" y="3797316"/>
            <a:ext cx="4757809" cy="7415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DCFFA1E8-F738-48AD-BB31-26BDC7BD34FB}" type="TxLink">
              <a:rPr lang="en-US" sz="1200" b="0" i="0" u="none" strike="noStrike">
                <a:solidFill>
                  <a:schemeClr val="tx1">
                    <a:lumMod val="65000"/>
                    <a:lumOff val="35000"/>
                  </a:schemeClr>
                </a:solidFill>
                <a:latin typeface="Calibri Light"/>
                <a:ea typeface="Calibri Light"/>
                <a:cs typeface="Calibri Light"/>
              </a:rPr>
              <a:pPr/>
              <a:t>Stratégie 1:</a:t>
            </a:fld>
            <a:endParaRPr lang="de-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endParaRPr>
          </a:p>
        </xdr:txBody>
      </xdr:sp>
    </xdr:grpSp>
    <xdr:clientData/>
  </xdr:twoCellAnchor>
  <xdr:twoCellAnchor editAs="oneCell">
    <xdr:from>
      <xdr:col>5</xdr:col>
      <xdr:colOff>2299252</xdr:colOff>
      <xdr:row>5</xdr:row>
      <xdr:rowOff>314313</xdr:rowOff>
    </xdr:from>
    <xdr:to>
      <xdr:col>7</xdr:col>
      <xdr:colOff>3173898</xdr:colOff>
      <xdr:row>5</xdr:row>
      <xdr:rowOff>1055867</xdr:rowOff>
    </xdr:to>
    <xdr:grpSp>
      <xdr:nvGrpSpPr>
        <xdr:cNvPr id="65" name="Gruppieren 64">
          <a:hlinkClick xmlns:r="http://schemas.openxmlformats.org/officeDocument/2006/relationships" r:id="rId15"/>
          <a:extLst>
            <a:ext uri="{FF2B5EF4-FFF2-40B4-BE49-F238E27FC236}">
              <a16:creationId xmlns:a16="http://schemas.microsoft.com/office/drawing/2014/main" id="{240F771C-440F-42D7-B3F7-0DCB82239A71}"/>
            </a:ext>
          </a:extLst>
        </xdr:cNvPr>
        <xdr:cNvGrpSpPr/>
      </xdr:nvGrpSpPr>
      <xdr:grpSpPr>
        <a:xfrm>
          <a:off x="9370612" y="3712833"/>
          <a:ext cx="4417946" cy="741554"/>
          <a:chOff x="602973" y="3797316"/>
          <a:chExt cx="4671392" cy="741554"/>
        </a:xfrm>
      </xdr:grpSpPr>
      <xdr:sp macro="" textlink="">
        <xdr:nvSpPr>
          <xdr:cNvPr id="66" name="Oval 56">
            <a:extLst>
              <a:ext uri="{FF2B5EF4-FFF2-40B4-BE49-F238E27FC236}">
                <a16:creationId xmlns:a16="http://schemas.microsoft.com/office/drawing/2014/main" id="{F283BBF8-DC98-EC93-579D-9B106DF38145}"/>
              </a:ext>
            </a:extLst>
          </xdr:cNvPr>
          <xdr:cNvSpPr/>
        </xdr:nvSpPr>
        <xdr:spPr>
          <a:xfrm>
            <a:off x="602973" y="3803373"/>
            <a:ext cx="305913" cy="299382"/>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400" kern="0">
                <a:solidFill>
                  <a:srgbClr val="FFFFFF"/>
                </a:solidFill>
              </a:rPr>
              <a:t>4</a:t>
            </a:r>
          </a:p>
        </xdr:txBody>
      </xdr:sp>
      <xdr:sp macro="" textlink="Massnahmen!C5" fLocksText="0">
        <xdr:nvSpPr>
          <xdr:cNvPr id="67" name="Textfeld 66">
            <a:extLst>
              <a:ext uri="{FF2B5EF4-FFF2-40B4-BE49-F238E27FC236}">
                <a16:creationId xmlns:a16="http://schemas.microsoft.com/office/drawing/2014/main" id="{78EA7636-B13A-72C5-0F06-89B11476A393}"/>
              </a:ext>
            </a:extLst>
          </xdr:cNvPr>
          <xdr:cNvSpPr txBox="1"/>
        </xdr:nvSpPr>
        <xdr:spPr>
          <a:xfrm>
            <a:off x="1000538" y="3797316"/>
            <a:ext cx="4273827" cy="7415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71961ED6-8A3F-48B3-B842-C67243E81CA6}" type="TxLink">
              <a:rPr lang="en-US" sz="1200" b="0" i="0" u="none" strike="noStrike">
                <a:solidFill>
                  <a:schemeClr val="tx1">
                    <a:lumMod val="65000"/>
                    <a:lumOff val="35000"/>
                  </a:schemeClr>
                </a:solidFill>
                <a:latin typeface="Calibri Light"/>
                <a:ea typeface="Calibri Light"/>
                <a:cs typeface="Calibri Light"/>
              </a:rPr>
              <a:pPr/>
              <a:t>Stratégie 4:</a:t>
            </a:fld>
            <a:endParaRPr lang="de-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endParaRPr>
          </a:p>
        </xdr:txBody>
      </xdr:sp>
    </xdr:grpSp>
    <xdr:clientData/>
  </xdr:twoCellAnchor>
  <xdr:twoCellAnchor editAs="oneCell">
    <xdr:from>
      <xdr:col>5</xdr:col>
      <xdr:colOff>2299252</xdr:colOff>
      <xdr:row>5</xdr:row>
      <xdr:rowOff>1241397</xdr:rowOff>
    </xdr:from>
    <xdr:to>
      <xdr:col>7</xdr:col>
      <xdr:colOff>3173898</xdr:colOff>
      <xdr:row>5</xdr:row>
      <xdr:rowOff>1982951</xdr:rowOff>
    </xdr:to>
    <xdr:grpSp>
      <xdr:nvGrpSpPr>
        <xdr:cNvPr id="77" name="Gruppieren 76">
          <a:hlinkClick xmlns:r="http://schemas.openxmlformats.org/officeDocument/2006/relationships" r:id="rId16"/>
          <a:extLst>
            <a:ext uri="{FF2B5EF4-FFF2-40B4-BE49-F238E27FC236}">
              <a16:creationId xmlns:a16="http://schemas.microsoft.com/office/drawing/2014/main" id="{A27913D2-A1C3-4903-B1B5-D2FF7FA616F9}"/>
            </a:ext>
          </a:extLst>
        </xdr:cNvPr>
        <xdr:cNvGrpSpPr/>
      </xdr:nvGrpSpPr>
      <xdr:grpSpPr>
        <a:xfrm>
          <a:off x="9370612" y="4639917"/>
          <a:ext cx="4417946" cy="741554"/>
          <a:chOff x="602973" y="3797316"/>
          <a:chExt cx="4671392" cy="741554"/>
        </a:xfrm>
      </xdr:grpSpPr>
      <xdr:sp macro="" textlink="">
        <xdr:nvSpPr>
          <xdr:cNvPr id="78" name="Oval 56">
            <a:extLst>
              <a:ext uri="{FF2B5EF4-FFF2-40B4-BE49-F238E27FC236}">
                <a16:creationId xmlns:a16="http://schemas.microsoft.com/office/drawing/2014/main" id="{4573A8EB-6EE8-A3C9-EA37-597B9054C5C6}"/>
              </a:ext>
            </a:extLst>
          </xdr:cNvPr>
          <xdr:cNvSpPr/>
        </xdr:nvSpPr>
        <xdr:spPr>
          <a:xfrm>
            <a:off x="602973" y="3803373"/>
            <a:ext cx="305913" cy="299382"/>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400" kern="0">
                <a:solidFill>
                  <a:srgbClr val="FFFFFF"/>
                </a:solidFill>
              </a:rPr>
              <a:t>5</a:t>
            </a:r>
          </a:p>
        </xdr:txBody>
      </xdr:sp>
      <xdr:sp macro="" textlink="Massnahmen!C6" fLocksText="0">
        <xdr:nvSpPr>
          <xdr:cNvPr id="79" name="Textfeld 78">
            <a:extLst>
              <a:ext uri="{FF2B5EF4-FFF2-40B4-BE49-F238E27FC236}">
                <a16:creationId xmlns:a16="http://schemas.microsoft.com/office/drawing/2014/main" id="{F91FC7A4-5C32-6875-53AC-A8CA0CAE4AAE}"/>
              </a:ext>
            </a:extLst>
          </xdr:cNvPr>
          <xdr:cNvSpPr txBox="1"/>
        </xdr:nvSpPr>
        <xdr:spPr>
          <a:xfrm>
            <a:off x="1000538" y="3797316"/>
            <a:ext cx="4273827" cy="7415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544944FE-EA81-4D0C-980E-01E22AFAD14C}" type="TxLink">
              <a:rPr lang="en-US" sz="1200" b="0" i="0" u="none" strike="noStrike">
                <a:solidFill>
                  <a:schemeClr val="tx1">
                    <a:lumMod val="65000"/>
                    <a:lumOff val="35000"/>
                  </a:schemeClr>
                </a:solidFill>
                <a:latin typeface="Calibri Light"/>
                <a:ea typeface="Calibri Light"/>
                <a:cs typeface="Calibri Light"/>
              </a:rPr>
              <a:pPr/>
              <a:t>Stratégie 5:</a:t>
            </a:fld>
            <a:endParaRPr lang="de-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endParaRPr>
          </a:p>
        </xdr:txBody>
      </xdr:sp>
    </xdr:grpSp>
    <xdr:clientData/>
  </xdr:twoCellAnchor>
  <xdr:twoCellAnchor editAs="oneCell">
    <xdr:from>
      <xdr:col>1</xdr:col>
      <xdr:colOff>205408</xdr:colOff>
      <xdr:row>5</xdr:row>
      <xdr:rowOff>1241397</xdr:rowOff>
    </xdr:from>
    <xdr:to>
      <xdr:col>3</xdr:col>
      <xdr:colOff>1615440</xdr:colOff>
      <xdr:row>5</xdr:row>
      <xdr:rowOff>1982951</xdr:rowOff>
    </xdr:to>
    <xdr:grpSp>
      <xdr:nvGrpSpPr>
        <xdr:cNvPr id="100" name="Gruppieren 99">
          <a:hlinkClick xmlns:r="http://schemas.openxmlformats.org/officeDocument/2006/relationships" r:id="rId17"/>
          <a:extLst>
            <a:ext uri="{FF2B5EF4-FFF2-40B4-BE49-F238E27FC236}">
              <a16:creationId xmlns:a16="http://schemas.microsoft.com/office/drawing/2014/main" id="{743EB45C-EA8A-EA35-22A2-181A4FB7AEF5}"/>
            </a:ext>
          </a:extLst>
        </xdr:cNvPr>
        <xdr:cNvGrpSpPr/>
      </xdr:nvGrpSpPr>
      <xdr:grpSpPr>
        <a:xfrm>
          <a:off x="373048" y="4639917"/>
          <a:ext cx="4861892" cy="741554"/>
          <a:chOff x="602973" y="3797316"/>
          <a:chExt cx="5139265" cy="741554"/>
        </a:xfrm>
      </xdr:grpSpPr>
      <xdr:sp macro="" textlink="">
        <xdr:nvSpPr>
          <xdr:cNvPr id="101" name="Oval 56">
            <a:extLst>
              <a:ext uri="{FF2B5EF4-FFF2-40B4-BE49-F238E27FC236}">
                <a16:creationId xmlns:a16="http://schemas.microsoft.com/office/drawing/2014/main" id="{B5523AB5-65CF-D8FC-F9A7-DC85D286F08E}"/>
              </a:ext>
            </a:extLst>
          </xdr:cNvPr>
          <xdr:cNvSpPr/>
        </xdr:nvSpPr>
        <xdr:spPr>
          <a:xfrm>
            <a:off x="602973" y="3803373"/>
            <a:ext cx="305913" cy="299382"/>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400" kern="0">
                <a:solidFill>
                  <a:srgbClr val="FFFFFF"/>
                </a:solidFill>
              </a:rPr>
              <a:t>2</a:t>
            </a:r>
          </a:p>
        </xdr:txBody>
      </xdr:sp>
      <xdr:sp macro="" textlink="Massnahmen!C3" fLocksText="0">
        <xdr:nvSpPr>
          <xdr:cNvPr id="102" name="Textfeld 101">
            <a:extLst>
              <a:ext uri="{FF2B5EF4-FFF2-40B4-BE49-F238E27FC236}">
                <a16:creationId xmlns:a16="http://schemas.microsoft.com/office/drawing/2014/main" id="{CA0F9491-FC9C-549D-60AE-26010CEF38F0}"/>
              </a:ext>
            </a:extLst>
          </xdr:cNvPr>
          <xdr:cNvSpPr txBox="1"/>
        </xdr:nvSpPr>
        <xdr:spPr>
          <a:xfrm>
            <a:off x="1000538" y="3797316"/>
            <a:ext cx="4741700" cy="7415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1CFB4363-BCFD-4D1D-AC2D-0C86E0BB07D3}" type="TxLink">
              <a:rPr lang="en-US" sz="1200" b="0" i="0" u="none" strike="noStrike">
                <a:solidFill>
                  <a:schemeClr val="tx1">
                    <a:lumMod val="65000"/>
                    <a:lumOff val="35000"/>
                  </a:schemeClr>
                </a:solidFill>
                <a:latin typeface="Calibri Light"/>
                <a:ea typeface="Calibri Light"/>
                <a:cs typeface="Calibri Light"/>
              </a:rPr>
              <a:pPr/>
              <a:t>Stratégie 2:</a:t>
            </a:fld>
            <a:endParaRPr lang="de-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endParaRPr>
          </a:p>
        </xdr:txBody>
      </xdr:sp>
    </xdr:grpSp>
    <xdr:clientData/>
  </xdr:twoCellAnchor>
  <xdr:twoCellAnchor editAs="oneCell">
    <xdr:from>
      <xdr:col>5</xdr:col>
      <xdr:colOff>848138</xdr:colOff>
      <xdr:row>10</xdr:row>
      <xdr:rowOff>659627</xdr:rowOff>
    </xdr:from>
    <xdr:to>
      <xdr:col>7</xdr:col>
      <xdr:colOff>3160422</xdr:colOff>
      <xdr:row>10</xdr:row>
      <xdr:rowOff>1958202</xdr:rowOff>
    </xdr:to>
    <xdr:sp macro="" textlink="" fLocksText="0">
      <xdr:nvSpPr>
        <xdr:cNvPr id="2" name="Textfeld 2">
          <a:extLst>
            <a:ext uri="{FF2B5EF4-FFF2-40B4-BE49-F238E27FC236}">
              <a16:creationId xmlns:a16="http://schemas.microsoft.com/office/drawing/2014/main" id="{09CD2B39-3F5B-22D4-C2EC-0C4B91904BD5}"/>
            </a:ext>
          </a:extLst>
        </xdr:cNvPr>
        <xdr:cNvSpPr txBox="1"/>
      </xdr:nvSpPr>
      <xdr:spPr>
        <a:xfrm>
          <a:off x="7918173" y="9004852"/>
          <a:ext cx="5857240" cy="1298575"/>
        </a:xfrm>
        <a:prstGeom prst="rect">
          <a:avLst/>
        </a:prstGeom>
        <a:noFill/>
        <a:ln>
          <a:noFill/>
        </a:ln>
      </xdr:spPr>
      <xdr:txBody>
        <a:bodyPr wrap="square" rtlCol="0">
          <a:noAutofit/>
        </a:bodyPr>
        <a:lstStyle/>
        <a:p>
          <a:pPr marL="342900" lvl="0" indent="-342900">
            <a:lnSpc>
              <a:spcPct val="107000"/>
            </a:lnSpc>
            <a:buFont typeface="+mj-lt"/>
            <a:buAutoNum type="arabicPeriod" startAt="7"/>
            <a:tabLst>
              <a:tab pos="457200" algn="l"/>
            </a:tabLst>
          </a:pPr>
          <a:r>
            <a:rPr lang="fr-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rPr>
            <a:t>Objectif 7</a:t>
          </a:r>
          <a:endParaRPr lang="de-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endParaRPr>
        </a:p>
        <a:p>
          <a:pPr marL="342900" lvl="0" indent="-342900">
            <a:lnSpc>
              <a:spcPct val="107000"/>
            </a:lnSpc>
            <a:buFont typeface="+mj-lt"/>
            <a:buAutoNum type="arabicPeriod" startAt="7"/>
            <a:tabLst>
              <a:tab pos="457200" algn="l"/>
            </a:tabLst>
          </a:pPr>
          <a:r>
            <a:rPr lang="fr-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rPr>
            <a:t>xy</a:t>
          </a:r>
          <a:endParaRPr lang="de-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endParaRPr>
        </a:p>
        <a:p>
          <a:pPr marL="342900" lvl="0" indent="-342900">
            <a:lnSpc>
              <a:spcPct val="107000"/>
            </a:lnSpc>
            <a:buFont typeface="+mj-lt"/>
            <a:buAutoNum type="arabicPeriod" startAt="7"/>
            <a:tabLst>
              <a:tab pos="457200" algn="l"/>
            </a:tabLst>
          </a:pPr>
          <a:r>
            <a:rPr lang="fr-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rPr>
            <a:t>xy</a:t>
          </a:r>
          <a:endParaRPr lang="de-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endParaRPr>
        </a:p>
        <a:p>
          <a:pPr marL="342900" lvl="0" indent="-342900">
            <a:lnSpc>
              <a:spcPct val="107000"/>
            </a:lnSpc>
            <a:buFont typeface="+mj-lt"/>
            <a:buAutoNum type="arabicPeriod" startAt="7"/>
            <a:tabLst>
              <a:tab pos="457200" algn="l"/>
            </a:tabLst>
          </a:pPr>
          <a:r>
            <a:rPr lang="fr-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rPr>
            <a:t>xy</a:t>
          </a:r>
          <a:endParaRPr lang="de-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endParaRPr>
        </a:p>
        <a:p>
          <a:pPr marL="342900" lvl="0" indent="-342900">
            <a:lnSpc>
              <a:spcPct val="107000"/>
            </a:lnSpc>
            <a:buFont typeface="+mj-lt"/>
            <a:buAutoNum type="arabicPeriod" startAt="7"/>
            <a:tabLst>
              <a:tab pos="457200" algn="l"/>
            </a:tabLst>
          </a:pPr>
          <a:r>
            <a:rPr lang="fr-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rPr>
            <a:t>xy</a:t>
          </a:r>
          <a:endParaRPr lang="de-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endParaRPr>
        </a:p>
        <a:p>
          <a:pPr marL="342900" lvl="0" indent="-342900">
            <a:lnSpc>
              <a:spcPct val="107000"/>
            </a:lnSpc>
            <a:spcAft>
              <a:spcPts val="800"/>
            </a:spcAft>
            <a:buFont typeface="+mj-lt"/>
            <a:buAutoNum type="arabicPeriod" startAt="7"/>
            <a:tabLst>
              <a:tab pos="457200" algn="l"/>
            </a:tabLst>
          </a:pPr>
          <a:r>
            <a:rPr lang="fr-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rPr>
            <a:t>xy</a:t>
          </a:r>
          <a:endParaRPr lang="de-CH" sz="1200" kern="100">
            <a:solidFill>
              <a:schemeClr val="tx1">
                <a:lumMod val="65000"/>
                <a:lumOff val="35000"/>
              </a:schemeClr>
            </a:solidFill>
            <a:effectLst/>
            <a:latin typeface="Calibri Light" panose="020F0302020204030204" pitchFamily="34" charset="0"/>
            <a:ea typeface="Calibri Light" panose="020F0302020204030204" pitchFamily="34" charset="0"/>
            <a:cs typeface="Calibri Light" panose="020F0302020204030204" pitchFamily="34" charset="0"/>
          </a:endParaRPr>
        </a:p>
      </xdr:txBody>
    </xdr:sp>
    <xdr:clientData fLocksWithSheet="0"/>
  </xdr:twoCellAnchor>
  <xdr:twoCellAnchor>
    <xdr:from>
      <xdr:col>7</xdr:col>
      <xdr:colOff>302481</xdr:colOff>
      <xdr:row>6</xdr:row>
      <xdr:rowOff>59965</xdr:rowOff>
    </xdr:from>
    <xdr:to>
      <xdr:col>7</xdr:col>
      <xdr:colOff>3237838</xdr:colOff>
      <xdr:row>8</xdr:row>
      <xdr:rowOff>373380</xdr:rowOff>
    </xdr:to>
    <xdr:grpSp>
      <xdr:nvGrpSpPr>
        <xdr:cNvPr id="10" name="Gruppieren 9">
          <a:hlinkClick xmlns:r="http://schemas.openxmlformats.org/officeDocument/2006/relationships" r:id="rId18"/>
          <a:extLst>
            <a:ext uri="{FF2B5EF4-FFF2-40B4-BE49-F238E27FC236}">
              <a16:creationId xmlns:a16="http://schemas.microsoft.com/office/drawing/2014/main" id="{12A4D297-216A-8888-2CD2-8BB8CC573B1F}"/>
            </a:ext>
          </a:extLst>
        </xdr:cNvPr>
        <xdr:cNvGrpSpPr/>
      </xdr:nvGrpSpPr>
      <xdr:grpSpPr>
        <a:xfrm>
          <a:off x="10917141" y="5706385"/>
          <a:ext cx="2935357" cy="1197335"/>
          <a:chOff x="10940001" y="5706385"/>
          <a:chExt cx="2935357" cy="1197335"/>
        </a:xfrm>
      </xdr:grpSpPr>
      <xdr:sp macro="" textlink="">
        <xdr:nvSpPr>
          <xdr:cNvPr id="6" name="Oval 56">
            <a:extLst>
              <a:ext uri="{FF2B5EF4-FFF2-40B4-BE49-F238E27FC236}">
                <a16:creationId xmlns:a16="http://schemas.microsoft.com/office/drawing/2014/main" id="{50808762-727F-6B25-46D5-7CFE9FD56D9D}"/>
              </a:ext>
            </a:extLst>
          </xdr:cNvPr>
          <xdr:cNvSpPr/>
        </xdr:nvSpPr>
        <xdr:spPr>
          <a:xfrm>
            <a:off x="10940001" y="5712442"/>
            <a:ext cx="289424" cy="299336"/>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400" kern="0">
                <a:solidFill>
                  <a:srgbClr val="FFFFFF"/>
                </a:solidFill>
              </a:rPr>
              <a:t>6</a:t>
            </a:r>
          </a:p>
        </xdr:txBody>
      </xdr:sp>
      <xdr:sp macro="" textlink="Massnahmen!C7" fLocksText="0">
        <xdr:nvSpPr>
          <xdr:cNvPr id="7" name="Textfeld 6">
            <a:extLst>
              <a:ext uri="{FF2B5EF4-FFF2-40B4-BE49-F238E27FC236}">
                <a16:creationId xmlns:a16="http://schemas.microsoft.com/office/drawing/2014/main" id="{22C84CD4-086A-3E06-316C-0D376F126393}"/>
              </a:ext>
            </a:extLst>
          </xdr:cNvPr>
          <xdr:cNvSpPr txBox="1"/>
        </xdr:nvSpPr>
        <xdr:spPr>
          <a:xfrm>
            <a:off x="11316137" y="5706385"/>
            <a:ext cx="2559221" cy="119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3E656615-AA53-4EC6-97D1-99B9AA601F93}" type="TxLink">
              <a:rPr lang="en-US" sz="1200" b="0" i="0" u="none" strike="noStrike">
                <a:solidFill>
                  <a:schemeClr val="tx1">
                    <a:lumMod val="65000"/>
                    <a:lumOff val="35000"/>
                  </a:schemeClr>
                </a:solidFill>
                <a:latin typeface="Calibri Light"/>
                <a:ea typeface="Calibri Light"/>
                <a:cs typeface="Calibri Light"/>
              </a:rPr>
              <a:pPr/>
              <a:t>Stratégie 6:</a:t>
            </a:fld>
            <a:endParaRPr lang="de-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endParaRPr>
          </a:p>
        </xdr:txBody>
      </xdr:sp>
    </xdr:grpSp>
    <xdr:clientData/>
  </xdr:twoCellAnchor>
  <xdr:twoCellAnchor editAs="oneCell">
    <xdr:from>
      <xdr:col>1</xdr:col>
      <xdr:colOff>205408</xdr:colOff>
      <xdr:row>7</xdr:row>
      <xdr:rowOff>75205</xdr:rowOff>
    </xdr:from>
    <xdr:to>
      <xdr:col>1</xdr:col>
      <xdr:colOff>3140765</xdr:colOff>
      <xdr:row>8</xdr:row>
      <xdr:rowOff>1539570</xdr:rowOff>
    </xdr:to>
    <xdr:grpSp>
      <xdr:nvGrpSpPr>
        <xdr:cNvPr id="8" name="Gruppieren 7">
          <a:hlinkClick xmlns:r="http://schemas.openxmlformats.org/officeDocument/2006/relationships" r:id="rId19"/>
          <a:extLst>
            <a:ext uri="{FF2B5EF4-FFF2-40B4-BE49-F238E27FC236}">
              <a16:creationId xmlns:a16="http://schemas.microsoft.com/office/drawing/2014/main" id="{57A9F6F8-A42F-470A-9E99-C045A5BF7CC7}"/>
            </a:ext>
          </a:extLst>
        </xdr:cNvPr>
        <xdr:cNvGrpSpPr/>
      </xdr:nvGrpSpPr>
      <xdr:grpSpPr>
        <a:xfrm>
          <a:off x="373048" y="5896885"/>
          <a:ext cx="2935357" cy="2173025"/>
          <a:chOff x="602973" y="3797315"/>
          <a:chExt cx="3102588" cy="2173357"/>
        </a:xfrm>
      </xdr:grpSpPr>
      <xdr:sp macro="" textlink="">
        <xdr:nvSpPr>
          <xdr:cNvPr id="15" name="Oval 56">
            <a:extLst>
              <a:ext uri="{FF2B5EF4-FFF2-40B4-BE49-F238E27FC236}">
                <a16:creationId xmlns:a16="http://schemas.microsoft.com/office/drawing/2014/main" id="{1264B558-2358-FE2A-306E-F68DEE6FD555}"/>
              </a:ext>
            </a:extLst>
          </xdr:cNvPr>
          <xdr:cNvSpPr/>
        </xdr:nvSpPr>
        <xdr:spPr>
          <a:xfrm>
            <a:off x="602973" y="3803373"/>
            <a:ext cx="305913" cy="299382"/>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400" kern="0">
                <a:solidFill>
                  <a:srgbClr val="FFFFFF"/>
                </a:solidFill>
              </a:rPr>
              <a:t>3</a:t>
            </a:r>
          </a:p>
        </xdr:txBody>
      </xdr:sp>
      <xdr:sp macro="" textlink="Massnahmen!C4" fLocksText="0">
        <xdr:nvSpPr>
          <xdr:cNvPr id="16" name="Textfeld 15">
            <a:extLst>
              <a:ext uri="{FF2B5EF4-FFF2-40B4-BE49-F238E27FC236}">
                <a16:creationId xmlns:a16="http://schemas.microsoft.com/office/drawing/2014/main" id="{34D78DA7-E7BB-3FCB-1CB2-6C9FCB7B714C}"/>
              </a:ext>
            </a:extLst>
          </xdr:cNvPr>
          <xdr:cNvSpPr txBox="1"/>
        </xdr:nvSpPr>
        <xdr:spPr>
          <a:xfrm>
            <a:off x="1000538" y="3797315"/>
            <a:ext cx="2705023" cy="2173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F1BB6C8A-7F7F-4DE5-8B01-230BA87AD17E}" type="TxLink">
              <a:rPr lang="en-US" sz="1200" b="0" i="0" u="none" strike="noStrike">
                <a:solidFill>
                  <a:schemeClr val="tx1">
                    <a:lumMod val="65000"/>
                    <a:lumOff val="35000"/>
                  </a:schemeClr>
                </a:solidFill>
                <a:latin typeface="Calibri Light"/>
                <a:ea typeface="Calibri Light"/>
                <a:cs typeface="Calibri Light"/>
              </a:rPr>
              <a:pPr/>
              <a:t>Stratégie 3:</a:t>
            </a:fld>
            <a:endParaRPr lang="de-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endParaRPr>
          </a:p>
        </xdr:txBody>
      </xdr:sp>
    </xdr:grpSp>
    <xdr:clientData/>
  </xdr:twoCellAnchor>
  <xdr:twoCellAnchor>
    <xdr:from>
      <xdr:col>7</xdr:col>
      <xdr:colOff>302481</xdr:colOff>
      <xdr:row>8</xdr:row>
      <xdr:rowOff>372385</xdr:rowOff>
    </xdr:from>
    <xdr:to>
      <xdr:col>7</xdr:col>
      <xdr:colOff>3237838</xdr:colOff>
      <xdr:row>8</xdr:row>
      <xdr:rowOff>1569720</xdr:rowOff>
    </xdr:to>
    <xdr:grpSp>
      <xdr:nvGrpSpPr>
        <xdr:cNvPr id="20" name="Gruppieren 19">
          <a:hlinkClick xmlns:r="http://schemas.openxmlformats.org/officeDocument/2006/relationships" r:id="rId20"/>
          <a:extLst>
            <a:ext uri="{FF2B5EF4-FFF2-40B4-BE49-F238E27FC236}">
              <a16:creationId xmlns:a16="http://schemas.microsoft.com/office/drawing/2014/main" id="{B44D4737-993B-C115-557D-ED0EC8C9C058}"/>
            </a:ext>
          </a:extLst>
        </xdr:cNvPr>
        <xdr:cNvGrpSpPr/>
      </xdr:nvGrpSpPr>
      <xdr:grpSpPr>
        <a:xfrm>
          <a:off x="10917141" y="6902725"/>
          <a:ext cx="2935357" cy="1197335"/>
          <a:chOff x="10940001" y="5706385"/>
          <a:chExt cx="2935357" cy="1197335"/>
        </a:xfrm>
      </xdr:grpSpPr>
      <xdr:sp macro="" textlink="">
        <xdr:nvSpPr>
          <xdr:cNvPr id="21" name="Oval 56">
            <a:extLst>
              <a:ext uri="{FF2B5EF4-FFF2-40B4-BE49-F238E27FC236}">
                <a16:creationId xmlns:a16="http://schemas.microsoft.com/office/drawing/2014/main" id="{4E19EFA3-DD9E-BCBC-9E08-E9C8FEF6A123}"/>
              </a:ext>
            </a:extLst>
          </xdr:cNvPr>
          <xdr:cNvSpPr/>
        </xdr:nvSpPr>
        <xdr:spPr>
          <a:xfrm>
            <a:off x="10940001" y="5712442"/>
            <a:ext cx="289424" cy="299336"/>
          </a:xfrm>
          <a:prstGeom prst="ellipse">
            <a:avLst/>
          </a:prstGeom>
          <a:solidFill>
            <a:srgbClr val="89AAD3"/>
          </a:solidFill>
          <a:ln w="12700" cap="flat" cmpd="sng" algn="ctr">
            <a:noFill/>
            <a:prstDash val="solid"/>
            <a:miter lim="800000"/>
          </a:ln>
          <a:effectLst/>
        </xdr:spPr>
        <xdr:txBody>
          <a:bodyPr vertOverflow="clip" horzOverflow="clip" wrap="square" rtlCol="0" anchor="ctr">
            <a:noAutofit/>
          </a:bodyPr>
          <a:lstStyle>
            <a:defPPr>
              <a:defRPr lang="fr-FR"/>
            </a:defPPr>
            <a:lvl1pPr marL="0" algn="l" defTabSz="914400" rtl="0" eaLnBrk="1" latinLnBrk="0" hangingPunct="1">
              <a:defRPr sz="1800" kern="1200">
                <a:solidFill>
                  <a:srgbClr val="424242"/>
                </a:solidFill>
                <a:latin typeface="Calibri" panose="020F0502020204030204"/>
              </a:defRPr>
            </a:lvl1pPr>
            <a:lvl2pPr marL="457200" algn="l" defTabSz="914400" rtl="0" eaLnBrk="1" latinLnBrk="0" hangingPunct="1">
              <a:defRPr sz="1800" kern="1200">
                <a:solidFill>
                  <a:srgbClr val="424242"/>
                </a:solidFill>
                <a:latin typeface="Calibri" panose="020F0502020204030204"/>
              </a:defRPr>
            </a:lvl2pPr>
            <a:lvl3pPr marL="914400" algn="l" defTabSz="914400" rtl="0" eaLnBrk="1" latinLnBrk="0" hangingPunct="1">
              <a:defRPr sz="1800" kern="1200">
                <a:solidFill>
                  <a:srgbClr val="424242"/>
                </a:solidFill>
                <a:latin typeface="Calibri" panose="020F0502020204030204"/>
              </a:defRPr>
            </a:lvl3pPr>
            <a:lvl4pPr marL="1371600" algn="l" defTabSz="914400" rtl="0" eaLnBrk="1" latinLnBrk="0" hangingPunct="1">
              <a:defRPr sz="1800" kern="1200">
                <a:solidFill>
                  <a:srgbClr val="424242"/>
                </a:solidFill>
                <a:latin typeface="Calibri" panose="020F0502020204030204"/>
              </a:defRPr>
            </a:lvl4pPr>
            <a:lvl5pPr marL="1828800" algn="l" defTabSz="914400" rtl="0" eaLnBrk="1" latinLnBrk="0" hangingPunct="1">
              <a:defRPr sz="1800" kern="1200">
                <a:solidFill>
                  <a:srgbClr val="424242"/>
                </a:solidFill>
                <a:latin typeface="Calibri" panose="020F0502020204030204"/>
              </a:defRPr>
            </a:lvl5pPr>
            <a:lvl6pPr marL="2286000" algn="l" defTabSz="914400" rtl="0" eaLnBrk="1" latinLnBrk="0" hangingPunct="1">
              <a:defRPr sz="1800" kern="1200">
                <a:solidFill>
                  <a:srgbClr val="424242"/>
                </a:solidFill>
                <a:latin typeface="Calibri" panose="020F0502020204030204"/>
              </a:defRPr>
            </a:lvl6pPr>
            <a:lvl7pPr marL="2743200" algn="l" defTabSz="914400" rtl="0" eaLnBrk="1" latinLnBrk="0" hangingPunct="1">
              <a:defRPr sz="1800" kern="1200">
                <a:solidFill>
                  <a:srgbClr val="424242"/>
                </a:solidFill>
                <a:latin typeface="Calibri" panose="020F0502020204030204"/>
              </a:defRPr>
            </a:lvl7pPr>
            <a:lvl8pPr marL="3200400" algn="l" defTabSz="914400" rtl="0" eaLnBrk="1" latinLnBrk="0" hangingPunct="1">
              <a:defRPr sz="1800" kern="1200">
                <a:solidFill>
                  <a:srgbClr val="424242"/>
                </a:solidFill>
                <a:latin typeface="Calibri" panose="020F0502020204030204"/>
              </a:defRPr>
            </a:lvl8pPr>
            <a:lvl9pPr marL="3657600" algn="l" defTabSz="914400" rtl="0" eaLnBrk="1" latinLnBrk="0" hangingPunct="1">
              <a:defRPr sz="1800" kern="1200">
                <a:solidFill>
                  <a:srgbClr val="424242"/>
                </a:solidFill>
                <a:latin typeface="Calibri" panose="020F0502020204030204"/>
              </a:defRPr>
            </a:lvl9pPr>
          </a:lstStyle>
          <a:p>
            <a:pPr algn="ctr" defTabSz="914217"/>
            <a:r>
              <a:rPr lang="en-US" sz="1400" kern="0">
                <a:solidFill>
                  <a:srgbClr val="FFFFFF"/>
                </a:solidFill>
              </a:rPr>
              <a:t>7</a:t>
            </a:r>
          </a:p>
        </xdr:txBody>
      </xdr:sp>
      <xdr:sp macro="" textlink="Massnahmen!C8" fLocksText="0">
        <xdr:nvSpPr>
          <xdr:cNvPr id="22" name="Textfeld 21">
            <a:extLst>
              <a:ext uri="{FF2B5EF4-FFF2-40B4-BE49-F238E27FC236}">
                <a16:creationId xmlns:a16="http://schemas.microsoft.com/office/drawing/2014/main" id="{1E64BC25-8045-B9C6-3F89-D2C142A4E7B5}"/>
              </a:ext>
            </a:extLst>
          </xdr:cNvPr>
          <xdr:cNvSpPr txBox="1"/>
        </xdr:nvSpPr>
        <xdr:spPr>
          <a:xfrm>
            <a:off x="11316137" y="5706385"/>
            <a:ext cx="2559221" cy="119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180E9A5E-0EBA-4E3E-88BA-84BFD03B7D30}" type="TxLink">
              <a:rPr lang="en-US" sz="1100" b="0" i="0" u="none" strike="noStrike">
                <a:solidFill>
                  <a:srgbClr val="595959"/>
                </a:solidFill>
                <a:latin typeface="Calibri Light"/>
                <a:ea typeface="Calibri Light"/>
                <a:cs typeface="Calibri Light"/>
              </a:rPr>
              <a:pPr/>
              <a:t>Stratégie 7:</a:t>
            </a:fld>
            <a:endParaRPr lang="de-CH" sz="1200">
              <a:solidFill>
                <a:schemeClr val="tx1">
                  <a:lumMod val="65000"/>
                  <a:lumOff val="35000"/>
                </a:schemeClr>
              </a:solidFill>
              <a:latin typeface="Calibri Light" panose="020F0302020204030204" pitchFamily="34" charset="0"/>
              <a:ea typeface="Calibri Light" panose="020F0302020204030204" pitchFamily="34" charset="0"/>
              <a:cs typeface="Calibri Light" panose="020F0302020204030204" pitchFamily="34" charset="0"/>
            </a:endParaRPr>
          </a:p>
        </xdr:txBody>
      </xdr:sp>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542193</xdr:colOff>
      <xdr:row>4</xdr:row>
      <xdr:rowOff>51289</xdr:rowOff>
    </xdr:from>
    <xdr:to>
      <xdr:col>8</xdr:col>
      <xdr:colOff>907751</xdr:colOff>
      <xdr:row>13</xdr:row>
      <xdr:rowOff>82826</xdr:rowOff>
    </xdr:to>
    <xdr:sp macro="" textlink="">
      <xdr:nvSpPr>
        <xdr:cNvPr id="9" name="Freihandform: Form 20">
          <a:extLst>
            <a:ext uri="{FF2B5EF4-FFF2-40B4-BE49-F238E27FC236}">
              <a16:creationId xmlns:a16="http://schemas.microsoft.com/office/drawing/2014/main" id="{00000000-0008-0000-0C00-000009000000}"/>
            </a:ext>
          </a:extLst>
        </xdr:cNvPr>
        <xdr:cNvSpPr/>
      </xdr:nvSpPr>
      <xdr:spPr>
        <a:xfrm>
          <a:off x="542193" y="1194289"/>
          <a:ext cx="9052358" cy="5784637"/>
        </a:xfrm>
        <a:custGeom>
          <a:avLst/>
          <a:gdLst>
            <a:gd name="connsiteX0" fmla="*/ 0 w 8934450"/>
            <a:gd name="connsiteY0" fmla="*/ 0 h 9382125"/>
            <a:gd name="connsiteX1" fmla="*/ 1581150 w 8934450"/>
            <a:gd name="connsiteY1" fmla="*/ 704850 h 9382125"/>
            <a:gd name="connsiteX2" fmla="*/ 2057400 w 8934450"/>
            <a:gd name="connsiteY2" fmla="*/ 3095625 h 9382125"/>
            <a:gd name="connsiteX3" fmla="*/ 4381500 w 8934450"/>
            <a:gd name="connsiteY3" fmla="*/ 4486275 h 9382125"/>
            <a:gd name="connsiteX4" fmla="*/ 5648325 w 8934450"/>
            <a:gd name="connsiteY4" fmla="*/ 6353175 h 9382125"/>
            <a:gd name="connsiteX5" fmla="*/ 7172325 w 8934450"/>
            <a:gd name="connsiteY5" fmla="*/ 5067300 h 9382125"/>
            <a:gd name="connsiteX6" fmla="*/ 8934450 w 8934450"/>
            <a:gd name="connsiteY6" fmla="*/ 9382125 h 93821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934450" h="9382125">
              <a:moveTo>
                <a:pt x="0" y="0"/>
              </a:moveTo>
              <a:cubicBezTo>
                <a:pt x="619125" y="94456"/>
                <a:pt x="1238250" y="188913"/>
                <a:pt x="1581150" y="704850"/>
              </a:cubicBezTo>
              <a:cubicBezTo>
                <a:pt x="1924050" y="1220787"/>
                <a:pt x="1590675" y="2465388"/>
                <a:pt x="2057400" y="3095625"/>
              </a:cubicBezTo>
              <a:cubicBezTo>
                <a:pt x="2524125" y="3725862"/>
                <a:pt x="3783013" y="3943350"/>
                <a:pt x="4381500" y="4486275"/>
              </a:cubicBezTo>
              <a:cubicBezTo>
                <a:pt x="4979987" y="5029200"/>
                <a:pt x="5183188" y="6256338"/>
                <a:pt x="5648325" y="6353175"/>
              </a:cubicBezTo>
              <a:cubicBezTo>
                <a:pt x="6113462" y="6450012"/>
                <a:pt x="6624638" y="4562475"/>
                <a:pt x="7172325" y="5067300"/>
              </a:cubicBezTo>
              <a:cubicBezTo>
                <a:pt x="7720012" y="5572125"/>
                <a:pt x="8327231" y="7477125"/>
                <a:pt x="8934450" y="9382125"/>
              </a:cubicBezTo>
            </a:path>
          </a:pathLst>
        </a:custGeom>
        <a:noFill/>
        <a:ln w="19050">
          <a:solidFill>
            <a:schemeClr val="bg1">
              <a:lumMod val="75000"/>
            </a:schemeClr>
          </a:solidFill>
          <a:prstDash val="dash"/>
        </a:ln>
        <a:effectLst/>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0" indent="0" algn="l"/>
          <a:endParaRPr lang="fr-CH" sz="1100">
            <a:solidFill>
              <a:schemeClr val="dk1"/>
            </a:solidFill>
            <a:latin typeface="+mn-lt"/>
            <a:ea typeface="+mn-ea"/>
            <a:cs typeface="+mn-cs"/>
          </a:endParaRPr>
        </a:p>
      </xdr:txBody>
    </xdr:sp>
    <xdr:clientData/>
  </xdr:twoCellAnchor>
  <mc:AlternateContent xmlns:mc="http://schemas.openxmlformats.org/markup-compatibility/2006">
    <mc:Choice xmlns:a14="http://schemas.microsoft.com/office/drawing/2010/main" Requires="a14">
      <xdr:twoCellAnchor editAs="oneCell">
        <xdr:from>
          <xdr:col>6</xdr:col>
          <xdr:colOff>1447800</xdr:colOff>
          <xdr:row>0</xdr:row>
          <xdr:rowOff>32159</xdr:rowOff>
        </xdr:from>
        <xdr:to>
          <xdr:col>9</xdr:col>
          <xdr:colOff>10651</xdr:colOff>
          <xdr:row>0</xdr:row>
          <xdr:rowOff>564740</xdr:rowOff>
        </xdr:to>
        <xdr:pic>
          <xdr:nvPicPr>
            <xdr:cNvPr id="11" name="Grafik 10">
              <a:extLst>
                <a:ext uri="{FF2B5EF4-FFF2-40B4-BE49-F238E27FC236}">
                  <a16:creationId xmlns:a16="http://schemas.microsoft.com/office/drawing/2014/main" id="{00000000-0008-0000-0C00-00000B000000}"/>
                </a:ext>
              </a:extLst>
            </xdr:cNvPr>
            <xdr:cNvPicPr>
              <a:picLocks noChangeAspect="1" noChangeArrowheads="1"/>
              <a:extLst>
                <a:ext uri="{84589F7E-364E-4C9E-8A38-B11213B215E9}">
                  <a14:cameraTool cellRange="Logo!$D$6" spid="_x0000_s302969"/>
                </a:ext>
              </a:extLst>
            </xdr:cNvPicPr>
          </xdr:nvPicPr>
          <xdr:blipFill>
            <a:blip xmlns:r="http://schemas.openxmlformats.org/officeDocument/2006/relationships" r:embed="rId1"/>
            <a:srcRect/>
            <a:stretch>
              <a:fillRect/>
            </a:stretch>
          </xdr:blipFill>
          <xdr:spPr bwMode="auto">
            <a:xfrm>
              <a:off x="8210550" y="32159"/>
              <a:ext cx="2322051" cy="532581"/>
            </a:xfrm>
            <a:prstGeom prst="rect">
              <a:avLst/>
            </a:prstGeom>
            <a:solidFill>
              <a:schemeClr val="bg1"/>
            </a:solidFill>
            <a:ln w="9525">
              <a:noFill/>
              <a:miter lim="800000"/>
              <a:headEnd/>
              <a:tailEnd/>
            </a:ln>
          </xdr:spPr>
        </xdr:pic>
        <xdr:clientData/>
      </xdr:twoCellAnchor>
    </mc:Choice>
    <mc:Fallback/>
  </mc:AlternateContent>
  <xdr:twoCellAnchor>
    <xdr:from>
      <xdr:col>8</xdr:col>
      <xdr:colOff>1097833</xdr:colOff>
      <xdr:row>1</xdr:row>
      <xdr:rowOff>59915</xdr:rowOff>
    </xdr:from>
    <xdr:to>
      <xdr:col>8</xdr:col>
      <xdr:colOff>1764583</xdr:colOff>
      <xdr:row>2</xdr:row>
      <xdr:rowOff>63006</xdr:rowOff>
    </xdr:to>
    <xdr:grpSp>
      <xdr:nvGrpSpPr>
        <xdr:cNvPr id="12" name="Gruppieren 11">
          <a:extLst>
            <a:ext uri="{FF2B5EF4-FFF2-40B4-BE49-F238E27FC236}">
              <a16:creationId xmlns:a16="http://schemas.microsoft.com/office/drawing/2014/main" id="{00000000-0008-0000-0C00-00000C000000}"/>
            </a:ext>
          </a:extLst>
        </xdr:cNvPr>
        <xdr:cNvGrpSpPr/>
      </xdr:nvGrpSpPr>
      <xdr:grpSpPr>
        <a:xfrm>
          <a:off x="9708433" y="639035"/>
          <a:ext cx="666750" cy="178351"/>
          <a:chOff x="5800725" y="600075"/>
          <a:chExt cx="666750" cy="182325"/>
        </a:xfrm>
      </xdr:grpSpPr>
      <xdr:sp macro="[0]!Register_ein" textlink="">
        <xdr:nvSpPr>
          <xdr:cNvPr id="13" name="Rechteck 78">
            <a:extLst>
              <a:ext uri="{FF2B5EF4-FFF2-40B4-BE49-F238E27FC236}">
                <a16:creationId xmlns:a16="http://schemas.microsoft.com/office/drawing/2014/main" id="{00000000-0008-0000-0C00-00000D000000}"/>
              </a:ext>
            </a:extLst>
          </xdr:cNvPr>
          <xdr:cNvSpPr>
            <a:spLocks noChangeAspect="1"/>
          </xdr:cNvSpPr>
        </xdr:nvSpPr>
        <xdr:spPr>
          <a:xfrm>
            <a:off x="5800725" y="600075"/>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4" name="Rechteck 84">
            <a:extLst>
              <a:ext uri="{FF2B5EF4-FFF2-40B4-BE49-F238E27FC236}">
                <a16:creationId xmlns:a16="http://schemas.microsoft.com/office/drawing/2014/main" id="{00000000-0008-0000-0C00-00000E000000}"/>
              </a:ext>
            </a:extLst>
          </xdr:cNvPr>
          <xdr:cNvSpPr>
            <a:spLocks noChangeAspect="1"/>
          </xdr:cNvSpPr>
        </xdr:nvSpPr>
        <xdr:spPr>
          <a:xfrm>
            <a:off x="6020752" y="600075"/>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nvGrpSpPr>
          <xdr:cNvPr id="15" name="Gruppieren 84">
            <a:hlinkClick xmlns:r="http://schemas.openxmlformats.org/officeDocument/2006/relationships" r:id="rId2" tooltip="Help"/>
            <a:extLst>
              <a:ext uri="{FF2B5EF4-FFF2-40B4-BE49-F238E27FC236}">
                <a16:creationId xmlns:a16="http://schemas.microsoft.com/office/drawing/2014/main" id="{00000000-0008-0000-0C00-00000F000000}"/>
              </a:ext>
            </a:extLst>
          </xdr:cNvPr>
          <xdr:cNvGrpSpPr/>
        </xdr:nvGrpSpPr>
        <xdr:grpSpPr>
          <a:xfrm>
            <a:off x="6296025" y="609600"/>
            <a:ext cx="171450" cy="172800"/>
            <a:chOff x="8105775" y="571500"/>
            <a:chExt cx="172800" cy="172800"/>
          </a:xfrm>
        </xdr:grpSpPr>
        <xdr:sp macro="" textlink="">
          <xdr:nvSpPr>
            <xdr:cNvPr id="16" name="Rechteck 85">
              <a:extLst>
                <a:ext uri="{FF2B5EF4-FFF2-40B4-BE49-F238E27FC236}">
                  <a16:creationId xmlns:a16="http://schemas.microsoft.com/office/drawing/2014/main" id="{00000000-0008-0000-0C00-000010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 name="Textfeld 86">
              <a:extLst>
                <a:ext uri="{FF2B5EF4-FFF2-40B4-BE49-F238E27FC236}">
                  <a16:creationId xmlns:a16="http://schemas.microsoft.com/office/drawing/2014/main" id="{00000000-0008-0000-0C00-000011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clientData fPrintsWithSheet="0"/>
  </xdr:twoCellAnchor>
  <xdr:twoCellAnchor editAs="oneCell">
    <xdr:from>
      <xdr:col>2</xdr:col>
      <xdr:colOff>2868</xdr:colOff>
      <xdr:row>0</xdr:row>
      <xdr:rowOff>181241</xdr:rowOff>
    </xdr:from>
    <xdr:to>
      <xdr:col>2</xdr:col>
      <xdr:colOff>1173837</xdr:colOff>
      <xdr:row>0</xdr:row>
      <xdr:rowOff>523286</xdr:rowOff>
    </xdr:to>
    <xdr:sp macro="" textlink="' '!A30">
      <xdr:nvSpPr>
        <xdr:cNvPr id="18" name="Rechteck: obere Ecken abgerundet 13">
          <a:hlinkClick xmlns:r="http://schemas.openxmlformats.org/officeDocument/2006/relationships" r:id="rId3" tooltip="Vision"/>
          <a:extLst>
            <a:ext uri="{FF2B5EF4-FFF2-40B4-BE49-F238E27FC236}">
              <a16:creationId xmlns:a16="http://schemas.microsoft.com/office/drawing/2014/main" id="{00000000-0008-0000-0C00-000012000000}"/>
            </a:ext>
          </a:extLst>
        </xdr:cNvPr>
        <xdr:cNvSpPr/>
      </xdr:nvSpPr>
      <xdr:spPr>
        <a:xfrm>
          <a:off x="2875608" y="181241"/>
          <a:ext cx="1170969" cy="342045"/>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4972AC24-17C5-4EAF-B00B-D8B79DDBCEF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oneCell">
    <xdr:from>
      <xdr:col>2</xdr:col>
      <xdr:colOff>1245470</xdr:colOff>
      <xdr:row>0</xdr:row>
      <xdr:rowOff>181241</xdr:rowOff>
    </xdr:from>
    <xdr:to>
      <xdr:col>4</xdr:col>
      <xdr:colOff>496076</xdr:colOff>
      <xdr:row>0</xdr:row>
      <xdr:rowOff>523286</xdr:rowOff>
    </xdr:to>
    <xdr:sp macro="" textlink="' '!A146">
      <xdr:nvSpPr>
        <xdr:cNvPr id="19" name="Rechteck: obere Ecken abgerundet 13">
          <a:hlinkClick xmlns:r="http://schemas.openxmlformats.org/officeDocument/2006/relationships" r:id="rId4" tooltip="Vision"/>
          <a:extLst>
            <a:ext uri="{FF2B5EF4-FFF2-40B4-BE49-F238E27FC236}">
              <a16:creationId xmlns:a16="http://schemas.microsoft.com/office/drawing/2014/main" id="{00000000-0008-0000-0C00-000013000000}"/>
            </a:ext>
          </a:extLst>
        </xdr:cNvPr>
        <xdr:cNvSpPr/>
      </xdr:nvSpPr>
      <xdr:spPr>
        <a:xfrm>
          <a:off x="4118210" y="181241"/>
          <a:ext cx="1163226" cy="342045"/>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989A2FCE-79DD-41C4-A609-CCF3035EFB2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Projets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oneCell">
    <xdr:from>
      <xdr:col>0</xdr:col>
      <xdr:colOff>77470</xdr:colOff>
      <xdr:row>0</xdr:row>
      <xdr:rowOff>210820</xdr:rowOff>
    </xdr:from>
    <xdr:to>
      <xdr:col>0</xdr:col>
      <xdr:colOff>383470</xdr:colOff>
      <xdr:row>0</xdr:row>
      <xdr:rowOff>515621</xdr:rowOff>
    </xdr:to>
    <xdr:grpSp>
      <xdr:nvGrpSpPr>
        <xdr:cNvPr id="20" name="Gruppieren 40">
          <a:hlinkClick xmlns:r="http://schemas.openxmlformats.org/officeDocument/2006/relationships" r:id="rId5"/>
          <a:extLst>
            <a:ext uri="{FF2B5EF4-FFF2-40B4-BE49-F238E27FC236}">
              <a16:creationId xmlns:a16="http://schemas.microsoft.com/office/drawing/2014/main" id="{00000000-0008-0000-0C00-000014000000}"/>
            </a:ext>
          </a:extLst>
        </xdr:cNvPr>
        <xdr:cNvGrpSpPr>
          <a:grpSpLocks noChangeAspect="1"/>
        </xdr:cNvGrpSpPr>
      </xdr:nvGrpSpPr>
      <xdr:grpSpPr>
        <a:xfrm>
          <a:off x="77470" y="210820"/>
          <a:ext cx="306000" cy="304801"/>
          <a:chOff x="9191625" y="3009900"/>
          <a:chExt cx="324000" cy="325465"/>
        </a:xfrm>
      </xdr:grpSpPr>
      <xdr:sp macro="" textlink="">
        <xdr:nvSpPr>
          <xdr:cNvPr id="21" name="Rechteck 41">
            <a:extLst>
              <a:ext uri="{FF2B5EF4-FFF2-40B4-BE49-F238E27FC236}">
                <a16:creationId xmlns:a16="http://schemas.microsoft.com/office/drawing/2014/main" id="{00000000-0008-0000-0C00-000015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links 42">
            <a:extLst>
              <a:ext uri="{FF2B5EF4-FFF2-40B4-BE49-F238E27FC236}">
                <a16:creationId xmlns:a16="http://schemas.microsoft.com/office/drawing/2014/main" id="{00000000-0008-0000-0C00-000016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858078</xdr:colOff>
      <xdr:row>12</xdr:row>
      <xdr:rowOff>86734</xdr:rowOff>
    </xdr:from>
    <xdr:to>
      <xdr:col>8</xdr:col>
      <xdr:colOff>1000221</xdr:colOff>
      <xdr:row>13</xdr:row>
      <xdr:rowOff>156829</xdr:rowOff>
    </xdr:to>
    <xdr:grpSp>
      <xdr:nvGrpSpPr>
        <xdr:cNvPr id="6" name="Gruppieren 5">
          <a:hlinkClick xmlns:r="http://schemas.openxmlformats.org/officeDocument/2006/relationships" r:id="rId6" tooltip="Strategies"/>
          <a:extLst>
            <a:ext uri="{FF2B5EF4-FFF2-40B4-BE49-F238E27FC236}">
              <a16:creationId xmlns:a16="http://schemas.microsoft.com/office/drawing/2014/main" id="{00000000-0008-0000-0C00-000006000000}"/>
            </a:ext>
          </a:extLst>
        </xdr:cNvPr>
        <xdr:cNvGrpSpPr/>
      </xdr:nvGrpSpPr>
      <xdr:grpSpPr>
        <a:xfrm>
          <a:off x="7556058" y="6655174"/>
          <a:ext cx="2054763" cy="382515"/>
          <a:chOff x="-942975" y="609955"/>
          <a:chExt cx="1981200" cy="371475"/>
        </a:xfrm>
      </xdr:grpSpPr>
      <xdr:sp macro="" textlink="">
        <xdr:nvSpPr>
          <xdr:cNvPr id="7" name="Ellipse 6">
            <a:extLst>
              <a:ext uri="{FF2B5EF4-FFF2-40B4-BE49-F238E27FC236}">
                <a16:creationId xmlns:a16="http://schemas.microsoft.com/office/drawing/2014/main" id="{00000000-0008-0000-0C00-000007000000}"/>
              </a:ext>
            </a:extLst>
          </xdr:cNvPr>
          <xdr:cNvSpPr/>
        </xdr:nvSpPr>
        <xdr:spPr>
          <a:xfrm>
            <a:off x="771525" y="671512"/>
            <a:ext cx="266700" cy="266700"/>
          </a:xfrm>
          <a:prstGeom prst="ellipse">
            <a:avLst/>
          </a:prstGeom>
          <a:solidFill>
            <a:schemeClr val="accent4">
              <a:lumMod val="75000"/>
            </a:schemeClr>
          </a:solidFill>
          <a:ln>
            <a:noFill/>
          </a:ln>
        </xdr:spPr>
        <xdr:style>
          <a:lnRef idx="0">
            <a:scrgbClr r="0" g="0" b="0"/>
          </a:lnRef>
          <a:fillRef idx="0">
            <a:scrgbClr r="0" g="0" b="0"/>
          </a:fillRef>
          <a:effectRef idx="0">
            <a:scrgbClr r="0" g="0" b="0"/>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400" baseline="0">
              <a:solidFill>
                <a:schemeClr val="tx2"/>
              </a:solidFill>
              <a:latin typeface="Calibri Light" panose="020F0302020204030204" pitchFamily="34" charset="0"/>
              <a:cs typeface="Calibri Light" panose="020F0302020204030204" pitchFamily="34" charset="0"/>
            </a:endParaRPr>
          </a:p>
        </xdr:txBody>
      </xdr:sp>
      <xdr:sp macro="" textlink="' '!A92">
        <xdr:nvSpPr>
          <xdr:cNvPr id="8" name="Rechteck 7">
            <a:extLst>
              <a:ext uri="{FF2B5EF4-FFF2-40B4-BE49-F238E27FC236}">
                <a16:creationId xmlns:a16="http://schemas.microsoft.com/office/drawing/2014/main" id="{00000000-0008-0000-0C00-000008000000}"/>
              </a:ext>
            </a:extLst>
          </xdr:cNvPr>
          <xdr:cNvSpPr/>
        </xdr:nvSpPr>
        <xdr:spPr>
          <a:xfrm>
            <a:off x="-942975" y="609955"/>
            <a:ext cx="1733550" cy="37147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r"/>
            <a:fld id="{1D44B040-F009-4893-A76B-8EFB9102A698}" type="TxLink">
              <a:rPr lang="en-US" sz="1400" b="0" i="0" u="none" strike="noStrike" baseline="0">
                <a:solidFill>
                  <a:schemeClr val="tx2"/>
                </a:solidFill>
                <a:latin typeface="Calibri Light" panose="020F0302020204030204" pitchFamily="34" charset="0"/>
                <a:cs typeface="Calibri Light" panose="020F0302020204030204" pitchFamily="34" charset="0"/>
              </a:rPr>
              <a:pPr algn="r"/>
              <a:t>Nos stratégies</a:t>
            </a:fld>
            <a:endParaRPr lang="fr-CH" sz="1400" baseline="0">
              <a:solidFill>
                <a:schemeClr val="tx2"/>
              </a:solidFill>
              <a:latin typeface="Calibri Light" panose="020F0302020204030204" pitchFamily="34" charset="0"/>
              <a:cs typeface="Calibri Light" panose="020F0302020204030204" pitchFamily="34" charset="0"/>
            </a:endParaRPr>
          </a:p>
        </xdr:txBody>
      </xdr:sp>
    </xdr:grpSp>
    <xdr:clientData/>
  </xdr:twoCellAnchor>
  <xdr:twoCellAnchor editAs="oneCell">
    <xdr:from>
      <xdr:col>0</xdr:col>
      <xdr:colOff>453951</xdr:colOff>
      <xdr:row>3</xdr:row>
      <xdr:rowOff>36952</xdr:rowOff>
    </xdr:from>
    <xdr:to>
      <xdr:col>0</xdr:col>
      <xdr:colOff>2557980</xdr:colOff>
      <xdr:row>5</xdr:row>
      <xdr:rowOff>44845</xdr:rowOff>
    </xdr:to>
    <xdr:grpSp>
      <xdr:nvGrpSpPr>
        <xdr:cNvPr id="3" name="Gruppieren 2">
          <a:hlinkClick xmlns:r="http://schemas.openxmlformats.org/officeDocument/2006/relationships" r:id="rId3"/>
          <a:extLst>
            <a:ext uri="{FF2B5EF4-FFF2-40B4-BE49-F238E27FC236}">
              <a16:creationId xmlns:a16="http://schemas.microsoft.com/office/drawing/2014/main" id="{00000000-0008-0000-0C00-000003000000}"/>
            </a:ext>
          </a:extLst>
        </xdr:cNvPr>
        <xdr:cNvGrpSpPr/>
      </xdr:nvGrpSpPr>
      <xdr:grpSpPr>
        <a:xfrm>
          <a:off x="453951" y="989452"/>
          <a:ext cx="2104029" cy="388893"/>
          <a:chOff x="771525" y="619125"/>
          <a:chExt cx="1990725" cy="371475"/>
        </a:xfrm>
      </xdr:grpSpPr>
      <xdr:sp macro="" textlink="">
        <xdr:nvSpPr>
          <xdr:cNvPr id="4" name="Ellipse 3">
            <a:extLst>
              <a:ext uri="{FF2B5EF4-FFF2-40B4-BE49-F238E27FC236}">
                <a16:creationId xmlns:a16="http://schemas.microsoft.com/office/drawing/2014/main" id="{00000000-0008-0000-0C00-000004000000}"/>
              </a:ext>
            </a:extLst>
          </xdr:cNvPr>
          <xdr:cNvSpPr/>
        </xdr:nvSpPr>
        <xdr:spPr>
          <a:xfrm>
            <a:off x="771525" y="671512"/>
            <a:ext cx="266700" cy="266700"/>
          </a:xfrm>
          <a:prstGeom prst="ellipse">
            <a:avLst/>
          </a:prstGeom>
          <a:solidFill>
            <a:schemeClr val="tx2"/>
          </a:solidFill>
          <a:ln>
            <a:noFill/>
          </a:ln>
        </xdr:spPr>
        <xdr:style>
          <a:lnRef idx="0">
            <a:scrgbClr r="0" g="0" b="0"/>
          </a:lnRef>
          <a:fillRef idx="0">
            <a:scrgbClr r="0" g="0" b="0"/>
          </a:fillRef>
          <a:effectRef idx="0">
            <a:scrgbClr r="0" g="0" b="0"/>
          </a:effectRef>
          <a:fontRef idx="minor">
            <a:schemeClr val="lt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endParaRPr lang="fr-CH" sz="1400" baseline="0">
              <a:solidFill>
                <a:schemeClr val="tx2"/>
              </a:solidFill>
              <a:latin typeface="Calibri Light" panose="020F0302020204030204" pitchFamily="34" charset="0"/>
              <a:cs typeface="Calibri Light" panose="020F0302020204030204" pitchFamily="34" charset="0"/>
            </a:endParaRPr>
          </a:p>
        </xdr:txBody>
      </xdr:sp>
      <xdr:sp macro="" textlink="' '!A89">
        <xdr:nvSpPr>
          <xdr:cNvPr id="5" name="Rechteck 4">
            <a:extLst>
              <a:ext uri="{FF2B5EF4-FFF2-40B4-BE49-F238E27FC236}">
                <a16:creationId xmlns:a16="http://schemas.microsoft.com/office/drawing/2014/main" id="{00000000-0008-0000-0C00-000005000000}"/>
              </a:ext>
            </a:extLst>
          </xdr:cNvPr>
          <xdr:cNvSpPr/>
        </xdr:nvSpPr>
        <xdr:spPr>
          <a:xfrm>
            <a:off x="1028700" y="619125"/>
            <a:ext cx="1733550" cy="37147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l"/>
            <a:fld id="{BB963EFE-4BD3-4AE0-A478-4B9BC133453F}" type="TxLink">
              <a:rPr lang="en-US" sz="1400" b="0" i="0" u="none" strike="noStrike" baseline="0">
                <a:solidFill>
                  <a:schemeClr val="tx2"/>
                </a:solidFill>
                <a:latin typeface="Calibri Light" panose="020F0302020204030204" pitchFamily="34" charset="0"/>
                <a:cs typeface="Calibri Light" panose="020F0302020204030204" pitchFamily="34" charset="0"/>
              </a:rPr>
              <a:pPr algn="l"/>
              <a:t>Notre vision </a:t>
            </a:fld>
            <a:endParaRPr lang="fr-CH" sz="1400" baseline="0">
              <a:solidFill>
                <a:schemeClr val="tx2"/>
              </a:solidFill>
              <a:latin typeface="Calibri Light" panose="020F0302020204030204" pitchFamily="34" charset="0"/>
              <a:cs typeface="Calibri Light" panose="020F0302020204030204" pitchFamily="34" charset="0"/>
            </a:endParaRPr>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110490</xdr:colOff>
      <xdr:row>0</xdr:row>
      <xdr:rowOff>222885</xdr:rowOff>
    </xdr:from>
    <xdr:to>
      <xdr:col>1</xdr:col>
      <xdr:colOff>23010</xdr:colOff>
      <xdr:row>0</xdr:row>
      <xdr:rowOff>548350</xdr:rowOff>
    </xdr:to>
    <xdr:grpSp>
      <xdr:nvGrpSpPr>
        <xdr:cNvPr id="5" name="Gruppieren 4">
          <a:hlinkClick xmlns:r="http://schemas.openxmlformats.org/officeDocument/2006/relationships" r:id="rId1" tooltip="Home"/>
          <a:extLst>
            <a:ext uri="{FF2B5EF4-FFF2-40B4-BE49-F238E27FC236}">
              <a16:creationId xmlns:a16="http://schemas.microsoft.com/office/drawing/2014/main" id="{00000000-0008-0000-0D00-000005000000}"/>
            </a:ext>
          </a:extLst>
        </xdr:cNvPr>
        <xdr:cNvGrpSpPr/>
      </xdr:nvGrpSpPr>
      <xdr:grpSpPr>
        <a:xfrm>
          <a:off x="110490" y="222885"/>
          <a:ext cx="324000" cy="325465"/>
          <a:chOff x="12729063" y="1298331"/>
          <a:chExt cx="324000" cy="323267"/>
        </a:xfrm>
      </xdr:grpSpPr>
      <xdr:sp macro="" textlink="">
        <xdr:nvSpPr>
          <xdr:cNvPr id="6" name="Rechteck 5">
            <a:extLst>
              <a:ext uri="{FF2B5EF4-FFF2-40B4-BE49-F238E27FC236}">
                <a16:creationId xmlns:a16="http://schemas.microsoft.com/office/drawing/2014/main" id="{00000000-0008-0000-0D00-000006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7" name="Grafik 6" descr="http://www.clker.com/cliparts/Z/I/5/L/X/x/white-house-md.png">
            <a:extLst>
              <a:ext uri="{FF2B5EF4-FFF2-40B4-BE49-F238E27FC236}">
                <a16:creationId xmlns:a16="http://schemas.microsoft.com/office/drawing/2014/main" id="{00000000-0008-0000-0D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mc:AlternateContent xmlns:mc="http://schemas.openxmlformats.org/markup-compatibility/2006">
    <mc:Choice xmlns:a14="http://schemas.microsoft.com/office/drawing/2010/main" Requires="a14">
      <xdr:twoCellAnchor editAs="oneCell">
        <xdr:from>
          <xdr:col>16</xdr:col>
          <xdr:colOff>171450</xdr:colOff>
          <xdr:row>0</xdr:row>
          <xdr:rowOff>0</xdr:rowOff>
        </xdr:from>
        <xdr:to>
          <xdr:col>19</xdr:col>
          <xdr:colOff>276225</xdr:colOff>
          <xdr:row>0</xdr:row>
          <xdr:rowOff>533400</xdr:rowOff>
        </xdr:to>
        <xdr:pic>
          <xdr:nvPicPr>
            <xdr:cNvPr id="11" name="Grafik 10">
              <a:extLst>
                <a:ext uri="{FF2B5EF4-FFF2-40B4-BE49-F238E27FC236}">
                  <a16:creationId xmlns:a16="http://schemas.microsoft.com/office/drawing/2014/main" id="{00000000-0008-0000-0D00-00000B000000}"/>
                </a:ext>
              </a:extLst>
            </xdr:cNvPr>
            <xdr:cNvPicPr>
              <a:picLocks noChangeAspect="1" noChangeArrowheads="1"/>
              <a:extLst>
                <a:ext uri="{84589F7E-364E-4C9E-8A38-B11213B215E9}">
                  <a14:cameraTool cellRange="Logo!$D$6" spid="_x0000_s290693"/>
                </a:ext>
              </a:extLst>
            </xdr:cNvPicPr>
          </xdr:nvPicPr>
          <xdr:blipFill>
            <a:blip xmlns:r="http://schemas.openxmlformats.org/officeDocument/2006/relationships" r:embed="rId3"/>
            <a:srcRect/>
            <a:stretch>
              <a:fillRect/>
            </a:stretch>
          </xdr:blipFill>
          <xdr:spPr bwMode="auto">
            <a:xfrm>
              <a:off x="15611475" y="0"/>
              <a:ext cx="2162175" cy="533400"/>
            </a:xfrm>
            <a:prstGeom prst="rect">
              <a:avLst/>
            </a:prstGeom>
            <a:solidFill>
              <a:schemeClr val="bg1"/>
            </a:solidFill>
            <a:ln w="9525">
              <a:noFill/>
              <a:miter lim="800000"/>
              <a:headEnd/>
              <a:tailEnd/>
            </a:ln>
          </xdr:spPr>
        </xdr:pic>
        <xdr:clientData/>
      </xdr:twoCellAnchor>
    </mc:Choice>
    <mc:Fallback/>
  </mc:AlternateContent>
  <xdr:twoCellAnchor editAs="absolute">
    <xdr:from>
      <xdr:col>18</xdr:col>
      <xdr:colOff>133350</xdr:colOff>
      <xdr:row>2</xdr:row>
      <xdr:rowOff>54825</xdr:rowOff>
    </xdr:from>
    <xdr:to>
      <xdr:col>19</xdr:col>
      <xdr:colOff>295275</xdr:colOff>
      <xdr:row>2</xdr:row>
      <xdr:rowOff>237150</xdr:rowOff>
    </xdr:to>
    <xdr:grpSp>
      <xdr:nvGrpSpPr>
        <xdr:cNvPr id="3" name="Gruppieren 2">
          <a:extLst>
            <a:ext uri="{FF2B5EF4-FFF2-40B4-BE49-F238E27FC236}">
              <a16:creationId xmlns:a16="http://schemas.microsoft.com/office/drawing/2014/main" id="{00000000-0008-0000-0D00-000003000000}"/>
            </a:ext>
          </a:extLst>
        </xdr:cNvPr>
        <xdr:cNvGrpSpPr/>
      </xdr:nvGrpSpPr>
      <xdr:grpSpPr>
        <a:xfrm>
          <a:off x="16874490" y="626325"/>
          <a:ext cx="878205" cy="182325"/>
          <a:chOff x="16421100" y="626325"/>
          <a:chExt cx="857250" cy="182325"/>
        </a:xfrm>
      </xdr:grpSpPr>
      <xdr:grpSp>
        <xdr:nvGrpSpPr>
          <xdr:cNvPr id="8" name="Gruppieren 7">
            <a:hlinkClick xmlns:r="http://schemas.openxmlformats.org/officeDocument/2006/relationships" r:id="rId4" tooltip="Help"/>
            <a:extLst>
              <a:ext uri="{FF2B5EF4-FFF2-40B4-BE49-F238E27FC236}">
                <a16:creationId xmlns:a16="http://schemas.microsoft.com/office/drawing/2014/main" id="{00000000-0008-0000-0D00-000008000000}"/>
              </a:ext>
            </a:extLst>
          </xdr:cNvPr>
          <xdr:cNvGrpSpPr/>
        </xdr:nvGrpSpPr>
        <xdr:grpSpPr>
          <a:xfrm>
            <a:off x="17106900" y="626325"/>
            <a:ext cx="171450" cy="172800"/>
            <a:chOff x="8105775" y="571500"/>
            <a:chExt cx="172800" cy="172800"/>
          </a:xfrm>
        </xdr:grpSpPr>
        <xdr:sp macro="" textlink="">
          <xdr:nvSpPr>
            <xdr:cNvPr id="9" name="Rechteck 8">
              <a:extLst>
                <a:ext uri="{FF2B5EF4-FFF2-40B4-BE49-F238E27FC236}">
                  <a16:creationId xmlns:a16="http://schemas.microsoft.com/office/drawing/2014/main" id="{00000000-0008-0000-0D00-000009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Textfeld 9">
              <a:extLst>
                <a:ext uri="{FF2B5EF4-FFF2-40B4-BE49-F238E27FC236}">
                  <a16:creationId xmlns:a16="http://schemas.microsoft.com/office/drawing/2014/main" id="{00000000-0008-0000-0D00-00000A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nvGrpSpPr>
          <xdr:cNvPr id="2" name="Gruppieren 1">
            <a:extLst>
              <a:ext uri="{FF2B5EF4-FFF2-40B4-BE49-F238E27FC236}">
                <a16:creationId xmlns:a16="http://schemas.microsoft.com/office/drawing/2014/main" id="{00000000-0008-0000-0D00-000002000000}"/>
              </a:ext>
            </a:extLst>
          </xdr:cNvPr>
          <xdr:cNvGrpSpPr/>
        </xdr:nvGrpSpPr>
        <xdr:grpSpPr>
          <a:xfrm>
            <a:off x="16421100" y="628650"/>
            <a:ext cx="399217" cy="180000"/>
            <a:chOff x="16421100" y="628650"/>
            <a:chExt cx="399217" cy="180000"/>
          </a:xfrm>
        </xdr:grpSpPr>
        <xdr:sp macro="[0]!Register_ein" textlink="">
          <xdr:nvSpPr>
            <xdr:cNvPr id="12" name="Rechteck 78">
              <a:extLst>
                <a:ext uri="{FF2B5EF4-FFF2-40B4-BE49-F238E27FC236}">
                  <a16:creationId xmlns:a16="http://schemas.microsoft.com/office/drawing/2014/main" id="{00000000-0008-0000-0D00-00000C000000}"/>
                </a:ext>
              </a:extLst>
            </xdr:cNvPr>
            <xdr:cNvSpPr>
              <a:spLocks noChangeAspect="1"/>
            </xdr:cNvSpPr>
          </xdr:nvSpPr>
          <xdr:spPr>
            <a:xfrm>
              <a:off x="16421100" y="62865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3" name="Rechteck 84">
              <a:extLst>
                <a:ext uri="{FF2B5EF4-FFF2-40B4-BE49-F238E27FC236}">
                  <a16:creationId xmlns:a16="http://schemas.microsoft.com/office/drawing/2014/main" id="{00000000-0008-0000-0D00-00000D000000}"/>
                </a:ext>
              </a:extLst>
            </xdr:cNvPr>
            <xdr:cNvSpPr>
              <a:spLocks noChangeAspect="1"/>
            </xdr:cNvSpPr>
          </xdr:nvSpPr>
          <xdr:spPr>
            <a:xfrm>
              <a:off x="16641127" y="62865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grpSp>
    <xdr:clientData fPrintsWithSheet="0"/>
  </xdr:twoCellAnchor>
  <xdr:twoCellAnchor editAs="oneCell">
    <xdr:from>
      <xdr:col>2</xdr:col>
      <xdr:colOff>1533540</xdr:colOff>
      <xdr:row>3</xdr:row>
      <xdr:rowOff>85724</xdr:rowOff>
    </xdr:from>
    <xdr:to>
      <xdr:col>2</xdr:col>
      <xdr:colOff>1713540</xdr:colOff>
      <xdr:row>3</xdr:row>
      <xdr:rowOff>265724</xdr:rowOff>
    </xdr:to>
    <xdr:pic macro="[0]!Filter_aus">
      <xdr:nvPicPr>
        <xdr:cNvPr id="40" name="Grafik 39">
          <a:extLst>
            <a:ext uri="{FF2B5EF4-FFF2-40B4-BE49-F238E27FC236}">
              <a16:creationId xmlns:a16="http://schemas.microsoft.com/office/drawing/2014/main" id="{00000000-0008-0000-0D00-00002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09815" y="1028699"/>
          <a:ext cx="180000" cy="180000"/>
        </a:xfrm>
        <a:prstGeom prst="rect">
          <a:avLst/>
        </a:prstGeom>
      </xdr:spPr>
    </xdr:pic>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0</xdr:col>
      <xdr:colOff>47625</xdr:colOff>
      <xdr:row>54</xdr:row>
      <xdr:rowOff>0</xdr:rowOff>
    </xdr:from>
    <xdr:to>
      <xdr:col>0</xdr:col>
      <xdr:colOff>371625</xdr:colOff>
      <xdr:row>54</xdr:row>
      <xdr:rowOff>0</xdr:rowOff>
    </xdr:to>
    <xdr:grpSp>
      <xdr:nvGrpSpPr>
        <xdr:cNvPr id="5" name="Gruppieren 4">
          <a:hlinkClick xmlns:r="http://schemas.openxmlformats.org/officeDocument/2006/relationships" r:id="rId1"/>
          <a:extLst>
            <a:ext uri="{FF2B5EF4-FFF2-40B4-BE49-F238E27FC236}">
              <a16:creationId xmlns:a16="http://schemas.microsoft.com/office/drawing/2014/main" id="{00000000-0008-0000-1700-000005000000}"/>
            </a:ext>
          </a:extLst>
        </xdr:cNvPr>
        <xdr:cNvGrpSpPr/>
      </xdr:nvGrpSpPr>
      <xdr:grpSpPr>
        <a:xfrm>
          <a:off x="47625" y="10165080"/>
          <a:ext cx="324000" cy="0"/>
          <a:chOff x="66675" y="4972050"/>
          <a:chExt cx="324000" cy="325465"/>
        </a:xfrm>
      </xdr:grpSpPr>
      <xdr:sp macro="" textlink="">
        <xdr:nvSpPr>
          <xdr:cNvPr id="6" name="Rechteck 5">
            <a:extLst>
              <a:ext uri="{FF2B5EF4-FFF2-40B4-BE49-F238E27FC236}">
                <a16:creationId xmlns:a16="http://schemas.microsoft.com/office/drawing/2014/main" id="{00000000-0008-0000-1700-00000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 name="Pfeil nach oben 30">
            <a:extLst>
              <a:ext uri="{FF2B5EF4-FFF2-40B4-BE49-F238E27FC236}">
                <a16:creationId xmlns:a16="http://schemas.microsoft.com/office/drawing/2014/main" id="{00000000-0008-0000-1700-00000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17</xdr:col>
          <xdr:colOff>495300</xdr:colOff>
          <xdr:row>1</xdr:row>
          <xdr:rowOff>57150</xdr:rowOff>
        </xdr:from>
        <xdr:to>
          <xdr:col>20</xdr:col>
          <xdr:colOff>266700</xdr:colOff>
          <xdr:row>3</xdr:row>
          <xdr:rowOff>11875</xdr:rowOff>
        </xdr:to>
        <xdr:pic>
          <xdr:nvPicPr>
            <xdr:cNvPr id="11" name="Grafik 10">
              <a:extLst>
                <a:ext uri="{FF2B5EF4-FFF2-40B4-BE49-F238E27FC236}">
                  <a16:creationId xmlns:a16="http://schemas.microsoft.com/office/drawing/2014/main" id="{00000000-0008-0000-1700-00000B000000}"/>
                </a:ext>
              </a:extLst>
            </xdr:cNvPr>
            <xdr:cNvPicPr>
              <a:picLocks noChangeAspect="1" noChangeArrowheads="1"/>
              <a:extLst>
                <a:ext uri="{84589F7E-364E-4C9E-8A38-B11213B215E9}">
                  <a14:cameraTool cellRange="Logo!$D$6" spid="_x0000_s481890"/>
                </a:ext>
              </a:extLst>
            </xdr:cNvPicPr>
          </xdr:nvPicPr>
          <xdr:blipFill>
            <a:blip xmlns:r="http://schemas.openxmlformats.org/officeDocument/2006/relationships" r:embed="rId2"/>
            <a:srcRect/>
            <a:stretch>
              <a:fillRect/>
            </a:stretch>
          </xdr:blipFill>
          <xdr:spPr bwMode="auto">
            <a:xfrm>
              <a:off x="13616940" y="842010"/>
              <a:ext cx="1920240" cy="450025"/>
            </a:xfrm>
            <a:prstGeom prst="rect">
              <a:avLst/>
            </a:prstGeom>
            <a:solidFill>
              <a:schemeClr val="bg1"/>
            </a:solidFill>
            <a:ln w="9525">
              <a:noFill/>
              <a:miter lim="800000"/>
              <a:headEnd/>
              <a:tailEnd/>
            </a:ln>
          </xdr:spPr>
        </xdr:pic>
        <xdr:clientData/>
      </xdr:twoCellAnchor>
    </mc:Choice>
    <mc:Fallback/>
  </mc:AlternateContent>
  <xdr:twoCellAnchor editAs="oneCell">
    <xdr:from>
      <xdr:col>2</xdr:col>
      <xdr:colOff>1638307</xdr:colOff>
      <xdr:row>4</xdr:row>
      <xdr:rowOff>76200</xdr:rowOff>
    </xdr:from>
    <xdr:to>
      <xdr:col>2</xdr:col>
      <xdr:colOff>1818307</xdr:colOff>
      <xdr:row>4</xdr:row>
      <xdr:rowOff>256200</xdr:rowOff>
    </xdr:to>
    <xdr:pic macro="[0]!Filter_aus">
      <xdr:nvPicPr>
        <xdr:cNvPr id="17" name="Grafik 16">
          <a:extLst>
            <a:ext uri="{FF2B5EF4-FFF2-40B4-BE49-F238E27FC236}">
              <a16:creationId xmlns:a16="http://schemas.microsoft.com/office/drawing/2014/main" id="{00000000-0008-0000-17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314582" y="1047750"/>
          <a:ext cx="180000" cy="180000"/>
        </a:xfrm>
        <a:prstGeom prst="rect">
          <a:avLst/>
        </a:prstGeom>
      </xdr:spPr>
    </xdr:pic>
    <xdr:clientData fPrintsWithSheet="0"/>
  </xdr:twoCellAnchor>
  <xdr:twoCellAnchor editAs="oneCell">
    <xdr:from>
      <xdr:col>2</xdr:col>
      <xdr:colOff>18867</xdr:colOff>
      <xdr:row>2</xdr:row>
      <xdr:rowOff>55881</xdr:rowOff>
    </xdr:from>
    <xdr:to>
      <xdr:col>2</xdr:col>
      <xdr:colOff>1849935</xdr:colOff>
      <xdr:row>2</xdr:row>
      <xdr:rowOff>401555</xdr:rowOff>
    </xdr:to>
    <xdr:sp macro="" textlink="' '!A263">
      <xdr:nvSpPr>
        <xdr:cNvPr id="18" name="Rechteck: obere Ecken abgerundet 14">
          <a:hlinkClick xmlns:r="http://schemas.openxmlformats.org/officeDocument/2006/relationships" r:id="rId4" tooltip="Go to"/>
          <a:extLst>
            <a:ext uri="{FF2B5EF4-FFF2-40B4-BE49-F238E27FC236}">
              <a16:creationId xmlns:a16="http://schemas.microsoft.com/office/drawing/2014/main" id="{00000000-0008-0000-1700-000012000000}"/>
            </a:ext>
          </a:extLst>
        </xdr:cNvPr>
        <xdr:cNvSpPr/>
      </xdr:nvSpPr>
      <xdr:spPr>
        <a:xfrm>
          <a:off x="727527" y="909321"/>
          <a:ext cx="1831068" cy="345674"/>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E7B4447-04F6-4876-B718-40F141F7F7A9}" type="TxLink">
            <a:rPr kumimoji="0" lang="en-US" sz="16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Evaluation</a:t>
          </a:fld>
          <a:endParaRPr kumimoji="0" lang="de-CH" sz="16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absolute">
    <xdr:from>
      <xdr:col>0</xdr:col>
      <xdr:colOff>64407</xdr:colOff>
      <xdr:row>0</xdr:row>
      <xdr:rowOff>382905</xdr:rowOff>
    </xdr:from>
    <xdr:to>
      <xdr:col>0</xdr:col>
      <xdr:colOff>388407</xdr:colOff>
      <xdr:row>0</xdr:row>
      <xdr:rowOff>720306</xdr:rowOff>
    </xdr:to>
    <xdr:grpSp>
      <xdr:nvGrpSpPr>
        <xdr:cNvPr id="2" name="Gruppieren 1">
          <a:hlinkClick xmlns:r="http://schemas.openxmlformats.org/officeDocument/2006/relationships" r:id="rId5" tooltip="Home"/>
          <a:extLst>
            <a:ext uri="{FF2B5EF4-FFF2-40B4-BE49-F238E27FC236}">
              <a16:creationId xmlns:a16="http://schemas.microsoft.com/office/drawing/2014/main" id="{00000000-0008-0000-1700-000002000000}"/>
            </a:ext>
          </a:extLst>
        </xdr:cNvPr>
        <xdr:cNvGrpSpPr/>
      </xdr:nvGrpSpPr>
      <xdr:grpSpPr>
        <a:xfrm>
          <a:off x="64407" y="382905"/>
          <a:ext cx="324000" cy="337401"/>
          <a:chOff x="12729063" y="1298331"/>
          <a:chExt cx="324000" cy="323267"/>
        </a:xfrm>
      </xdr:grpSpPr>
      <xdr:sp macro="" textlink="">
        <xdr:nvSpPr>
          <xdr:cNvPr id="3" name="Rechteck 2">
            <a:extLst>
              <a:ext uri="{FF2B5EF4-FFF2-40B4-BE49-F238E27FC236}">
                <a16:creationId xmlns:a16="http://schemas.microsoft.com/office/drawing/2014/main" id="{00000000-0008-0000-17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1700-000004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absolute">
    <xdr:from>
      <xdr:col>16</xdr:col>
      <xdr:colOff>41910</xdr:colOff>
      <xdr:row>2</xdr:row>
      <xdr:rowOff>220980</xdr:rowOff>
    </xdr:from>
    <xdr:to>
      <xdr:col>17</xdr:col>
      <xdr:colOff>551140</xdr:colOff>
      <xdr:row>2</xdr:row>
      <xdr:rowOff>402101</xdr:rowOff>
    </xdr:to>
    <xdr:grpSp>
      <xdr:nvGrpSpPr>
        <xdr:cNvPr id="29" name="Gruppieren 28">
          <a:extLst>
            <a:ext uri="{FF2B5EF4-FFF2-40B4-BE49-F238E27FC236}">
              <a16:creationId xmlns:a16="http://schemas.microsoft.com/office/drawing/2014/main" id="{00000000-0008-0000-1700-00001D000000}"/>
            </a:ext>
          </a:extLst>
        </xdr:cNvPr>
        <xdr:cNvGrpSpPr/>
      </xdr:nvGrpSpPr>
      <xdr:grpSpPr>
        <a:xfrm>
          <a:off x="12980670" y="1074420"/>
          <a:ext cx="692110" cy="181121"/>
          <a:chOff x="14439900" y="628650"/>
          <a:chExt cx="692110" cy="181121"/>
        </a:xfrm>
      </xdr:grpSpPr>
      <xdr:grpSp>
        <xdr:nvGrpSpPr>
          <xdr:cNvPr id="12" name="Gruppieren 84">
            <a:hlinkClick xmlns:r="http://schemas.openxmlformats.org/officeDocument/2006/relationships" r:id="rId7" tooltip="Help"/>
            <a:extLst>
              <a:ext uri="{FF2B5EF4-FFF2-40B4-BE49-F238E27FC236}">
                <a16:creationId xmlns:a16="http://schemas.microsoft.com/office/drawing/2014/main" id="{00000000-0008-0000-1700-00000C000000}"/>
              </a:ext>
            </a:extLst>
          </xdr:cNvPr>
          <xdr:cNvGrpSpPr>
            <a:grpSpLocks noChangeAspect="1"/>
          </xdr:cNvGrpSpPr>
        </xdr:nvGrpSpPr>
        <xdr:grpSpPr>
          <a:xfrm>
            <a:off x="14952010" y="628650"/>
            <a:ext cx="180000" cy="181121"/>
            <a:chOff x="8105775" y="571500"/>
            <a:chExt cx="172800" cy="172800"/>
          </a:xfrm>
        </xdr:grpSpPr>
        <xdr:sp macro="" textlink="">
          <xdr:nvSpPr>
            <xdr:cNvPr id="13" name="Rechteck 85">
              <a:extLst>
                <a:ext uri="{FF2B5EF4-FFF2-40B4-BE49-F238E27FC236}">
                  <a16:creationId xmlns:a16="http://schemas.microsoft.com/office/drawing/2014/main" id="{00000000-0008-0000-1700-00000D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Textfeld 86">
              <a:extLst>
                <a:ext uri="{FF2B5EF4-FFF2-40B4-BE49-F238E27FC236}">
                  <a16:creationId xmlns:a16="http://schemas.microsoft.com/office/drawing/2014/main" id="{00000000-0008-0000-1700-00000E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grpSp>
        <xdr:nvGrpSpPr>
          <xdr:cNvPr id="23" name="Gruppieren 22">
            <a:extLst>
              <a:ext uri="{FF2B5EF4-FFF2-40B4-BE49-F238E27FC236}">
                <a16:creationId xmlns:a16="http://schemas.microsoft.com/office/drawing/2014/main" id="{00000000-0008-0000-1700-000017000000}"/>
              </a:ext>
            </a:extLst>
          </xdr:cNvPr>
          <xdr:cNvGrpSpPr/>
        </xdr:nvGrpSpPr>
        <xdr:grpSpPr>
          <a:xfrm>
            <a:off x="14439900" y="628650"/>
            <a:ext cx="399217" cy="180000"/>
            <a:chOff x="16421100" y="628650"/>
            <a:chExt cx="399217" cy="180000"/>
          </a:xfrm>
        </xdr:grpSpPr>
        <xdr:sp macro="[0]!Register_ein" textlink="">
          <xdr:nvSpPr>
            <xdr:cNvPr id="24" name="Rechteck 78">
              <a:extLst>
                <a:ext uri="{FF2B5EF4-FFF2-40B4-BE49-F238E27FC236}">
                  <a16:creationId xmlns:a16="http://schemas.microsoft.com/office/drawing/2014/main" id="{00000000-0008-0000-1700-000018000000}"/>
                </a:ext>
              </a:extLst>
            </xdr:cNvPr>
            <xdr:cNvSpPr>
              <a:spLocks noChangeAspect="1"/>
            </xdr:cNvSpPr>
          </xdr:nvSpPr>
          <xdr:spPr>
            <a:xfrm>
              <a:off x="16421100" y="628650"/>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5" name="Rechteck 84">
              <a:extLst>
                <a:ext uri="{FF2B5EF4-FFF2-40B4-BE49-F238E27FC236}">
                  <a16:creationId xmlns:a16="http://schemas.microsoft.com/office/drawing/2014/main" id="{00000000-0008-0000-1700-000019000000}"/>
                </a:ext>
              </a:extLst>
            </xdr:cNvPr>
            <xdr:cNvSpPr>
              <a:spLocks noChangeAspect="1"/>
            </xdr:cNvSpPr>
          </xdr:nvSpPr>
          <xdr:spPr>
            <a:xfrm>
              <a:off x="16641127" y="628650"/>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grpSp>
    <xdr:clientData fPrintsWithSheet="0"/>
  </xdr:twoCellAnchor>
  <xdr:twoCellAnchor editAs="absolute">
    <xdr:from>
      <xdr:col>4</xdr:col>
      <xdr:colOff>1146354</xdr:colOff>
      <xdr:row>0</xdr:row>
      <xdr:rowOff>115383</xdr:rowOff>
    </xdr:from>
    <xdr:to>
      <xdr:col>4</xdr:col>
      <xdr:colOff>1806628</xdr:colOff>
      <xdr:row>0</xdr:row>
      <xdr:rowOff>752475</xdr:rowOff>
    </xdr:to>
    <xdr:grpSp>
      <xdr:nvGrpSpPr>
        <xdr:cNvPr id="106" name="Gruppieren 105">
          <a:extLst>
            <a:ext uri="{FF2B5EF4-FFF2-40B4-BE49-F238E27FC236}">
              <a16:creationId xmlns:a16="http://schemas.microsoft.com/office/drawing/2014/main" id="{00000000-0008-0000-1700-00006A000000}"/>
            </a:ext>
          </a:extLst>
        </xdr:cNvPr>
        <xdr:cNvGrpSpPr/>
      </xdr:nvGrpSpPr>
      <xdr:grpSpPr>
        <a:xfrm>
          <a:off x="4057194" y="115383"/>
          <a:ext cx="660274" cy="637092"/>
          <a:chOff x="458665" y="41532663"/>
          <a:chExt cx="832131" cy="783527"/>
        </a:xfrm>
      </xdr:grpSpPr>
      <xdr:pic>
        <xdr:nvPicPr>
          <xdr:cNvPr id="107" name="Grafik 106">
            <a:extLst>
              <a:ext uri="{FF2B5EF4-FFF2-40B4-BE49-F238E27FC236}">
                <a16:creationId xmlns:a16="http://schemas.microsoft.com/office/drawing/2014/main" id="{00000000-0008-0000-1700-00006B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58665" y="41532663"/>
            <a:ext cx="802915" cy="783527"/>
          </a:xfrm>
          <a:prstGeom prst="rect">
            <a:avLst/>
          </a:prstGeom>
        </xdr:spPr>
      </xdr:pic>
      <xdr:sp macro="" textlink="' '!A285">
        <xdr:nvSpPr>
          <xdr:cNvPr id="108" name="Textfeld 2">
            <a:extLst>
              <a:ext uri="{FF2B5EF4-FFF2-40B4-BE49-F238E27FC236}">
                <a16:creationId xmlns:a16="http://schemas.microsoft.com/office/drawing/2014/main" id="{00000000-0008-0000-1700-00006C000000}"/>
              </a:ext>
            </a:extLst>
          </xdr:cNvPr>
          <xdr:cNvSpPr txBox="1"/>
        </xdr:nvSpPr>
        <xdr:spPr>
          <a:xfrm>
            <a:off x="662282" y="41585137"/>
            <a:ext cx="628514" cy="251810"/>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34FD11E9-6896-4500-8C4E-930D36334414}" type="TxLink">
              <a:rPr lang="en-US" sz="450" b="0" i="0" u="none" strike="noStrike" kern="700" baseline="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PAS
DE PAUVRETE</a:t>
            </a:fld>
            <a:endParaRPr lang="de-CH" sz="450" b="0" i="0" u="none" strike="noStrike" kern="700" baseline="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10</xdr:col>
      <xdr:colOff>9525</xdr:colOff>
      <xdr:row>0</xdr:row>
      <xdr:rowOff>115383</xdr:rowOff>
    </xdr:from>
    <xdr:to>
      <xdr:col>10</xdr:col>
      <xdr:colOff>695698</xdr:colOff>
      <xdr:row>0</xdr:row>
      <xdr:rowOff>752475</xdr:rowOff>
    </xdr:to>
    <xdr:grpSp>
      <xdr:nvGrpSpPr>
        <xdr:cNvPr id="109" name="Gruppieren 108">
          <a:extLst>
            <a:ext uri="{FF2B5EF4-FFF2-40B4-BE49-F238E27FC236}">
              <a16:creationId xmlns:a16="http://schemas.microsoft.com/office/drawing/2014/main" id="{00000000-0008-0000-1700-00006D000000}"/>
            </a:ext>
          </a:extLst>
        </xdr:cNvPr>
        <xdr:cNvGrpSpPr/>
      </xdr:nvGrpSpPr>
      <xdr:grpSpPr>
        <a:xfrm>
          <a:off x="6105525" y="115383"/>
          <a:ext cx="686173" cy="637092"/>
          <a:chOff x="3212110" y="41532663"/>
          <a:chExt cx="828093" cy="783527"/>
        </a:xfrm>
      </xdr:grpSpPr>
      <xdr:pic>
        <xdr:nvPicPr>
          <xdr:cNvPr id="110" name="Grafik 109">
            <a:extLst>
              <a:ext uri="{FF2B5EF4-FFF2-40B4-BE49-F238E27FC236}">
                <a16:creationId xmlns:a16="http://schemas.microsoft.com/office/drawing/2014/main" id="{00000000-0008-0000-1700-00006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212110" y="41532663"/>
            <a:ext cx="788534" cy="783527"/>
          </a:xfrm>
          <a:prstGeom prst="rect">
            <a:avLst/>
          </a:prstGeom>
        </xdr:spPr>
      </xdr:pic>
      <xdr:sp macro="" textlink="' '!A288">
        <xdr:nvSpPr>
          <xdr:cNvPr id="111" name="Textfeld 2">
            <a:extLst>
              <a:ext uri="{FF2B5EF4-FFF2-40B4-BE49-F238E27FC236}">
                <a16:creationId xmlns:a16="http://schemas.microsoft.com/office/drawing/2014/main" id="{00000000-0008-0000-1700-00006F000000}"/>
              </a:ext>
            </a:extLst>
          </xdr:cNvPr>
          <xdr:cNvSpPr txBox="1"/>
        </xdr:nvSpPr>
        <xdr:spPr>
          <a:xfrm>
            <a:off x="3420785" y="41571443"/>
            <a:ext cx="619418" cy="251810"/>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3C68DE3B-564B-4BBB-BD28-0C442DC86AC9}"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EDUCATION DE QUALITE</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4</xdr:col>
      <xdr:colOff>1803543</xdr:colOff>
      <xdr:row>0</xdr:row>
      <xdr:rowOff>115383</xdr:rowOff>
    </xdr:from>
    <xdr:to>
      <xdr:col>5</xdr:col>
      <xdr:colOff>574726</xdr:colOff>
      <xdr:row>0</xdr:row>
      <xdr:rowOff>752475</xdr:rowOff>
    </xdr:to>
    <xdr:grpSp>
      <xdr:nvGrpSpPr>
        <xdr:cNvPr id="112" name="Gruppieren 111">
          <a:extLst>
            <a:ext uri="{FF2B5EF4-FFF2-40B4-BE49-F238E27FC236}">
              <a16:creationId xmlns:a16="http://schemas.microsoft.com/office/drawing/2014/main" id="{00000000-0008-0000-1700-000070000000}"/>
            </a:ext>
          </a:extLst>
        </xdr:cNvPr>
        <xdr:cNvGrpSpPr/>
      </xdr:nvGrpSpPr>
      <xdr:grpSpPr>
        <a:xfrm>
          <a:off x="4714383" y="115383"/>
          <a:ext cx="721903" cy="637092"/>
          <a:chOff x="1368825" y="41532663"/>
          <a:chExt cx="858771" cy="783527"/>
        </a:xfrm>
      </xdr:grpSpPr>
      <xdr:pic>
        <xdr:nvPicPr>
          <xdr:cNvPr id="113" name="Grafik 112">
            <a:extLst>
              <a:ext uri="{FF2B5EF4-FFF2-40B4-BE49-F238E27FC236}">
                <a16:creationId xmlns:a16="http://schemas.microsoft.com/office/drawing/2014/main" id="{00000000-0008-0000-1700-000071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368825" y="41532663"/>
            <a:ext cx="820735" cy="783527"/>
          </a:xfrm>
          <a:prstGeom prst="rect">
            <a:avLst/>
          </a:prstGeom>
        </xdr:spPr>
      </xdr:pic>
      <xdr:sp macro="" textlink="' '!A286">
        <xdr:nvSpPr>
          <xdr:cNvPr id="114" name="Textfeld 2">
            <a:extLst>
              <a:ext uri="{FF2B5EF4-FFF2-40B4-BE49-F238E27FC236}">
                <a16:creationId xmlns:a16="http://schemas.microsoft.com/office/drawing/2014/main" id="{00000000-0008-0000-1700-000072000000}"/>
              </a:ext>
            </a:extLst>
          </xdr:cNvPr>
          <xdr:cNvSpPr txBox="1"/>
        </xdr:nvSpPr>
        <xdr:spPr>
          <a:xfrm>
            <a:off x="1571697" y="41579854"/>
            <a:ext cx="655899" cy="251812"/>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FFA48DC3-A790-484F-9C8A-28FF24795717}"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FAIM
"ZERO"</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13</xdr:col>
      <xdr:colOff>1588234</xdr:colOff>
      <xdr:row>0</xdr:row>
      <xdr:rowOff>115383</xdr:rowOff>
    </xdr:from>
    <xdr:to>
      <xdr:col>13</xdr:col>
      <xdr:colOff>2237016</xdr:colOff>
      <xdr:row>0</xdr:row>
      <xdr:rowOff>752475</xdr:rowOff>
    </xdr:to>
    <xdr:grpSp>
      <xdr:nvGrpSpPr>
        <xdr:cNvPr id="115" name="Gruppieren 114">
          <a:extLst>
            <a:ext uri="{FF2B5EF4-FFF2-40B4-BE49-F238E27FC236}">
              <a16:creationId xmlns:a16="http://schemas.microsoft.com/office/drawing/2014/main" id="{00000000-0008-0000-1700-000073000000}"/>
            </a:ext>
          </a:extLst>
        </xdr:cNvPr>
        <xdr:cNvGrpSpPr/>
      </xdr:nvGrpSpPr>
      <xdr:grpSpPr>
        <a:xfrm>
          <a:off x="8781514" y="115383"/>
          <a:ext cx="648782" cy="637092"/>
          <a:chOff x="6802076" y="41532663"/>
          <a:chExt cx="824816" cy="786683"/>
        </a:xfrm>
      </xdr:grpSpPr>
      <xdr:pic>
        <xdr:nvPicPr>
          <xdr:cNvPr id="116" name="Grafik 115">
            <a:extLst>
              <a:ext uri="{FF2B5EF4-FFF2-40B4-BE49-F238E27FC236}">
                <a16:creationId xmlns:a16="http://schemas.microsoft.com/office/drawing/2014/main" id="{00000000-0008-0000-1700-000074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6802076" y="41532663"/>
            <a:ext cx="808742" cy="786683"/>
          </a:xfrm>
          <a:prstGeom prst="rect">
            <a:avLst/>
          </a:prstGeom>
        </xdr:spPr>
      </xdr:pic>
      <xdr:sp macro="" textlink="' '!A292">
        <xdr:nvSpPr>
          <xdr:cNvPr id="117" name="Textfeld 2">
            <a:extLst>
              <a:ext uri="{FF2B5EF4-FFF2-40B4-BE49-F238E27FC236}">
                <a16:creationId xmlns:a16="http://schemas.microsoft.com/office/drawing/2014/main" id="{00000000-0008-0000-1700-000075000000}"/>
              </a:ext>
            </a:extLst>
          </xdr:cNvPr>
          <xdr:cNvSpPr txBox="1"/>
        </xdr:nvSpPr>
        <xdr:spPr>
          <a:xfrm>
            <a:off x="6977137" y="41579210"/>
            <a:ext cx="649755" cy="292130"/>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571EBE84-336B-4D6F-9CCC-17507554DAD2}"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TRAVAIL DECENT ET CROISSANCE ECONOMIQUE</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15</xdr:col>
      <xdr:colOff>83211</xdr:colOff>
      <xdr:row>0</xdr:row>
      <xdr:rowOff>115383</xdr:rowOff>
    </xdr:from>
    <xdr:to>
      <xdr:col>15</xdr:col>
      <xdr:colOff>747011</xdr:colOff>
      <xdr:row>0</xdr:row>
      <xdr:rowOff>752475</xdr:rowOff>
    </xdr:to>
    <xdr:grpSp>
      <xdr:nvGrpSpPr>
        <xdr:cNvPr id="118" name="Gruppieren 117">
          <a:extLst>
            <a:ext uri="{FF2B5EF4-FFF2-40B4-BE49-F238E27FC236}">
              <a16:creationId xmlns:a16="http://schemas.microsoft.com/office/drawing/2014/main" id="{00000000-0008-0000-1700-000076000000}"/>
            </a:ext>
          </a:extLst>
        </xdr:cNvPr>
        <xdr:cNvGrpSpPr/>
      </xdr:nvGrpSpPr>
      <xdr:grpSpPr>
        <a:xfrm>
          <a:off x="10172091" y="115383"/>
          <a:ext cx="663800" cy="637092"/>
          <a:chOff x="8667843" y="41532663"/>
          <a:chExt cx="793984" cy="786683"/>
        </a:xfrm>
      </xdr:grpSpPr>
      <xdr:pic>
        <xdr:nvPicPr>
          <xdr:cNvPr id="119" name="Grafik 118">
            <a:extLst>
              <a:ext uri="{FF2B5EF4-FFF2-40B4-BE49-F238E27FC236}">
                <a16:creationId xmlns:a16="http://schemas.microsoft.com/office/drawing/2014/main" id="{00000000-0008-0000-1700-000077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667843" y="41532663"/>
            <a:ext cx="762038" cy="786683"/>
          </a:xfrm>
          <a:prstGeom prst="rect">
            <a:avLst/>
          </a:prstGeom>
        </xdr:spPr>
      </xdr:pic>
      <xdr:sp macro="" textlink="' '!A294">
        <xdr:nvSpPr>
          <xdr:cNvPr id="120" name="Textfeld 2">
            <a:extLst>
              <a:ext uri="{FF2B5EF4-FFF2-40B4-BE49-F238E27FC236}">
                <a16:creationId xmlns:a16="http://schemas.microsoft.com/office/drawing/2014/main" id="{00000000-0008-0000-1700-000078000000}"/>
              </a:ext>
            </a:extLst>
          </xdr:cNvPr>
          <xdr:cNvSpPr txBox="1"/>
        </xdr:nvSpPr>
        <xdr:spPr>
          <a:xfrm>
            <a:off x="8902269" y="41577913"/>
            <a:ext cx="559558" cy="224797"/>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3600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80A15EDF-06FC-4F85-B14C-6401D9000B0E}"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INEGALITE REDUITES</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19</xdr:col>
      <xdr:colOff>340136</xdr:colOff>
      <xdr:row>0</xdr:row>
      <xdr:rowOff>115383</xdr:rowOff>
    </xdr:from>
    <xdr:to>
      <xdr:col>20</xdr:col>
      <xdr:colOff>293921</xdr:colOff>
      <xdr:row>0</xdr:row>
      <xdr:rowOff>752475</xdr:rowOff>
    </xdr:to>
    <xdr:grpSp>
      <xdr:nvGrpSpPr>
        <xdr:cNvPr id="121" name="Gruppieren 120">
          <a:extLst>
            <a:ext uri="{FF2B5EF4-FFF2-40B4-BE49-F238E27FC236}">
              <a16:creationId xmlns:a16="http://schemas.microsoft.com/office/drawing/2014/main" id="{00000000-0008-0000-1700-000079000000}"/>
            </a:ext>
          </a:extLst>
        </xdr:cNvPr>
        <xdr:cNvGrpSpPr/>
      </xdr:nvGrpSpPr>
      <xdr:grpSpPr>
        <a:xfrm>
          <a:off x="14894336" y="115383"/>
          <a:ext cx="670065" cy="637092"/>
          <a:chOff x="5913294" y="42435267"/>
          <a:chExt cx="796237" cy="783525"/>
        </a:xfrm>
      </xdr:grpSpPr>
      <xdr:pic>
        <xdr:nvPicPr>
          <xdr:cNvPr id="122" name="Grafik 121">
            <a:extLst>
              <a:ext uri="{FF2B5EF4-FFF2-40B4-BE49-F238E27FC236}">
                <a16:creationId xmlns:a16="http://schemas.microsoft.com/office/drawing/2014/main" id="{00000000-0008-0000-1700-00007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913294" y="42435267"/>
            <a:ext cx="781537" cy="783525"/>
          </a:xfrm>
          <a:prstGeom prst="rect">
            <a:avLst/>
          </a:prstGeom>
        </xdr:spPr>
      </xdr:pic>
      <xdr:sp macro="" textlink="' '!A301">
        <xdr:nvSpPr>
          <xdr:cNvPr id="123" name="Textfeld 2">
            <a:extLst>
              <a:ext uri="{FF2B5EF4-FFF2-40B4-BE49-F238E27FC236}">
                <a16:creationId xmlns:a16="http://schemas.microsoft.com/office/drawing/2014/main" id="{00000000-0008-0000-1700-00007B000000}"/>
              </a:ext>
            </a:extLst>
          </xdr:cNvPr>
          <xdr:cNvSpPr txBox="1"/>
        </xdr:nvSpPr>
        <xdr:spPr>
          <a:xfrm>
            <a:off x="6127300" y="42474340"/>
            <a:ext cx="582231" cy="251810"/>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6DC2074C-8A57-4E75-9786-9503B5491D19}"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PARTENARIAT POUR LA REALISATION DES OBJECTIFS</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10</xdr:col>
      <xdr:colOff>683473</xdr:colOff>
      <xdr:row>0</xdr:row>
      <xdr:rowOff>115383</xdr:rowOff>
    </xdr:from>
    <xdr:to>
      <xdr:col>13</xdr:col>
      <xdr:colOff>257175</xdr:colOff>
      <xdr:row>0</xdr:row>
      <xdr:rowOff>752475</xdr:rowOff>
    </xdr:to>
    <xdr:grpSp>
      <xdr:nvGrpSpPr>
        <xdr:cNvPr id="124" name="Gruppieren 123">
          <a:extLst>
            <a:ext uri="{FF2B5EF4-FFF2-40B4-BE49-F238E27FC236}">
              <a16:creationId xmlns:a16="http://schemas.microsoft.com/office/drawing/2014/main" id="{00000000-0008-0000-1700-00007C000000}"/>
            </a:ext>
          </a:extLst>
        </xdr:cNvPr>
        <xdr:cNvGrpSpPr/>
      </xdr:nvGrpSpPr>
      <xdr:grpSpPr>
        <a:xfrm>
          <a:off x="6779473" y="115383"/>
          <a:ext cx="670982" cy="637092"/>
          <a:chOff x="4089200" y="41532663"/>
          <a:chExt cx="807279" cy="783527"/>
        </a:xfrm>
      </xdr:grpSpPr>
      <xdr:pic>
        <xdr:nvPicPr>
          <xdr:cNvPr id="125" name="Grafik 124">
            <a:extLst>
              <a:ext uri="{FF2B5EF4-FFF2-40B4-BE49-F238E27FC236}">
                <a16:creationId xmlns:a16="http://schemas.microsoft.com/office/drawing/2014/main" id="{00000000-0008-0000-1700-00007D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4089200" y="41532663"/>
            <a:ext cx="802978" cy="783527"/>
          </a:xfrm>
          <a:prstGeom prst="rect">
            <a:avLst/>
          </a:prstGeom>
        </xdr:spPr>
      </xdr:pic>
      <xdr:sp macro="" textlink="' '!A289">
        <xdr:nvSpPr>
          <xdr:cNvPr id="126" name="Textfeld 2">
            <a:extLst>
              <a:ext uri="{FF2B5EF4-FFF2-40B4-BE49-F238E27FC236}">
                <a16:creationId xmlns:a16="http://schemas.microsoft.com/office/drawing/2014/main" id="{00000000-0008-0000-1700-00007E000000}"/>
              </a:ext>
            </a:extLst>
          </xdr:cNvPr>
          <xdr:cNvSpPr txBox="1"/>
        </xdr:nvSpPr>
        <xdr:spPr>
          <a:xfrm>
            <a:off x="4294521" y="41580500"/>
            <a:ext cx="601958" cy="251810"/>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7C613099-1CA6-413C-BB9F-AA4E1F10A8A9}"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EGALITE ENTRE LES SEXES</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13</xdr:col>
      <xdr:colOff>273858</xdr:colOff>
      <xdr:row>0</xdr:row>
      <xdr:rowOff>115383</xdr:rowOff>
    </xdr:from>
    <xdr:to>
      <xdr:col>13</xdr:col>
      <xdr:colOff>910950</xdr:colOff>
      <xdr:row>0</xdr:row>
      <xdr:rowOff>752475</xdr:rowOff>
    </xdr:to>
    <xdr:grpSp>
      <xdr:nvGrpSpPr>
        <xdr:cNvPr id="127" name="Gruppieren 126">
          <a:extLst>
            <a:ext uri="{FF2B5EF4-FFF2-40B4-BE49-F238E27FC236}">
              <a16:creationId xmlns:a16="http://schemas.microsoft.com/office/drawing/2014/main" id="{00000000-0008-0000-1700-00007F000000}"/>
            </a:ext>
          </a:extLst>
        </xdr:cNvPr>
        <xdr:cNvGrpSpPr/>
      </xdr:nvGrpSpPr>
      <xdr:grpSpPr>
        <a:xfrm>
          <a:off x="7467138" y="115383"/>
          <a:ext cx="637092" cy="637092"/>
          <a:chOff x="4999423" y="41532663"/>
          <a:chExt cx="802501" cy="783527"/>
        </a:xfrm>
      </xdr:grpSpPr>
      <xdr:pic>
        <xdr:nvPicPr>
          <xdr:cNvPr id="128" name="Grafik 127">
            <a:extLst>
              <a:ext uri="{FF2B5EF4-FFF2-40B4-BE49-F238E27FC236}">
                <a16:creationId xmlns:a16="http://schemas.microsoft.com/office/drawing/2014/main" id="{00000000-0008-0000-1700-000080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4999423" y="41532663"/>
            <a:ext cx="802501" cy="783527"/>
          </a:xfrm>
          <a:prstGeom prst="rect">
            <a:avLst/>
          </a:prstGeom>
        </xdr:spPr>
      </xdr:pic>
      <xdr:sp macro="" textlink="' '!A290">
        <xdr:nvSpPr>
          <xdr:cNvPr id="129" name="Textfeld 2">
            <a:extLst>
              <a:ext uri="{FF2B5EF4-FFF2-40B4-BE49-F238E27FC236}">
                <a16:creationId xmlns:a16="http://schemas.microsoft.com/office/drawing/2014/main" id="{00000000-0008-0000-1700-000081000000}"/>
              </a:ext>
            </a:extLst>
          </xdr:cNvPr>
          <xdr:cNvSpPr txBox="1"/>
        </xdr:nvSpPr>
        <xdr:spPr>
          <a:xfrm>
            <a:off x="5215232" y="41579529"/>
            <a:ext cx="581222" cy="234096"/>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B5F65A3D-0355-433B-A305-3603456096EA}"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EAU PROPRE ET ASSAINISSEMENT</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13</xdr:col>
      <xdr:colOff>931044</xdr:colOff>
      <xdr:row>0</xdr:row>
      <xdr:rowOff>115383</xdr:rowOff>
    </xdr:from>
    <xdr:to>
      <xdr:col>13</xdr:col>
      <xdr:colOff>1597898</xdr:colOff>
      <xdr:row>0</xdr:row>
      <xdr:rowOff>752475</xdr:rowOff>
    </xdr:to>
    <xdr:grpSp>
      <xdr:nvGrpSpPr>
        <xdr:cNvPr id="130" name="Gruppieren 129">
          <a:extLst>
            <a:ext uri="{FF2B5EF4-FFF2-40B4-BE49-F238E27FC236}">
              <a16:creationId xmlns:a16="http://schemas.microsoft.com/office/drawing/2014/main" id="{00000000-0008-0000-1700-000082000000}"/>
            </a:ext>
          </a:extLst>
        </xdr:cNvPr>
        <xdr:cNvGrpSpPr/>
      </xdr:nvGrpSpPr>
      <xdr:grpSpPr>
        <a:xfrm>
          <a:off x="8124324" y="115383"/>
          <a:ext cx="666854" cy="637092"/>
          <a:chOff x="5909169" y="41532663"/>
          <a:chExt cx="822365" cy="786683"/>
        </a:xfrm>
      </xdr:grpSpPr>
      <xdr:pic>
        <xdr:nvPicPr>
          <xdr:cNvPr id="131" name="Grafik 130">
            <a:extLst>
              <a:ext uri="{FF2B5EF4-FFF2-40B4-BE49-F238E27FC236}">
                <a16:creationId xmlns:a16="http://schemas.microsoft.com/office/drawing/2014/main" id="{00000000-0008-0000-1700-000083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909169" y="41532663"/>
            <a:ext cx="785662" cy="786683"/>
          </a:xfrm>
          <a:prstGeom prst="rect">
            <a:avLst/>
          </a:prstGeom>
        </xdr:spPr>
      </xdr:pic>
      <xdr:sp macro="" textlink="' '!A291">
        <xdr:nvSpPr>
          <xdr:cNvPr id="132" name="Textfeld 2">
            <a:extLst>
              <a:ext uri="{FF2B5EF4-FFF2-40B4-BE49-F238E27FC236}">
                <a16:creationId xmlns:a16="http://schemas.microsoft.com/office/drawing/2014/main" id="{00000000-0008-0000-1700-000084000000}"/>
              </a:ext>
            </a:extLst>
          </xdr:cNvPr>
          <xdr:cNvSpPr txBox="1"/>
        </xdr:nvSpPr>
        <xdr:spPr>
          <a:xfrm>
            <a:off x="6097114" y="41575850"/>
            <a:ext cx="634420" cy="252823"/>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B8C96D88-A9EE-4EBE-AF5F-60C5FEEE0F26}"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ENERGIE PROPRE ET ABORDABLE</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13</xdr:col>
      <xdr:colOff>2245423</xdr:colOff>
      <xdr:row>0</xdr:row>
      <xdr:rowOff>115383</xdr:rowOff>
    </xdr:from>
    <xdr:to>
      <xdr:col>15</xdr:col>
      <xdr:colOff>56991</xdr:colOff>
      <xdr:row>0</xdr:row>
      <xdr:rowOff>752475</xdr:rowOff>
    </xdr:to>
    <xdr:grpSp>
      <xdr:nvGrpSpPr>
        <xdr:cNvPr id="133" name="Gruppieren 132">
          <a:extLst>
            <a:ext uri="{FF2B5EF4-FFF2-40B4-BE49-F238E27FC236}">
              <a16:creationId xmlns:a16="http://schemas.microsoft.com/office/drawing/2014/main" id="{00000000-0008-0000-1700-000085000000}"/>
            </a:ext>
          </a:extLst>
        </xdr:cNvPr>
        <xdr:cNvGrpSpPr/>
      </xdr:nvGrpSpPr>
      <xdr:grpSpPr>
        <a:xfrm>
          <a:off x="9438703" y="115383"/>
          <a:ext cx="707168" cy="637092"/>
          <a:chOff x="7719275" y="41532663"/>
          <a:chExt cx="841320" cy="786683"/>
        </a:xfrm>
      </xdr:grpSpPr>
      <xdr:pic>
        <xdr:nvPicPr>
          <xdr:cNvPr id="134" name="Grafik 133">
            <a:extLst>
              <a:ext uri="{FF2B5EF4-FFF2-40B4-BE49-F238E27FC236}">
                <a16:creationId xmlns:a16="http://schemas.microsoft.com/office/drawing/2014/main" id="{00000000-0008-0000-1700-00008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7719275" y="41532663"/>
            <a:ext cx="841320" cy="786683"/>
          </a:xfrm>
          <a:prstGeom prst="rect">
            <a:avLst/>
          </a:prstGeom>
        </xdr:spPr>
      </xdr:pic>
      <xdr:sp macro="" textlink="' '!A293">
        <xdr:nvSpPr>
          <xdr:cNvPr id="135" name="Textfeld 2">
            <a:extLst>
              <a:ext uri="{FF2B5EF4-FFF2-40B4-BE49-F238E27FC236}">
                <a16:creationId xmlns:a16="http://schemas.microsoft.com/office/drawing/2014/main" id="{00000000-0008-0000-1700-000087000000}"/>
              </a:ext>
            </a:extLst>
          </xdr:cNvPr>
          <xdr:cNvSpPr txBox="1"/>
        </xdr:nvSpPr>
        <xdr:spPr>
          <a:xfrm>
            <a:off x="7934294" y="41568360"/>
            <a:ext cx="594760" cy="367561"/>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FBC7F171-79A1-4330-A71D-EBCA775D6667}"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INDUSTRIE, INNOVATION ET INFRASTRUCTURE</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15</xdr:col>
      <xdr:colOff>740399</xdr:colOff>
      <xdr:row>0</xdr:row>
      <xdr:rowOff>115383</xdr:rowOff>
    </xdr:from>
    <xdr:to>
      <xdr:col>15</xdr:col>
      <xdr:colOff>1421990</xdr:colOff>
      <xdr:row>0</xdr:row>
      <xdr:rowOff>752475</xdr:rowOff>
    </xdr:to>
    <xdr:grpSp>
      <xdr:nvGrpSpPr>
        <xdr:cNvPr id="136" name="Gruppieren 135">
          <a:extLst>
            <a:ext uri="{FF2B5EF4-FFF2-40B4-BE49-F238E27FC236}">
              <a16:creationId xmlns:a16="http://schemas.microsoft.com/office/drawing/2014/main" id="{00000000-0008-0000-1700-000088000000}"/>
            </a:ext>
          </a:extLst>
        </xdr:cNvPr>
        <xdr:cNvGrpSpPr/>
      </xdr:nvGrpSpPr>
      <xdr:grpSpPr>
        <a:xfrm>
          <a:off x="10829279" y="115383"/>
          <a:ext cx="681591" cy="637092"/>
          <a:chOff x="458665" y="42430377"/>
          <a:chExt cx="859064" cy="786683"/>
        </a:xfrm>
      </xdr:grpSpPr>
      <xdr:pic>
        <xdr:nvPicPr>
          <xdr:cNvPr id="137" name="Grafik 136">
            <a:extLst>
              <a:ext uri="{FF2B5EF4-FFF2-40B4-BE49-F238E27FC236}">
                <a16:creationId xmlns:a16="http://schemas.microsoft.com/office/drawing/2014/main" id="{00000000-0008-0000-1700-000089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458665" y="42430377"/>
            <a:ext cx="802978" cy="786683"/>
          </a:xfrm>
          <a:prstGeom prst="rect">
            <a:avLst/>
          </a:prstGeom>
        </xdr:spPr>
      </xdr:pic>
      <xdr:sp macro="" textlink="' '!A295">
        <xdr:nvSpPr>
          <xdr:cNvPr id="138" name="Textfeld 2">
            <a:extLst>
              <a:ext uri="{FF2B5EF4-FFF2-40B4-BE49-F238E27FC236}">
                <a16:creationId xmlns:a16="http://schemas.microsoft.com/office/drawing/2014/main" id="{00000000-0008-0000-1700-00008A000000}"/>
              </a:ext>
            </a:extLst>
          </xdr:cNvPr>
          <xdr:cNvSpPr txBox="1"/>
        </xdr:nvSpPr>
        <xdr:spPr>
          <a:xfrm>
            <a:off x="688736" y="42481861"/>
            <a:ext cx="628993" cy="252823"/>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3600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ABD1CF29-3808-49BE-A90E-5ABB07A6A29A}"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VILLES ET COMMUNAUTES DURABLES</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15</xdr:col>
      <xdr:colOff>1397587</xdr:colOff>
      <xdr:row>0</xdr:row>
      <xdr:rowOff>115383</xdr:rowOff>
    </xdr:from>
    <xdr:to>
      <xdr:col>15</xdr:col>
      <xdr:colOff>2058267</xdr:colOff>
      <xdr:row>0</xdr:row>
      <xdr:rowOff>752475</xdr:rowOff>
    </xdr:to>
    <xdr:grpSp>
      <xdr:nvGrpSpPr>
        <xdr:cNvPr id="139" name="Gruppieren 138">
          <a:extLst>
            <a:ext uri="{FF2B5EF4-FFF2-40B4-BE49-F238E27FC236}">
              <a16:creationId xmlns:a16="http://schemas.microsoft.com/office/drawing/2014/main" id="{00000000-0008-0000-1700-00008B000000}"/>
            </a:ext>
          </a:extLst>
        </xdr:cNvPr>
        <xdr:cNvGrpSpPr/>
      </xdr:nvGrpSpPr>
      <xdr:grpSpPr>
        <a:xfrm>
          <a:off x="11486467" y="115383"/>
          <a:ext cx="660680" cy="637092"/>
          <a:chOff x="1369472" y="42435899"/>
          <a:chExt cx="850114" cy="786683"/>
        </a:xfrm>
      </xdr:grpSpPr>
      <xdr:pic>
        <xdr:nvPicPr>
          <xdr:cNvPr id="140" name="Grafik 139">
            <a:extLst>
              <a:ext uri="{FF2B5EF4-FFF2-40B4-BE49-F238E27FC236}">
                <a16:creationId xmlns:a16="http://schemas.microsoft.com/office/drawing/2014/main" id="{00000000-0008-0000-1700-00008C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369472" y="42435899"/>
            <a:ext cx="819763" cy="786683"/>
          </a:xfrm>
          <a:prstGeom prst="rect">
            <a:avLst/>
          </a:prstGeom>
        </xdr:spPr>
      </xdr:pic>
      <xdr:sp macro="" textlink="' '!A296">
        <xdr:nvSpPr>
          <xdr:cNvPr id="141" name="Textfeld 2">
            <a:extLst>
              <a:ext uri="{FF2B5EF4-FFF2-40B4-BE49-F238E27FC236}">
                <a16:creationId xmlns:a16="http://schemas.microsoft.com/office/drawing/2014/main" id="{00000000-0008-0000-1700-00008D000000}"/>
              </a:ext>
            </a:extLst>
          </xdr:cNvPr>
          <xdr:cNvSpPr txBox="1"/>
        </xdr:nvSpPr>
        <xdr:spPr>
          <a:xfrm>
            <a:off x="1601214" y="42474993"/>
            <a:ext cx="618372" cy="338963"/>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9DEA1864-37D0-49CB-B041-9E84DB6627B4}"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CONSOMMATION ET PRODUCTION RESPONSABLES</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15</xdr:col>
      <xdr:colOff>2711962</xdr:colOff>
      <xdr:row>0</xdr:row>
      <xdr:rowOff>115383</xdr:rowOff>
    </xdr:from>
    <xdr:to>
      <xdr:col>17</xdr:col>
      <xdr:colOff>443345</xdr:colOff>
      <xdr:row>0</xdr:row>
      <xdr:rowOff>752475</xdr:rowOff>
    </xdr:to>
    <xdr:grpSp>
      <xdr:nvGrpSpPr>
        <xdr:cNvPr id="142" name="Gruppieren 141">
          <a:extLst>
            <a:ext uri="{FF2B5EF4-FFF2-40B4-BE49-F238E27FC236}">
              <a16:creationId xmlns:a16="http://schemas.microsoft.com/office/drawing/2014/main" id="{00000000-0008-0000-1700-00008E000000}"/>
            </a:ext>
          </a:extLst>
        </xdr:cNvPr>
        <xdr:cNvGrpSpPr/>
      </xdr:nvGrpSpPr>
      <xdr:grpSpPr>
        <a:xfrm>
          <a:off x="12800842" y="115383"/>
          <a:ext cx="764143" cy="637092"/>
          <a:chOff x="3213909" y="42435267"/>
          <a:chExt cx="846784" cy="783525"/>
        </a:xfrm>
      </xdr:grpSpPr>
      <xdr:pic>
        <xdr:nvPicPr>
          <xdr:cNvPr id="143" name="Grafik 142">
            <a:extLst>
              <a:ext uri="{FF2B5EF4-FFF2-40B4-BE49-F238E27FC236}">
                <a16:creationId xmlns:a16="http://schemas.microsoft.com/office/drawing/2014/main" id="{00000000-0008-0000-1700-00008F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213909" y="42435267"/>
            <a:ext cx="788559" cy="783525"/>
          </a:xfrm>
          <a:prstGeom prst="rect">
            <a:avLst/>
          </a:prstGeom>
        </xdr:spPr>
      </xdr:pic>
      <xdr:sp macro="" textlink="' '!A298">
        <xdr:nvSpPr>
          <xdr:cNvPr id="144" name="Textfeld 2">
            <a:extLst>
              <a:ext uri="{FF2B5EF4-FFF2-40B4-BE49-F238E27FC236}">
                <a16:creationId xmlns:a16="http://schemas.microsoft.com/office/drawing/2014/main" id="{00000000-0008-0000-1700-000090000000}"/>
              </a:ext>
            </a:extLst>
          </xdr:cNvPr>
          <xdr:cNvSpPr txBox="1"/>
        </xdr:nvSpPr>
        <xdr:spPr>
          <a:xfrm>
            <a:off x="3464802" y="42483277"/>
            <a:ext cx="595891" cy="251809"/>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3600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87A78970-00B1-4B16-BCB4-A88045EF4480}"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VIE AQUATIQUE</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17</xdr:col>
      <xdr:colOff>416398</xdr:colOff>
      <xdr:row>0</xdr:row>
      <xdr:rowOff>115383</xdr:rowOff>
    </xdr:from>
    <xdr:to>
      <xdr:col>18</xdr:col>
      <xdr:colOff>358150</xdr:colOff>
      <xdr:row>0</xdr:row>
      <xdr:rowOff>752475</xdr:rowOff>
    </xdr:to>
    <xdr:grpSp>
      <xdr:nvGrpSpPr>
        <xdr:cNvPr id="145" name="Gruppieren 144">
          <a:extLst>
            <a:ext uri="{FF2B5EF4-FFF2-40B4-BE49-F238E27FC236}">
              <a16:creationId xmlns:a16="http://schemas.microsoft.com/office/drawing/2014/main" id="{00000000-0008-0000-1700-000091000000}"/>
            </a:ext>
          </a:extLst>
        </xdr:cNvPr>
        <xdr:cNvGrpSpPr/>
      </xdr:nvGrpSpPr>
      <xdr:grpSpPr>
        <a:xfrm>
          <a:off x="13538038" y="115383"/>
          <a:ext cx="658032" cy="637092"/>
          <a:chOff x="4091608" y="42435267"/>
          <a:chExt cx="803999" cy="783525"/>
        </a:xfrm>
      </xdr:grpSpPr>
      <xdr:pic>
        <xdr:nvPicPr>
          <xdr:cNvPr id="146" name="Grafik 145">
            <a:extLst>
              <a:ext uri="{FF2B5EF4-FFF2-40B4-BE49-F238E27FC236}">
                <a16:creationId xmlns:a16="http://schemas.microsoft.com/office/drawing/2014/main" id="{00000000-0008-0000-1700-000092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4091608" y="42435267"/>
            <a:ext cx="803999" cy="783525"/>
          </a:xfrm>
          <a:prstGeom prst="rect">
            <a:avLst/>
          </a:prstGeom>
        </xdr:spPr>
      </xdr:pic>
      <xdr:sp macro="" textlink="' '!A299">
        <xdr:nvSpPr>
          <xdr:cNvPr id="147" name="Textfeld 2">
            <a:extLst>
              <a:ext uri="{FF2B5EF4-FFF2-40B4-BE49-F238E27FC236}">
                <a16:creationId xmlns:a16="http://schemas.microsoft.com/office/drawing/2014/main" id="{00000000-0008-0000-1700-000093000000}"/>
              </a:ext>
            </a:extLst>
          </xdr:cNvPr>
          <xdr:cNvSpPr txBox="1"/>
        </xdr:nvSpPr>
        <xdr:spPr>
          <a:xfrm>
            <a:off x="4354574" y="42482702"/>
            <a:ext cx="522928" cy="251808"/>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C1CC9022-CB84-4F7E-971C-A48753DE0B9D}"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VIE TERRESTRE</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18</xdr:col>
      <xdr:colOff>378265</xdr:colOff>
      <xdr:row>0</xdr:row>
      <xdr:rowOff>115394</xdr:rowOff>
    </xdr:from>
    <xdr:to>
      <xdr:col>19</xdr:col>
      <xdr:colOff>320027</xdr:colOff>
      <xdr:row>0</xdr:row>
      <xdr:rowOff>752486</xdr:rowOff>
    </xdr:to>
    <xdr:grpSp>
      <xdr:nvGrpSpPr>
        <xdr:cNvPr id="148" name="Gruppieren 147">
          <a:extLst>
            <a:ext uri="{FF2B5EF4-FFF2-40B4-BE49-F238E27FC236}">
              <a16:creationId xmlns:a16="http://schemas.microsoft.com/office/drawing/2014/main" id="{00000000-0008-0000-1700-000094000000}"/>
            </a:ext>
          </a:extLst>
        </xdr:cNvPr>
        <xdr:cNvGrpSpPr/>
      </xdr:nvGrpSpPr>
      <xdr:grpSpPr>
        <a:xfrm>
          <a:off x="14216185" y="115394"/>
          <a:ext cx="658042" cy="637092"/>
          <a:chOff x="5003435" y="42435280"/>
          <a:chExt cx="802028" cy="783525"/>
        </a:xfrm>
      </xdr:grpSpPr>
      <xdr:pic>
        <xdr:nvPicPr>
          <xdr:cNvPr id="149" name="Grafik 148">
            <a:extLst>
              <a:ext uri="{FF2B5EF4-FFF2-40B4-BE49-F238E27FC236}">
                <a16:creationId xmlns:a16="http://schemas.microsoft.com/office/drawing/2014/main" id="{00000000-0008-0000-1700-000095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003435" y="42435280"/>
            <a:ext cx="802028" cy="783525"/>
          </a:xfrm>
          <a:prstGeom prst="rect">
            <a:avLst/>
          </a:prstGeom>
        </xdr:spPr>
      </xdr:pic>
      <xdr:sp macro="" textlink="' '!A300">
        <xdr:nvSpPr>
          <xdr:cNvPr id="150" name="Textfeld 2">
            <a:extLst>
              <a:ext uri="{FF2B5EF4-FFF2-40B4-BE49-F238E27FC236}">
                <a16:creationId xmlns:a16="http://schemas.microsoft.com/office/drawing/2014/main" id="{00000000-0008-0000-1700-000096000000}"/>
              </a:ext>
            </a:extLst>
          </xdr:cNvPr>
          <xdr:cNvSpPr txBox="1"/>
        </xdr:nvSpPr>
        <xdr:spPr>
          <a:xfrm>
            <a:off x="5251682" y="42476479"/>
            <a:ext cx="545535" cy="323422"/>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E16E4C62-0C42-42CC-9C41-EC2ADC03E8E0}"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PAIX, JUSTICE ET INSTITUTIONS EFFICACES</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5</xdr:col>
      <xdr:colOff>565256</xdr:colOff>
      <xdr:row>0</xdr:row>
      <xdr:rowOff>115383</xdr:rowOff>
    </xdr:from>
    <xdr:to>
      <xdr:col>10</xdr:col>
      <xdr:colOff>19050</xdr:colOff>
      <xdr:row>0</xdr:row>
      <xdr:rowOff>752475</xdr:rowOff>
    </xdr:to>
    <xdr:grpSp>
      <xdr:nvGrpSpPr>
        <xdr:cNvPr id="151" name="Gruppieren 150">
          <a:extLst>
            <a:ext uri="{FF2B5EF4-FFF2-40B4-BE49-F238E27FC236}">
              <a16:creationId xmlns:a16="http://schemas.microsoft.com/office/drawing/2014/main" id="{00000000-0008-0000-1700-000097000000}"/>
            </a:ext>
          </a:extLst>
        </xdr:cNvPr>
        <xdr:cNvGrpSpPr/>
      </xdr:nvGrpSpPr>
      <xdr:grpSpPr>
        <a:xfrm>
          <a:off x="5426816" y="115383"/>
          <a:ext cx="688234" cy="637092"/>
          <a:chOff x="2296805" y="41532663"/>
          <a:chExt cx="840043" cy="793906"/>
        </a:xfrm>
      </xdr:grpSpPr>
      <xdr:pic>
        <xdr:nvPicPr>
          <xdr:cNvPr id="152" name="Grafik 151">
            <a:extLst>
              <a:ext uri="{FF2B5EF4-FFF2-40B4-BE49-F238E27FC236}">
                <a16:creationId xmlns:a16="http://schemas.microsoft.com/office/drawing/2014/main" id="{00000000-0008-0000-1700-000098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2296805" y="41532663"/>
            <a:ext cx="808060" cy="793906"/>
          </a:xfrm>
          <a:prstGeom prst="rect">
            <a:avLst/>
          </a:prstGeom>
        </xdr:spPr>
      </xdr:pic>
      <xdr:sp macro="" textlink="' '!A287">
        <xdr:nvSpPr>
          <xdr:cNvPr id="153" name="Textfeld 2">
            <a:extLst>
              <a:ext uri="{FF2B5EF4-FFF2-40B4-BE49-F238E27FC236}">
                <a16:creationId xmlns:a16="http://schemas.microsoft.com/office/drawing/2014/main" id="{00000000-0008-0000-1700-000099000000}"/>
              </a:ext>
            </a:extLst>
          </xdr:cNvPr>
          <xdr:cNvSpPr txBox="1"/>
        </xdr:nvSpPr>
        <xdr:spPr>
          <a:xfrm>
            <a:off x="2498494" y="41587073"/>
            <a:ext cx="638354" cy="255145"/>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62B758C7-A147-487F-8AC0-B6A6C4F3FA67}"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BONNE SANTE
ET BIEN-ÊTRE</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editAs="absolute">
    <xdr:from>
      <xdr:col>15</xdr:col>
      <xdr:colOff>2054775</xdr:colOff>
      <xdr:row>0</xdr:row>
      <xdr:rowOff>115330</xdr:rowOff>
    </xdr:from>
    <xdr:to>
      <xdr:col>15</xdr:col>
      <xdr:colOff>2738006</xdr:colOff>
      <xdr:row>0</xdr:row>
      <xdr:rowOff>752421</xdr:rowOff>
    </xdr:to>
    <xdr:grpSp>
      <xdr:nvGrpSpPr>
        <xdr:cNvPr id="154" name="Gruppieren 153">
          <a:extLst>
            <a:ext uri="{FF2B5EF4-FFF2-40B4-BE49-F238E27FC236}">
              <a16:creationId xmlns:a16="http://schemas.microsoft.com/office/drawing/2014/main" id="{00000000-0008-0000-1700-00009A000000}"/>
            </a:ext>
          </a:extLst>
        </xdr:cNvPr>
        <xdr:cNvGrpSpPr/>
      </xdr:nvGrpSpPr>
      <xdr:grpSpPr>
        <a:xfrm>
          <a:off x="12143655" y="115330"/>
          <a:ext cx="683231" cy="637091"/>
          <a:chOff x="2297064" y="42433436"/>
          <a:chExt cx="867606" cy="790748"/>
        </a:xfrm>
      </xdr:grpSpPr>
      <xdr:pic>
        <xdr:nvPicPr>
          <xdr:cNvPr id="155" name="Grafik 154">
            <a:extLst>
              <a:ext uri="{FF2B5EF4-FFF2-40B4-BE49-F238E27FC236}">
                <a16:creationId xmlns:a16="http://schemas.microsoft.com/office/drawing/2014/main" id="{00000000-0008-0000-1700-00009B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2297064" y="42433436"/>
            <a:ext cx="809016" cy="790748"/>
          </a:xfrm>
          <a:prstGeom prst="rect">
            <a:avLst/>
          </a:prstGeom>
        </xdr:spPr>
      </xdr:pic>
      <xdr:sp macro="" textlink="' '!A297">
        <xdr:nvSpPr>
          <xdr:cNvPr id="156" name="Textfeld 2">
            <a:extLst>
              <a:ext uri="{FF2B5EF4-FFF2-40B4-BE49-F238E27FC236}">
                <a16:creationId xmlns:a16="http://schemas.microsoft.com/office/drawing/2014/main" id="{00000000-0008-0000-1700-00009C000000}"/>
              </a:ext>
            </a:extLst>
          </xdr:cNvPr>
          <xdr:cNvSpPr txBox="1"/>
        </xdr:nvSpPr>
        <xdr:spPr>
          <a:xfrm>
            <a:off x="2513284" y="42478424"/>
            <a:ext cx="651386" cy="308469"/>
          </a:xfrm>
          <a:prstGeom prst="rect">
            <a:avLst/>
          </a:prstGeom>
          <a:noFill/>
        </xdr:spPr>
        <xdr:style>
          <a:lnRef idx="0">
            <a:scrgbClr r="0" g="0" b="0"/>
          </a:lnRef>
          <a:fillRef idx="0">
            <a:scrgbClr r="0" g="0" b="0"/>
          </a:fillRef>
          <a:effectRef idx="0">
            <a:scrgbClr r="0" g="0" b="0"/>
          </a:effectRef>
          <a:fontRef idx="minor">
            <a:schemeClr val="tx1"/>
          </a:fontRef>
        </xdr:style>
        <xdr:txBody>
          <a:bodyPr wrap="square" lIns="0" tIns="0" rIns="0" bIns="0" rtlCol="0" anchor="t">
            <a:noAutofit/>
          </a:bodyPr>
          <a:lstStyle>
            <a:defPPr>
              <a:defRPr lang="de-DE"/>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l" defTabSz="914400" rtl="0" eaLnBrk="1" latinLnBrk="0" hangingPunct="1">
              <a:lnSpc>
                <a:spcPts val="600"/>
              </a:lnSpc>
            </a:pPr>
            <a:fld id="{0CF47912-F0C8-4E79-A548-DD7D46DC6391}" type="TxLink">
              <a:rPr lang="en-US" sz="450" b="0" i="0" u="none" strike="noStrike" kern="1200">
                <a:solidFill>
                  <a:schemeClr val="bg1"/>
                </a:solidFill>
                <a:latin typeface="Barlow Condensed Medium" panose="00000606000000000000" pitchFamily="2" charset="0"/>
                <a:ea typeface="+mn-ea"/>
                <a:cs typeface="Calibri"/>
              </a:rPr>
              <a:pPr marL="0" indent="0" algn="l" defTabSz="914400" rtl="0" eaLnBrk="1" latinLnBrk="0" hangingPunct="1">
                <a:lnSpc>
                  <a:spcPts val="600"/>
                </a:lnSpc>
              </a:pPr>
              <a:t>LUTTE CONTRE LES CHANGEMENTS CLIMATIQUES</a:t>
            </a:fld>
            <a:endParaRPr lang="de-CH" sz="450" b="0" i="0" u="none" strike="noStrike" kern="1200">
              <a:solidFill>
                <a:schemeClr val="bg1"/>
              </a:solidFill>
              <a:latin typeface="Barlow Condensed Medium" panose="00000606000000000000" pitchFamily="2" charset="0"/>
              <a:ea typeface="+mn-ea"/>
              <a:cs typeface="Calibri"/>
            </a:endParaRPr>
          </a:p>
        </xdr:txBody>
      </xdr:sp>
    </xdr:grpSp>
    <xdr:clientData fLocksWithSheet="0"/>
  </xdr:twoCellAnchor>
  <xdr:twoCellAnchor>
    <xdr:from>
      <xdr:col>0</xdr:col>
      <xdr:colOff>324196</xdr:colOff>
      <xdr:row>2</xdr:row>
      <xdr:rowOff>30483</xdr:rowOff>
    </xdr:from>
    <xdr:to>
      <xdr:col>2</xdr:col>
      <xdr:colOff>50079</xdr:colOff>
      <xdr:row>4</xdr:row>
      <xdr:rowOff>12678</xdr:rowOff>
    </xdr:to>
    <xdr:grpSp>
      <xdr:nvGrpSpPr>
        <xdr:cNvPr id="8" name="Gruppieren 7">
          <a:hlinkClick xmlns:r="http://schemas.openxmlformats.org/officeDocument/2006/relationships" r:id="rId4"/>
          <a:extLst>
            <a:ext uri="{FF2B5EF4-FFF2-40B4-BE49-F238E27FC236}">
              <a16:creationId xmlns:a16="http://schemas.microsoft.com/office/drawing/2014/main" id="{2CFC7844-F6F1-4240-9BCA-F15092B8E05C}"/>
            </a:ext>
          </a:extLst>
        </xdr:cNvPr>
        <xdr:cNvGrpSpPr/>
      </xdr:nvGrpSpPr>
      <xdr:grpSpPr>
        <a:xfrm>
          <a:off x="324196" y="883923"/>
          <a:ext cx="434543" cy="454635"/>
          <a:chOff x="14168390" y="3688080"/>
          <a:chExt cx="557460" cy="583234"/>
        </a:xfrm>
      </xdr:grpSpPr>
      <xdr:pic>
        <xdr:nvPicPr>
          <xdr:cNvPr id="9" name="Grafik 8">
            <a:extLst>
              <a:ext uri="{FF2B5EF4-FFF2-40B4-BE49-F238E27FC236}">
                <a16:creationId xmlns:a16="http://schemas.microsoft.com/office/drawing/2014/main" id="{13BD774B-C611-7EE0-047D-BBC1C1FE223A}"/>
              </a:ext>
            </a:extLst>
          </xdr:cNvPr>
          <xdr:cNvPicPr>
            <a:picLocks noChangeAspect="1"/>
          </xdr:cNvPicPr>
        </xdr:nvPicPr>
        <xdr:blipFill>
          <a:blip xmlns:r="http://schemas.openxmlformats.org/officeDocument/2006/relationships" r:embed="rId25" cstate="print">
            <a:duotone>
              <a:schemeClr val="bg2">
                <a:shade val="45000"/>
                <a:satMod val="135000"/>
              </a:schemeClr>
              <a:prstClr val="white"/>
            </a:duotone>
            <a:extLst>
              <a:ext uri="{28A0092B-C50C-407E-A947-70E740481C1C}">
                <a14:useLocalDpi xmlns:a14="http://schemas.microsoft.com/office/drawing/2010/main" val="0"/>
              </a:ext>
            </a:extLst>
          </a:blip>
          <a:stretch>
            <a:fillRect/>
          </a:stretch>
        </xdr:blipFill>
        <xdr:spPr>
          <a:xfrm>
            <a:off x="14279880" y="3688080"/>
            <a:ext cx="320040" cy="320040"/>
          </a:xfrm>
          <a:prstGeom prst="rect">
            <a:avLst/>
          </a:prstGeom>
        </xdr:spPr>
      </xdr:pic>
      <xdr:sp macro="" textlink="">
        <xdr:nvSpPr>
          <xdr:cNvPr id="10" name="Textfeld 9">
            <a:extLst>
              <a:ext uri="{FF2B5EF4-FFF2-40B4-BE49-F238E27FC236}">
                <a16:creationId xmlns:a16="http://schemas.microsoft.com/office/drawing/2014/main" id="{DCC29E67-1CA2-7F59-1111-758D23A1504C}"/>
              </a:ext>
            </a:extLst>
          </xdr:cNvPr>
          <xdr:cNvSpPr txBox="1"/>
        </xdr:nvSpPr>
        <xdr:spPr>
          <a:xfrm>
            <a:off x="14168390" y="3931920"/>
            <a:ext cx="557460" cy="3393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kern="1200">
                <a:solidFill>
                  <a:schemeClr val="bg1">
                    <a:lumMod val="50000"/>
                  </a:schemeClr>
                </a:solidFill>
              </a:rPr>
              <a:t>Tool</a:t>
            </a:r>
          </a:p>
        </xdr:txBody>
      </xdr:sp>
    </xdr:grp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32</xdr:col>
          <xdr:colOff>262890</xdr:colOff>
          <xdr:row>0</xdr:row>
          <xdr:rowOff>0</xdr:rowOff>
        </xdr:from>
        <xdr:to>
          <xdr:col>35</xdr:col>
          <xdr:colOff>826771</xdr:colOff>
          <xdr:row>1</xdr:row>
          <xdr:rowOff>883</xdr:rowOff>
        </xdr:to>
        <xdr:pic>
          <xdr:nvPicPr>
            <xdr:cNvPr id="5" name="Grafik 4">
              <a:extLst>
                <a:ext uri="{FF2B5EF4-FFF2-40B4-BE49-F238E27FC236}">
                  <a16:creationId xmlns:a16="http://schemas.microsoft.com/office/drawing/2014/main" id="{00000000-0008-0000-1800-000005000000}"/>
                </a:ext>
              </a:extLst>
            </xdr:cNvPr>
            <xdr:cNvPicPr>
              <a:picLocks noChangeAspect="1" noChangeArrowheads="1"/>
              <a:extLst>
                <a:ext uri="{84589F7E-364E-4C9E-8A38-B11213B215E9}">
                  <a14:cameraTool cellRange="Logo!$D$6" spid="_x0000_s1060065"/>
                </a:ext>
              </a:extLst>
            </xdr:cNvPicPr>
          </xdr:nvPicPr>
          <xdr:blipFill>
            <a:blip xmlns:r="http://schemas.openxmlformats.org/officeDocument/2006/relationships" r:embed="rId1"/>
            <a:srcRect/>
            <a:stretch>
              <a:fillRect/>
            </a:stretch>
          </xdr:blipFill>
          <xdr:spPr bwMode="auto">
            <a:xfrm>
              <a:off x="20753070" y="0"/>
              <a:ext cx="2186941" cy="519043"/>
            </a:xfrm>
            <a:prstGeom prst="rect">
              <a:avLst/>
            </a:prstGeom>
            <a:solidFill>
              <a:schemeClr val="bg1"/>
            </a:solidFill>
            <a:ln w="9525">
              <a:noFill/>
              <a:miter lim="800000"/>
              <a:headEnd/>
              <a:tailEnd/>
            </a:ln>
          </xdr:spPr>
        </xdr:pic>
        <xdr:clientData/>
      </xdr:twoCellAnchor>
    </mc:Choice>
    <mc:Fallback/>
  </mc:AlternateContent>
  <xdr:twoCellAnchor>
    <xdr:from>
      <xdr:col>29</xdr:col>
      <xdr:colOff>862414</xdr:colOff>
      <xdr:row>0</xdr:row>
      <xdr:rowOff>293089</xdr:rowOff>
    </xdr:from>
    <xdr:to>
      <xdr:col>31</xdr:col>
      <xdr:colOff>468894</xdr:colOff>
      <xdr:row>0</xdr:row>
      <xdr:rowOff>477852</xdr:rowOff>
    </xdr:to>
    <xdr:grpSp>
      <xdr:nvGrpSpPr>
        <xdr:cNvPr id="4" name="Gruppieren 3">
          <a:extLst>
            <a:ext uri="{FF2B5EF4-FFF2-40B4-BE49-F238E27FC236}">
              <a16:creationId xmlns:a16="http://schemas.microsoft.com/office/drawing/2014/main" id="{5351D27E-7E27-BE7A-91D2-B3336E68DC74}"/>
            </a:ext>
          </a:extLst>
        </xdr:cNvPr>
        <xdr:cNvGrpSpPr/>
      </xdr:nvGrpSpPr>
      <xdr:grpSpPr>
        <a:xfrm>
          <a:off x="19729534" y="293089"/>
          <a:ext cx="711380" cy="184763"/>
          <a:chOff x="19729534" y="293089"/>
          <a:chExt cx="865949" cy="180000"/>
        </a:xfrm>
      </xdr:grpSpPr>
      <xdr:grpSp>
        <xdr:nvGrpSpPr>
          <xdr:cNvPr id="15" name="Gruppieren 14">
            <a:hlinkClick xmlns:r="http://schemas.openxmlformats.org/officeDocument/2006/relationships" r:id="rId2" tooltip="Help"/>
            <a:extLst>
              <a:ext uri="{FF2B5EF4-FFF2-40B4-BE49-F238E27FC236}">
                <a16:creationId xmlns:a16="http://schemas.microsoft.com/office/drawing/2014/main" id="{00000000-0008-0000-1800-00000F000000}"/>
              </a:ext>
            </a:extLst>
          </xdr:cNvPr>
          <xdr:cNvGrpSpPr/>
        </xdr:nvGrpSpPr>
        <xdr:grpSpPr>
          <a:xfrm>
            <a:off x="20260914" y="297852"/>
            <a:ext cx="180000" cy="180000"/>
            <a:chOff x="8105775" y="571500"/>
            <a:chExt cx="172800" cy="172800"/>
          </a:xfrm>
        </xdr:grpSpPr>
        <xdr:sp macro="" textlink="">
          <xdr:nvSpPr>
            <xdr:cNvPr id="16" name="Rechteck 15">
              <a:extLst>
                <a:ext uri="{FF2B5EF4-FFF2-40B4-BE49-F238E27FC236}">
                  <a16:creationId xmlns:a16="http://schemas.microsoft.com/office/drawing/2014/main" id="{00000000-0008-0000-1800-000010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 name="Textfeld 16">
              <a:extLst>
                <a:ext uri="{FF2B5EF4-FFF2-40B4-BE49-F238E27FC236}">
                  <a16:creationId xmlns:a16="http://schemas.microsoft.com/office/drawing/2014/main" id="{00000000-0008-0000-1800-000011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18" name="Rechteck 78">
            <a:extLst>
              <a:ext uri="{FF2B5EF4-FFF2-40B4-BE49-F238E27FC236}">
                <a16:creationId xmlns:a16="http://schemas.microsoft.com/office/drawing/2014/main" id="{00000000-0008-0000-1800-000012000000}"/>
              </a:ext>
            </a:extLst>
          </xdr:cNvPr>
          <xdr:cNvSpPr>
            <a:spLocks/>
          </xdr:cNvSpPr>
        </xdr:nvSpPr>
        <xdr:spPr>
          <a:xfrm>
            <a:off x="19729534" y="293089"/>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9" name="Rechteck 84">
            <a:extLst>
              <a:ext uri="{FF2B5EF4-FFF2-40B4-BE49-F238E27FC236}">
                <a16:creationId xmlns:a16="http://schemas.microsoft.com/office/drawing/2014/main" id="{00000000-0008-0000-1800-000013000000}"/>
              </a:ext>
            </a:extLst>
          </xdr:cNvPr>
          <xdr:cNvSpPr>
            <a:spLocks/>
          </xdr:cNvSpPr>
        </xdr:nvSpPr>
        <xdr:spPr>
          <a:xfrm>
            <a:off x="19957124" y="293089"/>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xdr:from>
      <xdr:col>2</xdr:col>
      <xdr:colOff>1555750</xdr:colOff>
      <xdr:row>1</xdr:row>
      <xdr:rowOff>38100</xdr:rowOff>
    </xdr:from>
    <xdr:to>
      <xdr:col>2</xdr:col>
      <xdr:colOff>1771750</xdr:colOff>
      <xdr:row>1</xdr:row>
      <xdr:rowOff>252960</xdr:rowOff>
    </xdr:to>
    <xdr:grpSp>
      <xdr:nvGrpSpPr>
        <xdr:cNvPr id="6" name="Gruppieren 5">
          <a:hlinkClick xmlns:r="http://schemas.openxmlformats.org/officeDocument/2006/relationships" r:id="rId3"/>
          <a:extLst>
            <a:ext uri="{FF2B5EF4-FFF2-40B4-BE49-F238E27FC236}">
              <a16:creationId xmlns:a16="http://schemas.microsoft.com/office/drawing/2014/main" id="{00000000-0008-0000-1800-000006000000}"/>
            </a:ext>
          </a:extLst>
        </xdr:cNvPr>
        <xdr:cNvGrpSpPr/>
      </xdr:nvGrpSpPr>
      <xdr:grpSpPr>
        <a:xfrm>
          <a:off x="2325370" y="556260"/>
          <a:ext cx="216000" cy="214860"/>
          <a:chOff x="2361924" y="557143"/>
          <a:chExt cx="216000" cy="214860"/>
        </a:xfrm>
      </xdr:grpSpPr>
      <xdr:sp macro="" textlink="">
        <xdr:nvSpPr>
          <xdr:cNvPr id="129" name="Rechteck 28">
            <a:extLst>
              <a:ext uri="{FF2B5EF4-FFF2-40B4-BE49-F238E27FC236}">
                <a16:creationId xmlns:a16="http://schemas.microsoft.com/office/drawing/2014/main" id="{00000000-0008-0000-1800-000081000000}"/>
              </a:ext>
            </a:extLst>
          </xdr:cNvPr>
          <xdr:cNvSpPr>
            <a:spLocks noChangeAspect="1"/>
          </xdr:cNvSpPr>
        </xdr:nvSpPr>
        <xdr:spPr>
          <a:xfrm>
            <a:off x="2361924" y="557143"/>
            <a:ext cx="216000" cy="21486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30" name="Grafik 29">
            <a:extLst>
              <a:ext uri="{FF2B5EF4-FFF2-40B4-BE49-F238E27FC236}">
                <a16:creationId xmlns:a16="http://schemas.microsoft.com/office/drawing/2014/main" id="{00000000-0008-0000-1800-000082000000}"/>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2404655" y="594871"/>
            <a:ext cx="146050" cy="138337"/>
          </a:xfrm>
          <a:prstGeom prst="rect">
            <a:avLst/>
          </a:prstGeom>
        </xdr:spPr>
      </xdr:pic>
    </xdr:grpSp>
    <xdr:clientData fPrintsWithSheet="0"/>
  </xdr:twoCellAnchor>
  <xdr:twoCellAnchor editAs="absolute">
    <xdr:from>
      <xdr:col>3</xdr:col>
      <xdr:colOff>50248</xdr:colOff>
      <xdr:row>0</xdr:row>
      <xdr:rowOff>133350</xdr:rowOff>
    </xdr:from>
    <xdr:to>
      <xdr:col>5</xdr:col>
      <xdr:colOff>22860</xdr:colOff>
      <xdr:row>0</xdr:row>
      <xdr:rowOff>475395</xdr:rowOff>
    </xdr:to>
    <xdr:sp macro="" textlink="' '!A42">
      <xdr:nvSpPr>
        <xdr:cNvPr id="117" name="Rechteck: obere Ecken abgerundet 13">
          <a:hlinkClick xmlns:r="http://schemas.openxmlformats.org/officeDocument/2006/relationships" r:id="rId5" tooltip="Go to"/>
          <a:extLst>
            <a:ext uri="{FF2B5EF4-FFF2-40B4-BE49-F238E27FC236}">
              <a16:creationId xmlns:a16="http://schemas.microsoft.com/office/drawing/2014/main" id="{00000000-0008-0000-1800-000075000000}"/>
            </a:ext>
          </a:extLst>
        </xdr:cNvPr>
        <xdr:cNvSpPr/>
      </xdr:nvSpPr>
      <xdr:spPr>
        <a:xfrm>
          <a:off x="3319228" y="133350"/>
          <a:ext cx="1412792" cy="342045"/>
        </a:xfrm>
        <a:prstGeom prst="round2SameRect">
          <a:avLst/>
        </a:prstGeom>
        <a:gradFill>
          <a:gsLst>
            <a:gs pos="0">
              <a:srgbClr val="3378CB"/>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BE9D569-E091-4246-8AED-5D84FF0C27CE}"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Stratégies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clientData fPrintsWithSheet="0"/>
  </xdr:twoCellAnchor>
  <xdr:twoCellAnchor editAs="oneCell">
    <xdr:from>
      <xdr:col>2</xdr:col>
      <xdr:colOff>2171700</xdr:colOff>
      <xdr:row>1</xdr:row>
      <xdr:rowOff>53340</xdr:rowOff>
    </xdr:from>
    <xdr:to>
      <xdr:col>2</xdr:col>
      <xdr:colOff>2351700</xdr:colOff>
      <xdr:row>1</xdr:row>
      <xdr:rowOff>233340</xdr:rowOff>
    </xdr:to>
    <xdr:pic macro="[0]!Filter_aus">
      <xdr:nvPicPr>
        <xdr:cNvPr id="134" name="Grafik 133">
          <a:extLst>
            <a:ext uri="{FF2B5EF4-FFF2-40B4-BE49-F238E27FC236}">
              <a16:creationId xmlns:a16="http://schemas.microsoft.com/office/drawing/2014/main" id="{00000000-0008-0000-1800-000086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13660" y="571500"/>
          <a:ext cx="180000" cy="180000"/>
        </a:xfrm>
        <a:prstGeom prst="rect">
          <a:avLst/>
        </a:prstGeom>
      </xdr:spPr>
    </xdr:pic>
    <xdr:clientData fPrintsWithSheet="0"/>
  </xdr:twoCellAnchor>
  <xdr:twoCellAnchor editAs="oneCell">
    <xdr:from>
      <xdr:col>2</xdr:col>
      <xdr:colOff>2171700</xdr:colOff>
      <xdr:row>1</xdr:row>
      <xdr:rowOff>53340</xdr:rowOff>
    </xdr:from>
    <xdr:to>
      <xdr:col>2</xdr:col>
      <xdr:colOff>2351700</xdr:colOff>
      <xdr:row>1</xdr:row>
      <xdr:rowOff>233340</xdr:rowOff>
    </xdr:to>
    <xdr:pic macro="[0]!Filter_aus">
      <xdr:nvPicPr>
        <xdr:cNvPr id="146" name="Grafik 145">
          <a:extLst>
            <a:ext uri="{FF2B5EF4-FFF2-40B4-BE49-F238E27FC236}">
              <a16:creationId xmlns:a16="http://schemas.microsoft.com/office/drawing/2014/main" id="{00000000-0008-0000-1800-000092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22550" y="574040"/>
          <a:ext cx="180000" cy="180000"/>
        </a:xfrm>
        <a:prstGeom prst="rect">
          <a:avLst/>
        </a:prstGeom>
      </xdr:spPr>
    </xdr:pic>
    <xdr:clientData fPrintsWithSheet="0"/>
  </xdr:twoCellAnchor>
  <xdr:twoCellAnchor editAs="oneCell">
    <xdr:from>
      <xdr:col>4</xdr:col>
      <xdr:colOff>738895</xdr:colOff>
      <xdr:row>1</xdr:row>
      <xdr:rowOff>32775</xdr:rowOff>
    </xdr:from>
    <xdr:to>
      <xdr:col>4</xdr:col>
      <xdr:colOff>954895</xdr:colOff>
      <xdr:row>1</xdr:row>
      <xdr:rowOff>248775</xdr:rowOff>
    </xdr:to>
    <xdr:pic>
      <xdr:nvPicPr>
        <xdr:cNvPr id="3" name="Grafik 2">
          <a:hlinkClick xmlns:r="http://schemas.openxmlformats.org/officeDocument/2006/relationships" r:id="rId7" tooltip="Options"/>
          <a:extLst>
            <a:ext uri="{FF2B5EF4-FFF2-40B4-BE49-F238E27FC236}">
              <a16:creationId xmlns:a16="http://schemas.microsoft.com/office/drawing/2014/main" id="{00000000-0008-0000-1800-00000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457455" y="550935"/>
          <a:ext cx="216000" cy="216000"/>
        </a:xfrm>
        <a:prstGeom prst="rect">
          <a:avLst/>
        </a:prstGeom>
      </xdr:spPr>
    </xdr:pic>
    <xdr:clientData/>
  </xdr:twoCellAnchor>
  <xdr:oneCellAnchor>
    <xdr:from>
      <xdr:col>0</xdr:col>
      <xdr:colOff>36582</xdr:colOff>
      <xdr:row>0</xdr:row>
      <xdr:rowOff>146878</xdr:rowOff>
    </xdr:from>
    <xdr:ext cx="317650" cy="325465"/>
    <xdr:grpSp>
      <xdr:nvGrpSpPr>
        <xdr:cNvPr id="135" name="Gruppieren 134">
          <a:hlinkClick xmlns:r="http://schemas.openxmlformats.org/officeDocument/2006/relationships" r:id="rId9" tooltip="Home"/>
          <a:extLst>
            <a:ext uri="{FF2B5EF4-FFF2-40B4-BE49-F238E27FC236}">
              <a16:creationId xmlns:a16="http://schemas.microsoft.com/office/drawing/2014/main" id="{00000000-0008-0000-1800-000087000000}"/>
            </a:ext>
          </a:extLst>
        </xdr:cNvPr>
        <xdr:cNvGrpSpPr/>
      </xdr:nvGrpSpPr>
      <xdr:grpSpPr>
        <a:xfrm>
          <a:off x="36582" y="146878"/>
          <a:ext cx="317650" cy="325465"/>
          <a:chOff x="12729063" y="1298331"/>
          <a:chExt cx="324000" cy="323267"/>
        </a:xfrm>
      </xdr:grpSpPr>
      <xdr:sp macro="" textlink="">
        <xdr:nvSpPr>
          <xdr:cNvPr id="156" name="Rechteck 155">
            <a:extLst>
              <a:ext uri="{FF2B5EF4-FFF2-40B4-BE49-F238E27FC236}">
                <a16:creationId xmlns:a16="http://schemas.microsoft.com/office/drawing/2014/main" id="{00000000-0008-0000-1800-00009C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57" name="Grafik 156" descr="http://www.clker.com/cliparts/Z/I/5/L/X/x/white-house-md.png">
            <a:extLst>
              <a:ext uri="{FF2B5EF4-FFF2-40B4-BE49-F238E27FC236}">
                <a16:creationId xmlns:a16="http://schemas.microsoft.com/office/drawing/2014/main" id="{00000000-0008-0000-1800-00009D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oneCellAnchor>
  <xdr:twoCellAnchor>
    <xdr:from>
      <xdr:col>1</xdr:col>
      <xdr:colOff>45720</xdr:colOff>
      <xdr:row>0</xdr:row>
      <xdr:rowOff>144780</xdr:rowOff>
    </xdr:from>
    <xdr:to>
      <xdr:col>1</xdr:col>
      <xdr:colOff>369720</xdr:colOff>
      <xdr:row>0</xdr:row>
      <xdr:rowOff>469287</xdr:rowOff>
    </xdr:to>
    <xdr:grpSp>
      <xdr:nvGrpSpPr>
        <xdr:cNvPr id="10" name="Gruppieren 9">
          <a:hlinkClick xmlns:r="http://schemas.openxmlformats.org/officeDocument/2006/relationships" r:id="rId3"/>
          <a:extLst>
            <a:ext uri="{FF2B5EF4-FFF2-40B4-BE49-F238E27FC236}">
              <a16:creationId xmlns:a16="http://schemas.microsoft.com/office/drawing/2014/main" id="{BED9DEB0-7143-4C06-6990-856A2122125B}"/>
            </a:ext>
          </a:extLst>
        </xdr:cNvPr>
        <xdr:cNvGrpSpPr/>
      </xdr:nvGrpSpPr>
      <xdr:grpSpPr>
        <a:xfrm>
          <a:off x="434340" y="144780"/>
          <a:ext cx="324000" cy="324507"/>
          <a:chOff x="2361924" y="557143"/>
          <a:chExt cx="216000" cy="214860"/>
        </a:xfrm>
      </xdr:grpSpPr>
      <xdr:sp macro="" textlink="">
        <xdr:nvSpPr>
          <xdr:cNvPr id="11" name="Rechteck 28">
            <a:extLst>
              <a:ext uri="{FF2B5EF4-FFF2-40B4-BE49-F238E27FC236}">
                <a16:creationId xmlns:a16="http://schemas.microsoft.com/office/drawing/2014/main" id="{3D018196-51B7-6997-FF33-F4BD578D89CD}"/>
              </a:ext>
            </a:extLst>
          </xdr:cNvPr>
          <xdr:cNvSpPr>
            <a:spLocks noChangeAspect="1"/>
          </xdr:cNvSpPr>
        </xdr:nvSpPr>
        <xdr:spPr>
          <a:xfrm>
            <a:off x="2361924" y="557143"/>
            <a:ext cx="216000" cy="21486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2" name="Grafik 29">
            <a:extLst>
              <a:ext uri="{FF2B5EF4-FFF2-40B4-BE49-F238E27FC236}">
                <a16:creationId xmlns:a16="http://schemas.microsoft.com/office/drawing/2014/main" id="{CD969497-F3A1-F28F-7588-35EDEB00B6C8}"/>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2404655" y="594871"/>
            <a:ext cx="146050" cy="138337"/>
          </a:xfrm>
          <a:prstGeom prst="rect">
            <a:avLst/>
          </a:prstGeom>
        </xdr:spPr>
      </xdr:pic>
    </xdr:grpSp>
    <xdr:clientData fPrintsWithSheet="0"/>
  </xdr:twoCellAnchor>
  <xdr:twoCellAnchor editAs="oneCell">
    <xdr:from>
      <xdr:col>5</xdr:col>
      <xdr:colOff>906780</xdr:colOff>
      <xdr:row>0</xdr:row>
      <xdr:rowOff>502920</xdr:rowOff>
    </xdr:from>
    <xdr:to>
      <xdr:col>5</xdr:col>
      <xdr:colOff>1194780</xdr:colOff>
      <xdr:row>2</xdr:row>
      <xdr:rowOff>6060</xdr:rowOff>
    </xdr:to>
    <xdr:pic macro="[0]!Format_Uebertragen">
      <xdr:nvPicPr>
        <xdr:cNvPr id="2" name="Grafik 1">
          <a:extLst>
            <a:ext uri="{FF2B5EF4-FFF2-40B4-BE49-F238E27FC236}">
              <a16:creationId xmlns:a16="http://schemas.microsoft.com/office/drawing/2014/main" id="{EF99A7B7-7CD8-42CA-ACD3-BD49A80C5D16}"/>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615940" y="502920"/>
          <a:ext cx="288000" cy="2880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32</xdr:col>
          <xdr:colOff>262890</xdr:colOff>
          <xdr:row>0</xdr:row>
          <xdr:rowOff>0</xdr:rowOff>
        </xdr:from>
        <xdr:to>
          <xdr:col>35</xdr:col>
          <xdr:colOff>933450</xdr:colOff>
          <xdr:row>1</xdr:row>
          <xdr:rowOff>0</xdr:rowOff>
        </xdr:to>
        <xdr:pic>
          <xdr:nvPicPr>
            <xdr:cNvPr id="2" name="Grafik 1">
              <a:extLst>
                <a:ext uri="{FF2B5EF4-FFF2-40B4-BE49-F238E27FC236}">
                  <a16:creationId xmlns:a16="http://schemas.microsoft.com/office/drawing/2014/main" id="{F4FC03C1-B4F9-49DD-8852-B9757266012D}"/>
                </a:ext>
              </a:extLst>
            </xdr:cNvPr>
            <xdr:cNvPicPr>
              <a:picLocks noChangeAspect="1" noChangeArrowheads="1"/>
              <a:extLst>
                <a:ext uri="{84589F7E-364E-4C9E-8A38-B11213B215E9}">
                  <a14:cameraTool cellRange="Logo!$D$6" spid="_x0000_s1133648"/>
                </a:ext>
              </a:extLst>
            </xdr:cNvPicPr>
          </xdr:nvPicPr>
          <xdr:blipFill>
            <a:blip xmlns:r="http://schemas.openxmlformats.org/officeDocument/2006/relationships" r:embed="rId1"/>
            <a:srcRect/>
            <a:stretch>
              <a:fillRect/>
            </a:stretch>
          </xdr:blipFill>
          <xdr:spPr bwMode="auto">
            <a:xfrm>
              <a:off x="20753070" y="0"/>
              <a:ext cx="2293620" cy="518160"/>
            </a:xfrm>
            <a:prstGeom prst="rect">
              <a:avLst/>
            </a:prstGeom>
            <a:solidFill>
              <a:schemeClr val="bg1"/>
            </a:solidFill>
            <a:ln w="9525">
              <a:noFill/>
              <a:miter lim="800000"/>
              <a:headEnd/>
              <a:tailEnd/>
            </a:ln>
          </xdr:spPr>
        </xdr:pic>
        <xdr:clientData/>
      </xdr:twoCellAnchor>
    </mc:Choice>
    <mc:Fallback/>
  </mc:AlternateContent>
  <xdr:twoCellAnchor>
    <xdr:from>
      <xdr:col>29</xdr:col>
      <xdr:colOff>862414</xdr:colOff>
      <xdr:row>0</xdr:row>
      <xdr:rowOff>293089</xdr:rowOff>
    </xdr:from>
    <xdr:to>
      <xdr:col>31</xdr:col>
      <xdr:colOff>468894</xdr:colOff>
      <xdr:row>0</xdr:row>
      <xdr:rowOff>477852</xdr:rowOff>
    </xdr:to>
    <xdr:grpSp>
      <xdr:nvGrpSpPr>
        <xdr:cNvPr id="3" name="Gruppieren 2">
          <a:extLst>
            <a:ext uri="{FF2B5EF4-FFF2-40B4-BE49-F238E27FC236}">
              <a16:creationId xmlns:a16="http://schemas.microsoft.com/office/drawing/2014/main" id="{D01A737E-0B81-4C60-9CFF-AD02ACF4FB74}"/>
            </a:ext>
          </a:extLst>
        </xdr:cNvPr>
        <xdr:cNvGrpSpPr/>
      </xdr:nvGrpSpPr>
      <xdr:grpSpPr>
        <a:xfrm>
          <a:off x="18289354" y="293089"/>
          <a:ext cx="795200" cy="184763"/>
          <a:chOff x="19729534" y="293089"/>
          <a:chExt cx="865949" cy="180000"/>
        </a:xfrm>
      </xdr:grpSpPr>
      <xdr:grpSp>
        <xdr:nvGrpSpPr>
          <xdr:cNvPr id="4" name="Gruppieren 3">
            <a:hlinkClick xmlns:r="http://schemas.openxmlformats.org/officeDocument/2006/relationships" r:id="rId2" tooltip="Help"/>
            <a:extLst>
              <a:ext uri="{FF2B5EF4-FFF2-40B4-BE49-F238E27FC236}">
                <a16:creationId xmlns:a16="http://schemas.microsoft.com/office/drawing/2014/main" id="{B8B014C8-C99A-8B72-3E0B-20EFF4ED5AF7}"/>
              </a:ext>
            </a:extLst>
          </xdr:cNvPr>
          <xdr:cNvGrpSpPr/>
        </xdr:nvGrpSpPr>
        <xdr:grpSpPr>
          <a:xfrm>
            <a:off x="20260914" y="297852"/>
            <a:ext cx="180000" cy="180000"/>
            <a:chOff x="8105775" y="571500"/>
            <a:chExt cx="172800" cy="172800"/>
          </a:xfrm>
        </xdr:grpSpPr>
        <xdr:sp macro="" textlink="">
          <xdr:nvSpPr>
            <xdr:cNvPr id="7" name="Rechteck 6">
              <a:extLst>
                <a:ext uri="{FF2B5EF4-FFF2-40B4-BE49-F238E27FC236}">
                  <a16:creationId xmlns:a16="http://schemas.microsoft.com/office/drawing/2014/main" id="{1483A1E1-A59B-4F29-E7F5-AF14A77A030D}"/>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Textfeld 7">
              <a:extLst>
                <a:ext uri="{FF2B5EF4-FFF2-40B4-BE49-F238E27FC236}">
                  <a16:creationId xmlns:a16="http://schemas.microsoft.com/office/drawing/2014/main" id="{FEA6E0EC-7B0E-4CED-8DA1-CECC036C99F1}"/>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5" name="Rechteck 78">
            <a:extLst>
              <a:ext uri="{FF2B5EF4-FFF2-40B4-BE49-F238E27FC236}">
                <a16:creationId xmlns:a16="http://schemas.microsoft.com/office/drawing/2014/main" id="{70B1BE24-B58E-F3A5-0FE4-80B292F5C7C5}"/>
              </a:ext>
            </a:extLst>
          </xdr:cNvPr>
          <xdr:cNvSpPr>
            <a:spLocks/>
          </xdr:cNvSpPr>
        </xdr:nvSpPr>
        <xdr:spPr>
          <a:xfrm>
            <a:off x="19729534" y="293089"/>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 name="Rechteck 84">
            <a:extLst>
              <a:ext uri="{FF2B5EF4-FFF2-40B4-BE49-F238E27FC236}">
                <a16:creationId xmlns:a16="http://schemas.microsoft.com/office/drawing/2014/main" id="{903AF546-DD49-4C43-411E-39F8C6FB1963}"/>
              </a:ext>
            </a:extLst>
          </xdr:cNvPr>
          <xdr:cNvSpPr>
            <a:spLocks/>
          </xdr:cNvSpPr>
        </xdr:nvSpPr>
        <xdr:spPr>
          <a:xfrm>
            <a:off x="19957124" y="293089"/>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xdr:from>
      <xdr:col>2</xdr:col>
      <xdr:colOff>1555750</xdr:colOff>
      <xdr:row>1</xdr:row>
      <xdr:rowOff>38100</xdr:rowOff>
    </xdr:from>
    <xdr:to>
      <xdr:col>2</xdr:col>
      <xdr:colOff>1771750</xdr:colOff>
      <xdr:row>1</xdr:row>
      <xdr:rowOff>252960</xdr:rowOff>
    </xdr:to>
    <xdr:grpSp>
      <xdr:nvGrpSpPr>
        <xdr:cNvPr id="9" name="Gruppieren 8">
          <a:hlinkClick xmlns:r="http://schemas.openxmlformats.org/officeDocument/2006/relationships" r:id="rId3"/>
          <a:extLst>
            <a:ext uri="{FF2B5EF4-FFF2-40B4-BE49-F238E27FC236}">
              <a16:creationId xmlns:a16="http://schemas.microsoft.com/office/drawing/2014/main" id="{83748A96-64A0-4251-9141-DB779B9E6AEA}"/>
            </a:ext>
          </a:extLst>
        </xdr:cNvPr>
        <xdr:cNvGrpSpPr/>
      </xdr:nvGrpSpPr>
      <xdr:grpSpPr>
        <a:xfrm>
          <a:off x="2325370" y="556260"/>
          <a:ext cx="216000" cy="192000"/>
          <a:chOff x="2361924" y="557143"/>
          <a:chExt cx="216000" cy="214860"/>
        </a:xfrm>
      </xdr:grpSpPr>
      <xdr:sp macro="" textlink="">
        <xdr:nvSpPr>
          <xdr:cNvPr id="10" name="Rechteck 28">
            <a:extLst>
              <a:ext uri="{FF2B5EF4-FFF2-40B4-BE49-F238E27FC236}">
                <a16:creationId xmlns:a16="http://schemas.microsoft.com/office/drawing/2014/main" id="{38C1030B-0D4F-B3A7-6E72-35D64CF2C5B1}"/>
              </a:ext>
            </a:extLst>
          </xdr:cNvPr>
          <xdr:cNvSpPr>
            <a:spLocks noChangeAspect="1"/>
          </xdr:cNvSpPr>
        </xdr:nvSpPr>
        <xdr:spPr>
          <a:xfrm>
            <a:off x="2361924" y="557143"/>
            <a:ext cx="216000" cy="21486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11" name="Grafik 29">
            <a:extLst>
              <a:ext uri="{FF2B5EF4-FFF2-40B4-BE49-F238E27FC236}">
                <a16:creationId xmlns:a16="http://schemas.microsoft.com/office/drawing/2014/main" id="{C74D3857-5CF4-AB73-10F7-A41B314841DB}"/>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2404655" y="594871"/>
            <a:ext cx="146050" cy="138337"/>
          </a:xfrm>
          <a:prstGeom prst="rect">
            <a:avLst/>
          </a:prstGeom>
        </xdr:spPr>
      </xdr:pic>
    </xdr:grpSp>
    <xdr:clientData fPrintsWithSheet="0"/>
  </xdr:twoCellAnchor>
  <xdr:twoCellAnchor editAs="oneCell">
    <xdr:from>
      <xdr:col>2</xdr:col>
      <xdr:colOff>2171700</xdr:colOff>
      <xdr:row>1</xdr:row>
      <xdr:rowOff>53340</xdr:rowOff>
    </xdr:from>
    <xdr:to>
      <xdr:col>2</xdr:col>
      <xdr:colOff>2351700</xdr:colOff>
      <xdr:row>2</xdr:row>
      <xdr:rowOff>4740</xdr:rowOff>
    </xdr:to>
    <xdr:pic macro="[0]!Filter_aus">
      <xdr:nvPicPr>
        <xdr:cNvPr id="13" name="Grafik 12">
          <a:extLst>
            <a:ext uri="{FF2B5EF4-FFF2-40B4-BE49-F238E27FC236}">
              <a16:creationId xmlns:a16="http://schemas.microsoft.com/office/drawing/2014/main" id="{30FB1A42-F2C5-41C0-BC85-A9D51573F54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41320" y="571500"/>
          <a:ext cx="180000" cy="180000"/>
        </a:xfrm>
        <a:prstGeom prst="rect">
          <a:avLst/>
        </a:prstGeom>
      </xdr:spPr>
    </xdr:pic>
    <xdr:clientData fPrintsWithSheet="0"/>
  </xdr:twoCellAnchor>
  <xdr:twoCellAnchor editAs="oneCell">
    <xdr:from>
      <xdr:col>2</xdr:col>
      <xdr:colOff>2171700</xdr:colOff>
      <xdr:row>1</xdr:row>
      <xdr:rowOff>53340</xdr:rowOff>
    </xdr:from>
    <xdr:to>
      <xdr:col>2</xdr:col>
      <xdr:colOff>2351700</xdr:colOff>
      <xdr:row>2</xdr:row>
      <xdr:rowOff>4740</xdr:rowOff>
    </xdr:to>
    <xdr:pic macro="[0]!Filter_aus">
      <xdr:nvPicPr>
        <xdr:cNvPr id="14" name="Grafik 13">
          <a:extLst>
            <a:ext uri="{FF2B5EF4-FFF2-40B4-BE49-F238E27FC236}">
              <a16:creationId xmlns:a16="http://schemas.microsoft.com/office/drawing/2014/main" id="{2FDE4BAD-B863-4F0C-871B-CBA016B79A74}"/>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41320" y="571500"/>
          <a:ext cx="180000" cy="180000"/>
        </a:xfrm>
        <a:prstGeom prst="rect">
          <a:avLst/>
        </a:prstGeom>
      </xdr:spPr>
    </xdr:pic>
    <xdr:clientData fPrintsWithSheet="0"/>
  </xdr:twoCellAnchor>
  <xdr:twoCellAnchor>
    <xdr:from>
      <xdr:col>1</xdr:col>
      <xdr:colOff>45720</xdr:colOff>
      <xdr:row>0</xdr:row>
      <xdr:rowOff>144780</xdr:rowOff>
    </xdr:from>
    <xdr:to>
      <xdr:col>1</xdr:col>
      <xdr:colOff>369720</xdr:colOff>
      <xdr:row>0</xdr:row>
      <xdr:rowOff>469287</xdr:rowOff>
    </xdr:to>
    <xdr:grpSp>
      <xdr:nvGrpSpPr>
        <xdr:cNvPr id="19" name="Gruppieren 18">
          <a:hlinkClick xmlns:r="http://schemas.openxmlformats.org/officeDocument/2006/relationships" r:id="rId3"/>
          <a:extLst>
            <a:ext uri="{FF2B5EF4-FFF2-40B4-BE49-F238E27FC236}">
              <a16:creationId xmlns:a16="http://schemas.microsoft.com/office/drawing/2014/main" id="{2080FCB0-AAF4-4160-8A53-27B5BEDC9264}"/>
            </a:ext>
          </a:extLst>
        </xdr:cNvPr>
        <xdr:cNvGrpSpPr/>
      </xdr:nvGrpSpPr>
      <xdr:grpSpPr>
        <a:xfrm>
          <a:off x="434340" y="144780"/>
          <a:ext cx="324000" cy="324507"/>
          <a:chOff x="2361924" y="557143"/>
          <a:chExt cx="216000" cy="214860"/>
        </a:xfrm>
      </xdr:grpSpPr>
      <xdr:sp macro="" textlink="">
        <xdr:nvSpPr>
          <xdr:cNvPr id="20" name="Rechteck 28">
            <a:extLst>
              <a:ext uri="{FF2B5EF4-FFF2-40B4-BE49-F238E27FC236}">
                <a16:creationId xmlns:a16="http://schemas.microsoft.com/office/drawing/2014/main" id="{FFC41236-FB47-6D03-9950-89EBB85E155D}"/>
              </a:ext>
            </a:extLst>
          </xdr:cNvPr>
          <xdr:cNvSpPr>
            <a:spLocks noChangeAspect="1"/>
          </xdr:cNvSpPr>
        </xdr:nvSpPr>
        <xdr:spPr>
          <a:xfrm>
            <a:off x="2361924" y="557143"/>
            <a:ext cx="216000" cy="21486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1" name="Grafik 29">
            <a:extLst>
              <a:ext uri="{FF2B5EF4-FFF2-40B4-BE49-F238E27FC236}">
                <a16:creationId xmlns:a16="http://schemas.microsoft.com/office/drawing/2014/main" id="{ED09AD00-83C7-6E61-6E89-BC522FE66E1B}"/>
              </a:ext>
            </a:extLst>
          </xdr:cNvPr>
          <xdr:cNvPicPr>
            <a:picLocks noChangeAspect="1"/>
          </xdr:cNvPicPr>
        </xdr:nvPicPr>
        <xdr:blipFill>
          <a:blip xmlns:r="http://schemas.openxmlformats.org/officeDocument/2006/relationships" r:embed="rId4">
            <a:clrChange>
              <a:clrFrom>
                <a:srgbClr val="FFFFFF"/>
              </a:clrFrom>
              <a:clrTo>
                <a:srgbClr val="FFFFFF">
                  <a:alpha val="0"/>
                </a:srgbClr>
              </a:clrTo>
            </a:clrChange>
            <a:lum bright="70000" contrast="-70000"/>
          </a:blip>
          <a:stretch>
            <a:fillRect/>
          </a:stretch>
        </xdr:blipFill>
        <xdr:spPr>
          <a:xfrm>
            <a:off x="2404655" y="594871"/>
            <a:ext cx="146050" cy="138337"/>
          </a:xfrm>
          <a:prstGeom prst="rect">
            <a:avLst/>
          </a:prstGeom>
        </xdr:spPr>
      </xdr:pic>
    </xdr:grpSp>
    <xdr:clientData fPrintsWithSheet="0"/>
  </xdr:twoCellAnchor>
  <xdr:twoCellAnchor editAs="oneCell">
    <xdr:from>
      <xdr:col>5</xdr:col>
      <xdr:colOff>906780</xdr:colOff>
      <xdr:row>0</xdr:row>
      <xdr:rowOff>502920</xdr:rowOff>
    </xdr:from>
    <xdr:to>
      <xdr:col>5</xdr:col>
      <xdr:colOff>1194780</xdr:colOff>
      <xdr:row>2</xdr:row>
      <xdr:rowOff>44160</xdr:rowOff>
    </xdr:to>
    <xdr:pic macro="[0]!Format_Uebertragen">
      <xdr:nvPicPr>
        <xdr:cNvPr id="22" name="Grafik 21">
          <a:extLst>
            <a:ext uri="{FF2B5EF4-FFF2-40B4-BE49-F238E27FC236}">
              <a16:creationId xmlns:a16="http://schemas.microsoft.com/office/drawing/2014/main" id="{DE249421-3161-4CF3-A20A-8A5D9604C06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615940" y="502920"/>
          <a:ext cx="288000" cy="288000"/>
        </a:xfrm>
        <a:prstGeom prst="rect">
          <a:avLst/>
        </a:prstGeom>
      </xdr:spPr>
    </xdr:pic>
    <xdr:clientData/>
  </xdr:twoCellAnchor>
  <xdr:oneCellAnchor>
    <xdr:from>
      <xdr:col>0</xdr:col>
      <xdr:colOff>22860</xdr:colOff>
      <xdr:row>0</xdr:row>
      <xdr:rowOff>152400</xdr:rowOff>
    </xdr:from>
    <xdr:ext cx="306000" cy="304801"/>
    <xdr:grpSp>
      <xdr:nvGrpSpPr>
        <xdr:cNvPr id="23" name="Gruppieren 40">
          <a:hlinkClick xmlns:r="http://schemas.openxmlformats.org/officeDocument/2006/relationships" r:id="rId7" tooltip="back"/>
          <a:extLst>
            <a:ext uri="{FF2B5EF4-FFF2-40B4-BE49-F238E27FC236}">
              <a16:creationId xmlns:a16="http://schemas.microsoft.com/office/drawing/2014/main" id="{521F329D-23A6-44B1-8675-3C062791B346}"/>
            </a:ext>
          </a:extLst>
        </xdr:cNvPr>
        <xdr:cNvGrpSpPr>
          <a:grpSpLocks noChangeAspect="1"/>
        </xdr:cNvGrpSpPr>
      </xdr:nvGrpSpPr>
      <xdr:grpSpPr>
        <a:xfrm>
          <a:off x="22860" y="152400"/>
          <a:ext cx="306000" cy="304801"/>
          <a:chOff x="9191625" y="3009900"/>
          <a:chExt cx="324000" cy="325465"/>
        </a:xfrm>
      </xdr:grpSpPr>
      <xdr:sp macro="" textlink="">
        <xdr:nvSpPr>
          <xdr:cNvPr id="24" name="Rechteck 41">
            <a:extLst>
              <a:ext uri="{FF2B5EF4-FFF2-40B4-BE49-F238E27FC236}">
                <a16:creationId xmlns:a16="http://schemas.microsoft.com/office/drawing/2014/main" id="{46A2CCB1-426E-1955-F2CE-EEB2BDD02882}"/>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5" name="Pfeil nach links 42">
            <a:extLst>
              <a:ext uri="{FF2B5EF4-FFF2-40B4-BE49-F238E27FC236}">
                <a16:creationId xmlns:a16="http://schemas.microsoft.com/office/drawing/2014/main" id="{504A357E-BE93-C9DC-2C9E-16C60B5D2B57}"/>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oneCellAnchor>
</xdr:wsDr>
</file>

<file path=xl/drawings/drawing16.xml><?xml version="1.0" encoding="utf-8"?>
<xdr:wsDr xmlns:xdr="http://schemas.openxmlformats.org/drawingml/2006/spreadsheetDrawing" xmlns:a="http://schemas.openxmlformats.org/drawingml/2006/main">
  <xdr:twoCellAnchor>
    <xdr:from>
      <xdr:col>21</xdr:col>
      <xdr:colOff>734760</xdr:colOff>
      <xdr:row>4</xdr:row>
      <xdr:rowOff>78603</xdr:rowOff>
    </xdr:from>
    <xdr:to>
      <xdr:col>26</xdr:col>
      <xdr:colOff>732359</xdr:colOff>
      <xdr:row>16</xdr:row>
      <xdr:rowOff>27386</xdr:rowOff>
    </xdr:to>
    <xdr:graphicFrame macro="">
      <xdr:nvGraphicFramePr>
        <xdr:cNvPr id="3" name="Diagramm 2">
          <a:extLst>
            <a:ext uri="{FF2B5EF4-FFF2-40B4-BE49-F238E27FC236}">
              <a16:creationId xmlns:a16="http://schemas.microsoft.com/office/drawing/2014/main" id="{31906D9A-F9ED-1D9E-4B64-485F972E67A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xdr:from>
      <xdr:col>0</xdr:col>
      <xdr:colOff>484504</xdr:colOff>
      <xdr:row>17</xdr:row>
      <xdr:rowOff>16998</xdr:rowOff>
    </xdr:from>
    <xdr:to>
      <xdr:col>5</xdr:col>
      <xdr:colOff>786904</xdr:colOff>
      <xdr:row>28</xdr:row>
      <xdr:rowOff>168067</xdr:rowOff>
    </xdr:to>
    <xdr:graphicFrame macro="">
      <xdr:nvGraphicFramePr>
        <xdr:cNvPr id="5" name="Diagramm 4">
          <a:extLst>
            <a:ext uri="{FF2B5EF4-FFF2-40B4-BE49-F238E27FC236}">
              <a16:creationId xmlns:a16="http://schemas.microsoft.com/office/drawing/2014/main" id="{4D6D1C6A-C8E7-458C-8446-9C80AD1E2E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xdr:from>
      <xdr:col>6</xdr:col>
      <xdr:colOff>180039</xdr:colOff>
      <xdr:row>17</xdr:row>
      <xdr:rowOff>16998</xdr:rowOff>
    </xdr:from>
    <xdr:to>
      <xdr:col>11</xdr:col>
      <xdr:colOff>177639</xdr:colOff>
      <xdr:row>28</xdr:row>
      <xdr:rowOff>168067</xdr:rowOff>
    </xdr:to>
    <xdr:graphicFrame macro="">
      <xdr:nvGraphicFramePr>
        <xdr:cNvPr id="6" name="Diagramm 5">
          <a:extLst>
            <a:ext uri="{FF2B5EF4-FFF2-40B4-BE49-F238E27FC236}">
              <a16:creationId xmlns:a16="http://schemas.microsoft.com/office/drawing/2014/main" id="{FB3934D0-90A2-4EDB-B8AC-8C48B41AE4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xdr:from>
      <xdr:col>11</xdr:col>
      <xdr:colOff>363254</xdr:colOff>
      <xdr:row>17</xdr:row>
      <xdr:rowOff>16998</xdr:rowOff>
    </xdr:from>
    <xdr:to>
      <xdr:col>16</xdr:col>
      <xdr:colOff>360854</xdr:colOff>
      <xdr:row>28</xdr:row>
      <xdr:rowOff>168067</xdr:rowOff>
    </xdr:to>
    <xdr:graphicFrame macro="">
      <xdr:nvGraphicFramePr>
        <xdr:cNvPr id="7" name="Diagramm 6">
          <a:extLst>
            <a:ext uri="{FF2B5EF4-FFF2-40B4-BE49-F238E27FC236}">
              <a16:creationId xmlns:a16="http://schemas.microsoft.com/office/drawing/2014/main" id="{84214196-0866-4E95-8D4C-C609767E0C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xdr:from>
      <xdr:col>16</xdr:col>
      <xdr:colOff>546469</xdr:colOff>
      <xdr:row>17</xdr:row>
      <xdr:rowOff>16998</xdr:rowOff>
    </xdr:from>
    <xdr:to>
      <xdr:col>21</xdr:col>
      <xdr:colOff>544069</xdr:colOff>
      <xdr:row>28</xdr:row>
      <xdr:rowOff>168067</xdr:rowOff>
    </xdr:to>
    <xdr:graphicFrame macro="">
      <xdr:nvGraphicFramePr>
        <xdr:cNvPr id="8" name="Diagramm 7">
          <a:extLst>
            <a:ext uri="{FF2B5EF4-FFF2-40B4-BE49-F238E27FC236}">
              <a16:creationId xmlns:a16="http://schemas.microsoft.com/office/drawing/2014/main" id="{7E1D44D2-9321-4B2F-90E6-1BB1C67FC0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xdr:from>
      <xdr:col>21</xdr:col>
      <xdr:colOff>729682</xdr:colOff>
      <xdr:row>17</xdr:row>
      <xdr:rowOff>16998</xdr:rowOff>
    </xdr:from>
    <xdr:to>
      <xdr:col>26</xdr:col>
      <xdr:colOff>727282</xdr:colOff>
      <xdr:row>28</xdr:row>
      <xdr:rowOff>168067</xdr:rowOff>
    </xdr:to>
    <xdr:graphicFrame macro="">
      <xdr:nvGraphicFramePr>
        <xdr:cNvPr id="9" name="Diagramm 8">
          <a:extLst>
            <a:ext uri="{FF2B5EF4-FFF2-40B4-BE49-F238E27FC236}">
              <a16:creationId xmlns:a16="http://schemas.microsoft.com/office/drawing/2014/main" id="{A2838995-31AC-4B14-8A01-160D4014E3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xdr:from>
      <xdr:col>0</xdr:col>
      <xdr:colOff>484504</xdr:colOff>
      <xdr:row>29</xdr:row>
      <xdr:rowOff>166644</xdr:rowOff>
    </xdr:from>
    <xdr:to>
      <xdr:col>5</xdr:col>
      <xdr:colOff>786904</xdr:colOff>
      <xdr:row>41</xdr:row>
      <xdr:rowOff>133451</xdr:rowOff>
    </xdr:to>
    <xdr:graphicFrame macro="">
      <xdr:nvGraphicFramePr>
        <xdr:cNvPr id="10" name="Diagramm 9">
          <a:extLst>
            <a:ext uri="{FF2B5EF4-FFF2-40B4-BE49-F238E27FC236}">
              <a16:creationId xmlns:a16="http://schemas.microsoft.com/office/drawing/2014/main" id="{757D7A45-7534-4E92-9DDD-8888422C5E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xdr:from>
      <xdr:col>6</xdr:col>
      <xdr:colOff>180039</xdr:colOff>
      <xdr:row>29</xdr:row>
      <xdr:rowOff>166644</xdr:rowOff>
    </xdr:from>
    <xdr:to>
      <xdr:col>11</xdr:col>
      <xdr:colOff>177639</xdr:colOff>
      <xdr:row>41</xdr:row>
      <xdr:rowOff>133451</xdr:rowOff>
    </xdr:to>
    <xdr:graphicFrame macro="">
      <xdr:nvGraphicFramePr>
        <xdr:cNvPr id="11" name="Diagramm 10">
          <a:extLst>
            <a:ext uri="{FF2B5EF4-FFF2-40B4-BE49-F238E27FC236}">
              <a16:creationId xmlns:a16="http://schemas.microsoft.com/office/drawing/2014/main" id="{9B8B1673-946C-41A2-9519-931A6F2A2A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twoCellAnchor>
    <xdr:from>
      <xdr:col>11</xdr:col>
      <xdr:colOff>363254</xdr:colOff>
      <xdr:row>29</xdr:row>
      <xdr:rowOff>166644</xdr:rowOff>
    </xdr:from>
    <xdr:to>
      <xdr:col>16</xdr:col>
      <xdr:colOff>360854</xdr:colOff>
      <xdr:row>41</xdr:row>
      <xdr:rowOff>133451</xdr:rowOff>
    </xdr:to>
    <xdr:graphicFrame macro="">
      <xdr:nvGraphicFramePr>
        <xdr:cNvPr id="12" name="Diagramm 11">
          <a:extLst>
            <a:ext uri="{FF2B5EF4-FFF2-40B4-BE49-F238E27FC236}">
              <a16:creationId xmlns:a16="http://schemas.microsoft.com/office/drawing/2014/main" id="{6170BB0C-CE56-496E-8AA7-6BE6538CE4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fLocksWithSheet="0"/>
  </xdr:twoCellAnchor>
  <xdr:twoCellAnchor>
    <xdr:from>
      <xdr:col>16</xdr:col>
      <xdr:colOff>546469</xdr:colOff>
      <xdr:row>29</xdr:row>
      <xdr:rowOff>166644</xdr:rowOff>
    </xdr:from>
    <xdr:to>
      <xdr:col>21</xdr:col>
      <xdr:colOff>544069</xdr:colOff>
      <xdr:row>41</xdr:row>
      <xdr:rowOff>133451</xdr:rowOff>
    </xdr:to>
    <xdr:graphicFrame macro="">
      <xdr:nvGraphicFramePr>
        <xdr:cNvPr id="13" name="Diagramm 12">
          <a:extLst>
            <a:ext uri="{FF2B5EF4-FFF2-40B4-BE49-F238E27FC236}">
              <a16:creationId xmlns:a16="http://schemas.microsoft.com/office/drawing/2014/main" id="{70C38EA7-4A1F-457C-8356-EDF689C5CE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fLocksWithSheet="0"/>
  </xdr:twoCellAnchor>
  <xdr:twoCellAnchor>
    <xdr:from>
      <xdr:col>21</xdr:col>
      <xdr:colOff>729682</xdr:colOff>
      <xdr:row>29</xdr:row>
      <xdr:rowOff>166644</xdr:rowOff>
    </xdr:from>
    <xdr:to>
      <xdr:col>26</xdr:col>
      <xdr:colOff>727282</xdr:colOff>
      <xdr:row>41</xdr:row>
      <xdr:rowOff>133451</xdr:rowOff>
    </xdr:to>
    <xdr:graphicFrame macro="">
      <xdr:nvGraphicFramePr>
        <xdr:cNvPr id="14" name="Diagramm 13">
          <a:extLst>
            <a:ext uri="{FF2B5EF4-FFF2-40B4-BE49-F238E27FC236}">
              <a16:creationId xmlns:a16="http://schemas.microsoft.com/office/drawing/2014/main" id="{73B1BA91-36D2-4E5F-BD4C-C77FF09750B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fLocksWithSheet="0"/>
  </xdr:twoCellAnchor>
  <xdr:twoCellAnchor>
    <xdr:from>
      <xdr:col>0</xdr:col>
      <xdr:colOff>484504</xdr:colOff>
      <xdr:row>42</xdr:row>
      <xdr:rowOff>132028</xdr:rowOff>
    </xdr:from>
    <xdr:to>
      <xdr:col>5</xdr:col>
      <xdr:colOff>786904</xdr:colOff>
      <xdr:row>54</xdr:row>
      <xdr:rowOff>79430</xdr:rowOff>
    </xdr:to>
    <xdr:graphicFrame macro="">
      <xdr:nvGraphicFramePr>
        <xdr:cNvPr id="15" name="Diagramm 14">
          <a:extLst>
            <a:ext uri="{FF2B5EF4-FFF2-40B4-BE49-F238E27FC236}">
              <a16:creationId xmlns:a16="http://schemas.microsoft.com/office/drawing/2014/main" id="{1FA1B5AE-8EF4-4082-8F7D-44B7E9569D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fLocksWithSheet="0"/>
  </xdr:twoCellAnchor>
  <xdr:twoCellAnchor>
    <xdr:from>
      <xdr:col>6</xdr:col>
      <xdr:colOff>180039</xdr:colOff>
      <xdr:row>42</xdr:row>
      <xdr:rowOff>132028</xdr:rowOff>
    </xdr:from>
    <xdr:to>
      <xdr:col>11</xdr:col>
      <xdr:colOff>177639</xdr:colOff>
      <xdr:row>54</xdr:row>
      <xdr:rowOff>79430</xdr:rowOff>
    </xdr:to>
    <xdr:graphicFrame macro="">
      <xdr:nvGraphicFramePr>
        <xdr:cNvPr id="16" name="Diagramm 15">
          <a:extLst>
            <a:ext uri="{FF2B5EF4-FFF2-40B4-BE49-F238E27FC236}">
              <a16:creationId xmlns:a16="http://schemas.microsoft.com/office/drawing/2014/main" id="{9410038F-BA38-4BBF-8492-D855071AB50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fLocksWithSheet="0"/>
  </xdr:twoCellAnchor>
  <xdr:twoCellAnchor>
    <xdr:from>
      <xdr:col>11</xdr:col>
      <xdr:colOff>363254</xdr:colOff>
      <xdr:row>42</xdr:row>
      <xdr:rowOff>132028</xdr:rowOff>
    </xdr:from>
    <xdr:to>
      <xdr:col>16</xdr:col>
      <xdr:colOff>360854</xdr:colOff>
      <xdr:row>54</xdr:row>
      <xdr:rowOff>79430</xdr:rowOff>
    </xdr:to>
    <xdr:graphicFrame macro="">
      <xdr:nvGraphicFramePr>
        <xdr:cNvPr id="17" name="Diagramm 16">
          <a:extLst>
            <a:ext uri="{FF2B5EF4-FFF2-40B4-BE49-F238E27FC236}">
              <a16:creationId xmlns:a16="http://schemas.microsoft.com/office/drawing/2014/main" id="{6C645F79-BD37-423C-8A69-52D33DA411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fLocksWithSheet="0"/>
  </xdr:twoCellAnchor>
  <xdr:twoCellAnchor>
    <xdr:from>
      <xdr:col>16</xdr:col>
      <xdr:colOff>546469</xdr:colOff>
      <xdr:row>42</xdr:row>
      <xdr:rowOff>132028</xdr:rowOff>
    </xdr:from>
    <xdr:to>
      <xdr:col>21</xdr:col>
      <xdr:colOff>544069</xdr:colOff>
      <xdr:row>54</xdr:row>
      <xdr:rowOff>79430</xdr:rowOff>
    </xdr:to>
    <xdr:graphicFrame macro="">
      <xdr:nvGraphicFramePr>
        <xdr:cNvPr id="18" name="Diagramm 17">
          <a:extLst>
            <a:ext uri="{FF2B5EF4-FFF2-40B4-BE49-F238E27FC236}">
              <a16:creationId xmlns:a16="http://schemas.microsoft.com/office/drawing/2014/main" id="{7141072D-F3D6-4D10-99C0-8591F3604C1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fLocksWithSheet="0"/>
  </xdr:twoCellAnchor>
  <xdr:twoCellAnchor>
    <xdr:from>
      <xdr:col>21</xdr:col>
      <xdr:colOff>729682</xdr:colOff>
      <xdr:row>42</xdr:row>
      <xdr:rowOff>132028</xdr:rowOff>
    </xdr:from>
    <xdr:to>
      <xdr:col>26</xdr:col>
      <xdr:colOff>727282</xdr:colOff>
      <xdr:row>54</xdr:row>
      <xdr:rowOff>79430</xdr:rowOff>
    </xdr:to>
    <xdr:graphicFrame macro="">
      <xdr:nvGraphicFramePr>
        <xdr:cNvPr id="19" name="Diagramm 18">
          <a:extLst>
            <a:ext uri="{FF2B5EF4-FFF2-40B4-BE49-F238E27FC236}">
              <a16:creationId xmlns:a16="http://schemas.microsoft.com/office/drawing/2014/main" id="{D3EED3E8-5CBB-4ED6-9936-B96A2B2BA48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fLocksWithSheet="0"/>
  </xdr:twoCellAnchor>
  <xdr:twoCellAnchor>
    <xdr:from>
      <xdr:col>0</xdr:col>
      <xdr:colOff>484504</xdr:colOff>
      <xdr:row>55</xdr:row>
      <xdr:rowOff>78007</xdr:rowOff>
    </xdr:from>
    <xdr:to>
      <xdr:col>5</xdr:col>
      <xdr:colOff>786904</xdr:colOff>
      <xdr:row>67</xdr:row>
      <xdr:rowOff>46195</xdr:rowOff>
    </xdr:to>
    <xdr:graphicFrame macro="">
      <xdr:nvGraphicFramePr>
        <xdr:cNvPr id="21" name="Diagramm 20">
          <a:extLst>
            <a:ext uri="{FF2B5EF4-FFF2-40B4-BE49-F238E27FC236}">
              <a16:creationId xmlns:a16="http://schemas.microsoft.com/office/drawing/2014/main" id="{8AB3AE35-FF77-4EFC-AD71-9410E517212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fLocksWithSheet="0"/>
  </xdr:twoCellAnchor>
  <xdr:twoCellAnchor>
    <xdr:from>
      <xdr:col>6</xdr:col>
      <xdr:colOff>178355</xdr:colOff>
      <xdr:row>55</xdr:row>
      <xdr:rowOff>78007</xdr:rowOff>
    </xdr:from>
    <xdr:to>
      <xdr:col>11</xdr:col>
      <xdr:colOff>175955</xdr:colOff>
      <xdr:row>67</xdr:row>
      <xdr:rowOff>46195</xdr:rowOff>
    </xdr:to>
    <xdr:graphicFrame macro="">
      <xdr:nvGraphicFramePr>
        <xdr:cNvPr id="22" name="Diagramm 21">
          <a:extLst>
            <a:ext uri="{FF2B5EF4-FFF2-40B4-BE49-F238E27FC236}">
              <a16:creationId xmlns:a16="http://schemas.microsoft.com/office/drawing/2014/main" id="{3D0D0EF5-2492-48E1-8A5A-DB75DDE2BFA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fLocksWithSheet="0"/>
  </xdr:twoCellAnchor>
  <xdr:twoCellAnchor>
    <xdr:from>
      <xdr:col>11</xdr:col>
      <xdr:colOff>359886</xdr:colOff>
      <xdr:row>55</xdr:row>
      <xdr:rowOff>78007</xdr:rowOff>
    </xdr:from>
    <xdr:to>
      <xdr:col>16</xdr:col>
      <xdr:colOff>357486</xdr:colOff>
      <xdr:row>67</xdr:row>
      <xdr:rowOff>46195</xdr:rowOff>
    </xdr:to>
    <xdr:graphicFrame macro="">
      <xdr:nvGraphicFramePr>
        <xdr:cNvPr id="23" name="Diagramm 22">
          <a:extLst>
            <a:ext uri="{FF2B5EF4-FFF2-40B4-BE49-F238E27FC236}">
              <a16:creationId xmlns:a16="http://schemas.microsoft.com/office/drawing/2014/main" id="{E6D2359F-CE2B-4E37-8FBE-1834BEF8A8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fLocksWithSheet="0"/>
  </xdr:twoCellAnchor>
  <xdr:twoCellAnchor>
    <xdr:from>
      <xdr:col>16</xdr:col>
      <xdr:colOff>541417</xdr:colOff>
      <xdr:row>55</xdr:row>
      <xdr:rowOff>78007</xdr:rowOff>
    </xdr:from>
    <xdr:to>
      <xdr:col>21</xdr:col>
      <xdr:colOff>539017</xdr:colOff>
      <xdr:row>67</xdr:row>
      <xdr:rowOff>46195</xdr:rowOff>
    </xdr:to>
    <xdr:graphicFrame macro="">
      <xdr:nvGraphicFramePr>
        <xdr:cNvPr id="24" name="Diagramm 23">
          <a:extLst>
            <a:ext uri="{FF2B5EF4-FFF2-40B4-BE49-F238E27FC236}">
              <a16:creationId xmlns:a16="http://schemas.microsoft.com/office/drawing/2014/main" id="{C5890257-1D50-402F-9123-38D5A7F9EE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fLocksWithSheet="0"/>
  </xdr:twoCellAnchor>
  <xdr:twoCellAnchor>
    <xdr:from>
      <xdr:col>21</xdr:col>
      <xdr:colOff>722947</xdr:colOff>
      <xdr:row>55</xdr:row>
      <xdr:rowOff>104901</xdr:rowOff>
    </xdr:from>
    <xdr:to>
      <xdr:col>26</xdr:col>
      <xdr:colOff>720547</xdr:colOff>
      <xdr:row>67</xdr:row>
      <xdr:rowOff>73089</xdr:rowOff>
    </xdr:to>
    <xdr:graphicFrame macro="">
      <xdr:nvGraphicFramePr>
        <xdr:cNvPr id="25" name="Diagramm 24">
          <a:extLst>
            <a:ext uri="{FF2B5EF4-FFF2-40B4-BE49-F238E27FC236}">
              <a16:creationId xmlns:a16="http://schemas.microsoft.com/office/drawing/2014/main" id="{845B0A8E-5519-4F04-9C4C-73598513E4E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fLocksWithSheet="0"/>
  </xdr:twoCellAnchor>
  <xdr:twoCellAnchor>
    <xdr:from>
      <xdr:col>1</xdr:col>
      <xdr:colOff>3042</xdr:colOff>
      <xdr:row>72</xdr:row>
      <xdr:rowOff>47352</xdr:rowOff>
    </xdr:from>
    <xdr:to>
      <xdr:col>6</xdr:col>
      <xdr:colOff>642</xdr:colOff>
      <xdr:row>84</xdr:row>
      <xdr:rowOff>14488</xdr:rowOff>
    </xdr:to>
    <xdr:graphicFrame macro="">
      <xdr:nvGraphicFramePr>
        <xdr:cNvPr id="31" name="Diagramm 30">
          <a:extLst>
            <a:ext uri="{FF2B5EF4-FFF2-40B4-BE49-F238E27FC236}">
              <a16:creationId xmlns:a16="http://schemas.microsoft.com/office/drawing/2014/main" id="{9343C373-5CD3-4C73-B79F-BC089D71A9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fLocksWithSheet="0"/>
  </xdr:twoCellAnchor>
  <xdr:twoCellAnchor>
    <xdr:from>
      <xdr:col>6</xdr:col>
      <xdr:colOff>183018</xdr:colOff>
      <xdr:row>72</xdr:row>
      <xdr:rowOff>47352</xdr:rowOff>
    </xdr:from>
    <xdr:to>
      <xdr:col>11</xdr:col>
      <xdr:colOff>180618</xdr:colOff>
      <xdr:row>84</xdr:row>
      <xdr:rowOff>14488</xdr:rowOff>
    </xdr:to>
    <xdr:graphicFrame macro="">
      <xdr:nvGraphicFramePr>
        <xdr:cNvPr id="32" name="Diagramm 31">
          <a:extLst>
            <a:ext uri="{FF2B5EF4-FFF2-40B4-BE49-F238E27FC236}">
              <a16:creationId xmlns:a16="http://schemas.microsoft.com/office/drawing/2014/main" id="{02416F75-8A3C-4402-ACEC-7B65798DCFD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fLocksWithSheet="0"/>
  </xdr:twoCellAnchor>
  <xdr:twoCellAnchor>
    <xdr:from>
      <xdr:col>11</xdr:col>
      <xdr:colOff>362994</xdr:colOff>
      <xdr:row>72</xdr:row>
      <xdr:rowOff>47352</xdr:rowOff>
    </xdr:from>
    <xdr:to>
      <xdr:col>16</xdr:col>
      <xdr:colOff>360594</xdr:colOff>
      <xdr:row>84</xdr:row>
      <xdr:rowOff>14488</xdr:rowOff>
    </xdr:to>
    <xdr:graphicFrame macro="">
      <xdr:nvGraphicFramePr>
        <xdr:cNvPr id="33" name="Diagramm 32">
          <a:extLst>
            <a:ext uri="{FF2B5EF4-FFF2-40B4-BE49-F238E27FC236}">
              <a16:creationId xmlns:a16="http://schemas.microsoft.com/office/drawing/2014/main" id="{E0CEF497-41F4-4E42-B716-ADD5C0986EE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fLocksWithSheet="0"/>
  </xdr:twoCellAnchor>
  <xdr:twoCellAnchor>
    <xdr:from>
      <xdr:col>16</xdr:col>
      <xdr:colOff>542970</xdr:colOff>
      <xdr:row>72</xdr:row>
      <xdr:rowOff>47352</xdr:rowOff>
    </xdr:from>
    <xdr:to>
      <xdr:col>21</xdr:col>
      <xdr:colOff>540570</xdr:colOff>
      <xdr:row>84</xdr:row>
      <xdr:rowOff>14488</xdr:rowOff>
    </xdr:to>
    <xdr:graphicFrame macro="">
      <xdr:nvGraphicFramePr>
        <xdr:cNvPr id="34" name="Diagramm 33">
          <a:extLst>
            <a:ext uri="{FF2B5EF4-FFF2-40B4-BE49-F238E27FC236}">
              <a16:creationId xmlns:a16="http://schemas.microsoft.com/office/drawing/2014/main" id="{B49C933B-5628-4885-9E51-0222939401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fLocksWithSheet="0"/>
  </xdr:twoCellAnchor>
  <xdr:twoCellAnchor>
    <xdr:from>
      <xdr:col>21</xdr:col>
      <xdr:colOff>722947</xdr:colOff>
      <xdr:row>72</xdr:row>
      <xdr:rowOff>47352</xdr:rowOff>
    </xdr:from>
    <xdr:to>
      <xdr:col>26</xdr:col>
      <xdr:colOff>720547</xdr:colOff>
      <xdr:row>84</xdr:row>
      <xdr:rowOff>14488</xdr:rowOff>
    </xdr:to>
    <xdr:graphicFrame macro="">
      <xdr:nvGraphicFramePr>
        <xdr:cNvPr id="35" name="Diagramm 34">
          <a:extLst>
            <a:ext uri="{FF2B5EF4-FFF2-40B4-BE49-F238E27FC236}">
              <a16:creationId xmlns:a16="http://schemas.microsoft.com/office/drawing/2014/main" id="{C4804EDA-CD74-4F8F-A346-4858DC05AF3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fLocksWithSheet="0"/>
  </xdr:twoCellAnchor>
  <xdr:twoCellAnchor>
    <xdr:from>
      <xdr:col>1</xdr:col>
      <xdr:colOff>3042</xdr:colOff>
      <xdr:row>85</xdr:row>
      <xdr:rowOff>5783</xdr:rowOff>
    </xdr:from>
    <xdr:to>
      <xdr:col>6</xdr:col>
      <xdr:colOff>642</xdr:colOff>
      <xdr:row>96</xdr:row>
      <xdr:rowOff>152212</xdr:rowOff>
    </xdr:to>
    <xdr:graphicFrame macro="">
      <xdr:nvGraphicFramePr>
        <xdr:cNvPr id="36" name="Diagramm 35">
          <a:extLst>
            <a:ext uri="{FF2B5EF4-FFF2-40B4-BE49-F238E27FC236}">
              <a16:creationId xmlns:a16="http://schemas.microsoft.com/office/drawing/2014/main" id="{5906E6D8-6B2C-4C0F-B564-BD14AC329A2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fLocksWithSheet="0"/>
  </xdr:twoCellAnchor>
  <xdr:twoCellAnchor>
    <xdr:from>
      <xdr:col>6</xdr:col>
      <xdr:colOff>183018</xdr:colOff>
      <xdr:row>85</xdr:row>
      <xdr:rowOff>5783</xdr:rowOff>
    </xdr:from>
    <xdr:to>
      <xdr:col>11</xdr:col>
      <xdr:colOff>180618</xdr:colOff>
      <xdr:row>96</xdr:row>
      <xdr:rowOff>152212</xdr:rowOff>
    </xdr:to>
    <xdr:graphicFrame macro="">
      <xdr:nvGraphicFramePr>
        <xdr:cNvPr id="37" name="Diagramm 36">
          <a:extLst>
            <a:ext uri="{FF2B5EF4-FFF2-40B4-BE49-F238E27FC236}">
              <a16:creationId xmlns:a16="http://schemas.microsoft.com/office/drawing/2014/main" id="{42DB6064-2306-4704-92C4-7C836FA318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fLocksWithSheet="0"/>
  </xdr:twoCellAnchor>
  <xdr:twoCellAnchor>
    <xdr:from>
      <xdr:col>11</xdr:col>
      <xdr:colOff>362994</xdr:colOff>
      <xdr:row>85</xdr:row>
      <xdr:rowOff>5783</xdr:rowOff>
    </xdr:from>
    <xdr:to>
      <xdr:col>16</xdr:col>
      <xdr:colOff>360594</xdr:colOff>
      <xdr:row>96</xdr:row>
      <xdr:rowOff>152212</xdr:rowOff>
    </xdr:to>
    <xdr:graphicFrame macro="">
      <xdr:nvGraphicFramePr>
        <xdr:cNvPr id="38" name="Diagramm 37">
          <a:extLst>
            <a:ext uri="{FF2B5EF4-FFF2-40B4-BE49-F238E27FC236}">
              <a16:creationId xmlns:a16="http://schemas.microsoft.com/office/drawing/2014/main" id="{7B175DD2-F27D-493E-8EAD-C8883158C9B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fLocksWithSheet="0"/>
  </xdr:twoCellAnchor>
  <xdr:twoCellAnchor>
    <xdr:from>
      <xdr:col>16</xdr:col>
      <xdr:colOff>542970</xdr:colOff>
      <xdr:row>85</xdr:row>
      <xdr:rowOff>5783</xdr:rowOff>
    </xdr:from>
    <xdr:to>
      <xdr:col>21</xdr:col>
      <xdr:colOff>540570</xdr:colOff>
      <xdr:row>96</xdr:row>
      <xdr:rowOff>152212</xdr:rowOff>
    </xdr:to>
    <xdr:graphicFrame macro="">
      <xdr:nvGraphicFramePr>
        <xdr:cNvPr id="39" name="Diagramm 38">
          <a:extLst>
            <a:ext uri="{FF2B5EF4-FFF2-40B4-BE49-F238E27FC236}">
              <a16:creationId xmlns:a16="http://schemas.microsoft.com/office/drawing/2014/main" id="{31C9C6B9-91F9-4EB1-B03A-CF7C7BEBB59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fLocksWithSheet="0"/>
  </xdr:twoCellAnchor>
  <xdr:twoCellAnchor>
    <xdr:from>
      <xdr:col>21</xdr:col>
      <xdr:colOff>722947</xdr:colOff>
      <xdr:row>85</xdr:row>
      <xdr:rowOff>5783</xdr:rowOff>
    </xdr:from>
    <xdr:to>
      <xdr:col>26</xdr:col>
      <xdr:colOff>720547</xdr:colOff>
      <xdr:row>96</xdr:row>
      <xdr:rowOff>152212</xdr:rowOff>
    </xdr:to>
    <xdr:graphicFrame macro="">
      <xdr:nvGraphicFramePr>
        <xdr:cNvPr id="40" name="Diagramm 39">
          <a:extLst>
            <a:ext uri="{FF2B5EF4-FFF2-40B4-BE49-F238E27FC236}">
              <a16:creationId xmlns:a16="http://schemas.microsoft.com/office/drawing/2014/main" id="{005237F4-5C33-42B3-ACD0-0FA07FC5B8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fLocksWithSheet="0"/>
  </xdr:twoCellAnchor>
  <xdr:twoCellAnchor>
    <xdr:from>
      <xdr:col>1</xdr:col>
      <xdr:colOff>3042</xdr:colOff>
      <xdr:row>97</xdr:row>
      <xdr:rowOff>143507</xdr:rowOff>
    </xdr:from>
    <xdr:to>
      <xdr:col>6</xdr:col>
      <xdr:colOff>642</xdr:colOff>
      <xdr:row>109</xdr:row>
      <xdr:rowOff>114229</xdr:rowOff>
    </xdr:to>
    <xdr:graphicFrame macro="">
      <xdr:nvGraphicFramePr>
        <xdr:cNvPr id="41" name="Diagramm 40">
          <a:extLst>
            <a:ext uri="{FF2B5EF4-FFF2-40B4-BE49-F238E27FC236}">
              <a16:creationId xmlns:a16="http://schemas.microsoft.com/office/drawing/2014/main" id="{0CF8AB26-EB1F-4027-BCE1-140D1549E1A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fLocksWithSheet="0"/>
  </xdr:twoCellAnchor>
  <xdr:twoCellAnchor>
    <xdr:from>
      <xdr:col>6</xdr:col>
      <xdr:colOff>183018</xdr:colOff>
      <xdr:row>97</xdr:row>
      <xdr:rowOff>143507</xdr:rowOff>
    </xdr:from>
    <xdr:to>
      <xdr:col>11</xdr:col>
      <xdr:colOff>180618</xdr:colOff>
      <xdr:row>109</xdr:row>
      <xdr:rowOff>114229</xdr:rowOff>
    </xdr:to>
    <xdr:graphicFrame macro="">
      <xdr:nvGraphicFramePr>
        <xdr:cNvPr id="42" name="Diagramm 41">
          <a:extLst>
            <a:ext uri="{FF2B5EF4-FFF2-40B4-BE49-F238E27FC236}">
              <a16:creationId xmlns:a16="http://schemas.microsoft.com/office/drawing/2014/main" id="{6508A1FF-0A74-49F7-8887-937AE89048A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fLocksWithSheet="0"/>
  </xdr:twoCellAnchor>
  <xdr:twoCellAnchor>
    <xdr:from>
      <xdr:col>11</xdr:col>
      <xdr:colOff>362994</xdr:colOff>
      <xdr:row>97</xdr:row>
      <xdr:rowOff>143507</xdr:rowOff>
    </xdr:from>
    <xdr:to>
      <xdr:col>16</xdr:col>
      <xdr:colOff>360594</xdr:colOff>
      <xdr:row>109</xdr:row>
      <xdr:rowOff>114229</xdr:rowOff>
    </xdr:to>
    <xdr:graphicFrame macro="">
      <xdr:nvGraphicFramePr>
        <xdr:cNvPr id="43" name="Diagramm 42">
          <a:extLst>
            <a:ext uri="{FF2B5EF4-FFF2-40B4-BE49-F238E27FC236}">
              <a16:creationId xmlns:a16="http://schemas.microsoft.com/office/drawing/2014/main" id="{74CEBF9F-8A3D-405D-A723-C33ECE6433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fLocksWithSheet="0"/>
  </xdr:twoCellAnchor>
  <xdr:twoCellAnchor>
    <xdr:from>
      <xdr:col>16</xdr:col>
      <xdr:colOff>542970</xdr:colOff>
      <xdr:row>97</xdr:row>
      <xdr:rowOff>143507</xdr:rowOff>
    </xdr:from>
    <xdr:to>
      <xdr:col>21</xdr:col>
      <xdr:colOff>540570</xdr:colOff>
      <xdr:row>109</xdr:row>
      <xdr:rowOff>114229</xdr:rowOff>
    </xdr:to>
    <xdr:graphicFrame macro="">
      <xdr:nvGraphicFramePr>
        <xdr:cNvPr id="44" name="Diagramm 43">
          <a:extLst>
            <a:ext uri="{FF2B5EF4-FFF2-40B4-BE49-F238E27FC236}">
              <a16:creationId xmlns:a16="http://schemas.microsoft.com/office/drawing/2014/main" id="{DD38C181-F11A-4360-8AAE-64689240F6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fLocksWithSheet="0"/>
  </xdr:twoCellAnchor>
  <xdr:twoCellAnchor>
    <xdr:from>
      <xdr:col>21</xdr:col>
      <xdr:colOff>722947</xdr:colOff>
      <xdr:row>97</xdr:row>
      <xdr:rowOff>143507</xdr:rowOff>
    </xdr:from>
    <xdr:to>
      <xdr:col>26</xdr:col>
      <xdr:colOff>720547</xdr:colOff>
      <xdr:row>109</xdr:row>
      <xdr:rowOff>114229</xdr:rowOff>
    </xdr:to>
    <xdr:graphicFrame macro="">
      <xdr:nvGraphicFramePr>
        <xdr:cNvPr id="45" name="Diagramm 44">
          <a:extLst>
            <a:ext uri="{FF2B5EF4-FFF2-40B4-BE49-F238E27FC236}">
              <a16:creationId xmlns:a16="http://schemas.microsoft.com/office/drawing/2014/main" id="{406C0B09-6B2E-41E2-AB10-0DA624F4B3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fLocksWithSheet="0"/>
  </xdr:twoCellAnchor>
  <xdr:twoCellAnchor>
    <xdr:from>
      <xdr:col>1</xdr:col>
      <xdr:colOff>3042</xdr:colOff>
      <xdr:row>110</xdr:row>
      <xdr:rowOff>105523</xdr:rowOff>
    </xdr:from>
    <xdr:to>
      <xdr:col>6</xdr:col>
      <xdr:colOff>642</xdr:colOff>
      <xdr:row>122</xdr:row>
      <xdr:rowOff>54290</xdr:rowOff>
    </xdr:to>
    <xdr:graphicFrame macro="">
      <xdr:nvGraphicFramePr>
        <xdr:cNvPr id="46" name="Diagramm 45">
          <a:extLst>
            <a:ext uri="{FF2B5EF4-FFF2-40B4-BE49-F238E27FC236}">
              <a16:creationId xmlns:a16="http://schemas.microsoft.com/office/drawing/2014/main" id="{AE29018D-19AE-4AFC-9088-1D81E6A0A8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fLocksWithSheet="0"/>
  </xdr:twoCellAnchor>
  <xdr:twoCellAnchor>
    <xdr:from>
      <xdr:col>6</xdr:col>
      <xdr:colOff>183018</xdr:colOff>
      <xdr:row>110</xdr:row>
      <xdr:rowOff>105523</xdr:rowOff>
    </xdr:from>
    <xdr:to>
      <xdr:col>11</xdr:col>
      <xdr:colOff>180618</xdr:colOff>
      <xdr:row>122</xdr:row>
      <xdr:rowOff>54290</xdr:rowOff>
    </xdr:to>
    <xdr:graphicFrame macro="">
      <xdr:nvGraphicFramePr>
        <xdr:cNvPr id="47" name="Diagramm 46">
          <a:extLst>
            <a:ext uri="{FF2B5EF4-FFF2-40B4-BE49-F238E27FC236}">
              <a16:creationId xmlns:a16="http://schemas.microsoft.com/office/drawing/2014/main" id="{9FF8CF4D-0A47-45B3-BB29-A0F6E326BB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fLocksWithSheet="0"/>
  </xdr:twoCellAnchor>
  <xdr:twoCellAnchor>
    <xdr:from>
      <xdr:col>11</xdr:col>
      <xdr:colOff>362994</xdr:colOff>
      <xdr:row>110</xdr:row>
      <xdr:rowOff>105523</xdr:rowOff>
    </xdr:from>
    <xdr:to>
      <xdr:col>16</xdr:col>
      <xdr:colOff>360594</xdr:colOff>
      <xdr:row>122</xdr:row>
      <xdr:rowOff>54290</xdr:rowOff>
    </xdr:to>
    <xdr:graphicFrame macro="">
      <xdr:nvGraphicFramePr>
        <xdr:cNvPr id="48" name="Diagramm 47">
          <a:extLst>
            <a:ext uri="{FF2B5EF4-FFF2-40B4-BE49-F238E27FC236}">
              <a16:creationId xmlns:a16="http://schemas.microsoft.com/office/drawing/2014/main" id="{C6E03B01-5DA5-4075-BD4F-B63C06D3245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fLocksWithSheet="0"/>
  </xdr:twoCellAnchor>
  <xdr:twoCellAnchor>
    <xdr:from>
      <xdr:col>16</xdr:col>
      <xdr:colOff>542970</xdr:colOff>
      <xdr:row>110</xdr:row>
      <xdr:rowOff>105523</xdr:rowOff>
    </xdr:from>
    <xdr:to>
      <xdr:col>21</xdr:col>
      <xdr:colOff>540570</xdr:colOff>
      <xdr:row>122</xdr:row>
      <xdr:rowOff>54290</xdr:rowOff>
    </xdr:to>
    <xdr:graphicFrame macro="">
      <xdr:nvGraphicFramePr>
        <xdr:cNvPr id="49" name="Diagramm 48">
          <a:extLst>
            <a:ext uri="{FF2B5EF4-FFF2-40B4-BE49-F238E27FC236}">
              <a16:creationId xmlns:a16="http://schemas.microsoft.com/office/drawing/2014/main" id="{E32B2D18-0AFE-4D14-B317-0F3A464407A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fLocksWithSheet="0"/>
  </xdr:twoCellAnchor>
  <xdr:twoCellAnchor>
    <xdr:from>
      <xdr:col>21</xdr:col>
      <xdr:colOff>722947</xdr:colOff>
      <xdr:row>110</xdr:row>
      <xdr:rowOff>105523</xdr:rowOff>
    </xdr:from>
    <xdr:to>
      <xdr:col>26</xdr:col>
      <xdr:colOff>720547</xdr:colOff>
      <xdr:row>122</xdr:row>
      <xdr:rowOff>54290</xdr:rowOff>
    </xdr:to>
    <xdr:graphicFrame macro="">
      <xdr:nvGraphicFramePr>
        <xdr:cNvPr id="50" name="Diagramm 49">
          <a:extLst>
            <a:ext uri="{FF2B5EF4-FFF2-40B4-BE49-F238E27FC236}">
              <a16:creationId xmlns:a16="http://schemas.microsoft.com/office/drawing/2014/main" id="{42068C02-7C6B-4EB0-824D-DB86DAD4FC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fLocksWithSheet="0"/>
  </xdr:twoCellAnchor>
  <xdr:twoCellAnchor>
    <xdr:from>
      <xdr:col>1</xdr:col>
      <xdr:colOff>3042</xdr:colOff>
      <xdr:row>123</xdr:row>
      <xdr:rowOff>45584</xdr:rowOff>
    </xdr:from>
    <xdr:to>
      <xdr:col>6</xdr:col>
      <xdr:colOff>642</xdr:colOff>
      <xdr:row>135</xdr:row>
      <xdr:rowOff>16305</xdr:rowOff>
    </xdr:to>
    <xdr:graphicFrame macro="">
      <xdr:nvGraphicFramePr>
        <xdr:cNvPr id="51" name="Diagramm 50">
          <a:extLst>
            <a:ext uri="{FF2B5EF4-FFF2-40B4-BE49-F238E27FC236}">
              <a16:creationId xmlns:a16="http://schemas.microsoft.com/office/drawing/2014/main" id="{8F249555-AE73-4678-9ABD-FC68DAA5CD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fLocksWithSheet="0"/>
  </xdr:twoCellAnchor>
  <xdr:twoCellAnchor>
    <xdr:from>
      <xdr:col>6</xdr:col>
      <xdr:colOff>183018</xdr:colOff>
      <xdr:row>123</xdr:row>
      <xdr:rowOff>45584</xdr:rowOff>
    </xdr:from>
    <xdr:to>
      <xdr:col>11</xdr:col>
      <xdr:colOff>180618</xdr:colOff>
      <xdr:row>135</xdr:row>
      <xdr:rowOff>16305</xdr:rowOff>
    </xdr:to>
    <xdr:graphicFrame macro="">
      <xdr:nvGraphicFramePr>
        <xdr:cNvPr id="52" name="Diagramm 51">
          <a:extLst>
            <a:ext uri="{FF2B5EF4-FFF2-40B4-BE49-F238E27FC236}">
              <a16:creationId xmlns:a16="http://schemas.microsoft.com/office/drawing/2014/main" id="{020D61E2-804D-43FE-8765-328EA84A1EE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fLocksWithSheet="0"/>
  </xdr:twoCellAnchor>
  <xdr:twoCellAnchor>
    <xdr:from>
      <xdr:col>11</xdr:col>
      <xdr:colOff>362994</xdr:colOff>
      <xdr:row>123</xdr:row>
      <xdr:rowOff>45584</xdr:rowOff>
    </xdr:from>
    <xdr:to>
      <xdr:col>16</xdr:col>
      <xdr:colOff>360594</xdr:colOff>
      <xdr:row>135</xdr:row>
      <xdr:rowOff>16305</xdr:rowOff>
    </xdr:to>
    <xdr:graphicFrame macro="">
      <xdr:nvGraphicFramePr>
        <xdr:cNvPr id="53" name="Diagramm 52">
          <a:extLst>
            <a:ext uri="{FF2B5EF4-FFF2-40B4-BE49-F238E27FC236}">
              <a16:creationId xmlns:a16="http://schemas.microsoft.com/office/drawing/2014/main" id="{98CB8C0A-E01A-4CFE-8608-AF1ECE6ADF6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fLocksWithSheet="0"/>
  </xdr:twoCellAnchor>
  <xdr:twoCellAnchor>
    <xdr:from>
      <xdr:col>16</xdr:col>
      <xdr:colOff>542970</xdr:colOff>
      <xdr:row>123</xdr:row>
      <xdr:rowOff>45584</xdr:rowOff>
    </xdr:from>
    <xdr:to>
      <xdr:col>21</xdr:col>
      <xdr:colOff>540570</xdr:colOff>
      <xdr:row>135</xdr:row>
      <xdr:rowOff>16305</xdr:rowOff>
    </xdr:to>
    <xdr:graphicFrame macro="">
      <xdr:nvGraphicFramePr>
        <xdr:cNvPr id="54" name="Diagramm 53">
          <a:extLst>
            <a:ext uri="{FF2B5EF4-FFF2-40B4-BE49-F238E27FC236}">
              <a16:creationId xmlns:a16="http://schemas.microsoft.com/office/drawing/2014/main" id="{93FA0591-3177-4937-BF2E-9BB88048B79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fLocksWithSheet="0"/>
  </xdr:twoCellAnchor>
  <xdr:twoCellAnchor>
    <xdr:from>
      <xdr:col>21</xdr:col>
      <xdr:colOff>722947</xdr:colOff>
      <xdr:row>123</xdr:row>
      <xdr:rowOff>45584</xdr:rowOff>
    </xdr:from>
    <xdr:to>
      <xdr:col>26</xdr:col>
      <xdr:colOff>720547</xdr:colOff>
      <xdr:row>135</xdr:row>
      <xdr:rowOff>16305</xdr:rowOff>
    </xdr:to>
    <xdr:graphicFrame macro="">
      <xdr:nvGraphicFramePr>
        <xdr:cNvPr id="55" name="Diagramm 54">
          <a:extLst>
            <a:ext uri="{FF2B5EF4-FFF2-40B4-BE49-F238E27FC236}">
              <a16:creationId xmlns:a16="http://schemas.microsoft.com/office/drawing/2014/main" id="{9247FB24-9777-49A4-B1FC-730C6E1F95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fLocksWithSheet="0"/>
  </xdr:twoCellAnchor>
  <mc:AlternateContent xmlns:mc="http://schemas.openxmlformats.org/markup-compatibility/2006">
    <mc:Choice xmlns:a14="http://schemas.microsoft.com/office/drawing/2010/main" Requires="a14">
      <xdr:twoCellAnchor editAs="oneCell">
        <xdr:from>
          <xdr:col>23</xdr:col>
          <xdr:colOff>732427</xdr:colOff>
          <xdr:row>69</xdr:row>
          <xdr:rowOff>167640</xdr:rowOff>
        </xdr:from>
        <xdr:to>
          <xdr:col>26</xdr:col>
          <xdr:colOff>666024</xdr:colOff>
          <xdr:row>71</xdr:row>
          <xdr:rowOff>141514</xdr:rowOff>
        </xdr:to>
        <xdr:pic>
          <xdr:nvPicPr>
            <xdr:cNvPr id="56" name="Grafik 55">
              <a:extLst>
                <a:ext uri="{FF2B5EF4-FFF2-40B4-BE49-F238E27FC236}">
                  <a16:creationId xmlns:a16="http://schemas.microsoft.com/office/drawing/2014/main" id="{FCA4D1C5-4856-46C1-B18D-A9D05473E79F}"/>
                </a:ext>
              </a:extLst>
            </xdr:cNvPr>
            <xdr:cNvPicPr>
              <a:picLocks noChangeAspect="1" noChangeArrowheads="1"/>
              <a:extLst>
                <a:ext uri="{84589F7E-364E-4C9E-8A38-B11213B215E9}">
                  <a14:cameraTool cellRange="Logo!$D$6" spid="_x0000_s1029549"/>
                </a:ext>
              </a:extLst>
            </xdr:cNvPicPr>
          </xdr:nvPicPr>
          <xdr:blipFill>
            <a:blip xmlns:r="http://schemas.openxmlformats.org/officeDocument/2006/relationships" r:embed="rId47"/>
            <a:srcRect/>
            <a:stretch>
              <a:fillRect/>
            </a:stretch>
          </xdr:blipFill>
          <xdr:spPr bwMode="auto">
            <a:xfrm>
              <a:off x="18654667" y="12931140"/>
              <a:ext cx="2311037" cy="522514"/>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50649</xdr:colOff>
      <xdr:row>133</xdr:row>
      <xdr:rowOff>9849</xdr:rowOff>
    </xdr:from>
    <xdr:to>
      <xdr:col>0</xdr:col>
      <xdr:colOff>386084</xdr:colOff>
      <xdr:row>134</xdr:row>
      <xdr:rowOff>157644</xdr:rowOff>
    </xdr:to>
    <xdr:grpSp>
      <xdr:nvGrpSpPr>
        <xdr:cNvPr id="57" name="Gruppieren 40">
          <a:hlinkClick xmlns:r="http://schemas.openxmlformats.org/officeDocument/2006/relationships" r:id="rId48"/>
          <a:extLst>
            <a:ext uri="{FF2B5EF4-FFF2-40B4-BE49-F238E27FC236}">
              <a16:creationId xmlns:a16="http://schemas.microsoft.com/office/drawing/2014/main" id="{25C80CD1-A60B-49AB-B38B-8AEDCDDDBC7F}"/>
            </a:ext>
          </a:extLst>
        </xdr:cNvPr>
        <xdr:cNvGrpSpPr>
          <a:grpSpLocks noChangeAspect="1"/>
        </xdr:cNvGrpSpPr>
      </xdr:nvGrpSpPr>
      <xdr:grpSpPr>
        <a:xfrm rot="5400000">
          <a:off x="53029" y="24658169"/>
          <a:ext cx="330675" cy="335435"/>
          <a:chOff x="9191625" y="3009900"/>
          <a:chExt cx="324000" cy="325465"/>
        </a:xfrm>
      </xdr:grpSpPr>
      <xdr:sp macro="" textlink="">
        <xdr:nvSpPr>
          <xdr:cNvPr id="58" name="Rechteck 41">
            <a:extLst>
              <a:ext uri="{FF2B5EF4-FFF2-40B4-BE49-F238E27FC236}">
                <a16:creationId xmlns:a16="http://schemas.microsoft.com/office/drawing/2014/main" id="{4A953F98-DF0B-CB6E-F292-110DE228E1A2}"/>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9" name="Pfeil nach links 42">
            <a:extLst>
              <a:ext uri="{FF2B5EF4-FFF2-40B4-BE49-F238E27FC236}">
                <a16:creationId xmlns:a16="http://schemas.microsoft.com/office/drawing/2014/main" id="{EE132737-84AE-924C-34E8-1C80EF7122C9}"/>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68580</xdr:colOff>
      <xdr:row>72</xdr:row>
      <xdr:rowOff>59872</xdr:rowOff>
    </xdr:from>
    <xdr:to>
      <xdr:col>0</xdr:col>
      <xdr:colOff>411480</xdr:colOff>
      <xdr:row>74</xdr:row>
      <xdr:rowOff>24786</xdr:rowOff>
    </xdr:to>
    <xdr:grpSp>
      <xdr:nvGrpSpPr>
        <xdr:cNvPr id="60" name="Gruppieren 40">
          <a:hlinkClick xmlns:r="http://schemas.openxmlformats.org/officeDocument/2006/relationships" r:id="rId48"/>
          <a:extLst>
            <a:ext uri="{FF2B5EF4-FFF2-40B4-BE49-F238E27FC236}">
              <a16:creationId xmlns:a16="http://schemas.microsoft.com/office/drawing/2014/main" id="{3691D83C-2867-4405-BF40-CBF35EE87F9B}"/>
            </a:ext>
          </a:extLst>
        </xdr:cNvPr>
        <xdr:cNvGrpSpPr>
          <a:grpSpLocks noChangeAspect="1"/>
        </xdr:cNvGrpSpPr>
      </xdr:nvGrpSpPr>
      <xdr:grpSpPr>
        <a:xfrm rot="5400000">
          <a:off x="74693" y="13548779"/>
          <a:ext cx="330674" cy="342900"/>
          <a:chOff x="9191625" y="3009900"/>
          <a:chExt cx="324000" cy="325465"/>
        </a:xfrm>
      </xdr:grpSpPr>
      <xdr:sp macro="" textlink="">
        <xdr:nvSpPr>
          <xdr:cNvPr id="61" name="Rechteck 41">
            <a:extLst>
              <a:ext uri="{FF2B5EF4-FFF2-40B4-BE49-F238E27FC236}">
                <a16:creationId xmlns:a16="http://schemas.microsoft.com/office/drawing/2014/main" id="{D9161A93-BD6A-05E7-AD6C-D9332B7CCE8C}"/>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2" name="Pfeil nach links 42">
            <a:extLst>
              <a:ext uri="{FF2B5EF4-FFF2-40B4-BE49-F238E27FC236}">
                <a16:creationId xmlns:a16="http://schemas.microsoft.com/office/drawing/2014/main" id="{DD53A369-A3E6-F041-EEAE-04E3F94FA70C}"/>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24</xdr:col>
          <xdr:colOff>27493</xdr:colOff>
          <xdr:row>0</xdr:row>
          <xdr:rowOff>76200</xdr:rowOff>
        </xdr:from>
        <xdr:to>
          <xdr:col>26</xdr:col>
          <xdr:colOff>745950</xdr:colOff>
          <xdr:row>1</xdr:row>
          <xdr:rowOff>410455</xdr:rowOff>
        </xdr:to>
        <xdr:pic>
          <xdr:nvPicPr>
            <xdr:cNvPr id="63" name="Grafik 62">
              <a:extLst>
                <a:ext uri="{FF2B5EF4-FFF2-40B4-BE49-F238E27FC236}">
                  <a16:creationId xmlns:a16="http://schemas.microsoft.com/office/drawing/2014/main" id="{85F3318A-5045-40D4-B9DE-BFFB13D272A8}"/>
                </a:ext>
              </a:extLst>
            </xdr:cNvPr>
            <xdr:cNvPicPr>
              <a:picLocks noChangeAspect="1" noChangeArrowheads="1"/>
              <a:extLst>
                <a:ext uri="{84589F7E-364E-4C9E-8A38-B11213B215E9}">
                  <a14:cameraTool cellRange="Logo!$D$6" spid="_x0000_s1029550"/>
                </a:ext>
              </a:extLst>
            </xdr:cNvPicPr>
          </xdr:nvPicPr>
          <xdr:blipFill>
            <a:blip xmlns:r="http://schemas.openxmlformats.org/officeDocument/2006/relationships" r:embed="rId47"/>
            <a:srcRect/>
            <a:stretch>
              <a:fillRect/>
            </a:stretch>
          </xdr:blipFill>
          <xdr:spPr bwMode="auto">
            <a:xfrm>
              <a:off x="18742213" y="76200"/>
              <a:ext cx="2303417" cy="517135"/>
            </a:xfrm>
            <a:prstGeom prst="rect">
              <a:avLst/>
            </a:prstGeom>
            <a:solidFill>
              <a:schemeClr val="bg1"/>
            </a:solidFill>
            <a:ln w="9525">
              <a:noFill/>
              <a:miter lim="800000"/>
              <a:headEnd/>
              <a:tailEnd/>
            </a:ln>
          </xdr:spPr>
        </xdr:pic>
        <xdr:clientData/>
      </xdr:twoCellAnchor>
    </mc:Choice>
    <mc:Fallback/>
  </mc:AlternateContent>
  <xdr:twoCellAnchor>
    <xdr:from>
      <xdr:col>25</xdr:col>
      <xdr:colOff>609600</xdr:colOff>
      <xdr:row>2</xdr:row>
      <xdr:rowOff>87349</xdr:rowOff>
    </xdr:from>
    <xdr:to>
      <xdr:col>26</xdr:col>
      <xdr:colOff>692866</xdr:colOff>
      <xdr:row>3</xdr:row>
      <xdr:rowOff>91440</xdr:rowOff>
    </xdr:to>
    <xdr:grpSp>
      <xdr:nvGrpSpPr>
        <xdr:cNvPr id="64" name="Gruppieren 63">
          <a:extLst>
            <a:ext uri="{FF2B5EF4-FFF2-40B4-BE49-F238E27FC236}">
              <a16:creationId xmlns:a16="http://schemas.microsoft.com/office/drawing/2014/main" id="{4A17B4A2-F150-483C-9C32-E91C70A17D18}"/>
            </a:ext>
          </a:extLst>
        </xdr:cNvPr>
        <xdr:cNvGrpSpPr/>
      </xdr:nvGrpSpPr>
      <xdr:grpSpPr>
        <a:xfrm>
          <a:off x="20116800" y="696949"/>
          <a:ext cx="875746" cy="179351"/>
          <a:chOff x="17480364" y="190219"/>
          <a:chExt cx="757999" cy="180000"/>
        </a:xfrm>
      </xdr:grpSpPr>
      <xdr:grpSp>
        <xdr:nvGrpSpPr>
          <xdr:cNvPr id="65" name="Gruppieren 64">
            <a:hlinkClick xmlns:r="http://schemas.openxmlformats.org/officeDocument/2006/relationships" r:id="rId49" tooltip="Help"/>
            <a:extLst>
              <a:ext uri="{FF2B5EF4-FFF2-40B4-BE49-F238E27FC236}">
                <a16:creationId xmlns:a16="http://schemas.microsoft.com/office/drawing/2014/main" id="{A57633F7-6614-6BD3-D77D-8B03C7CF09D6}"/>
              </a:ext>
            </a:extLst>
          </xdr:cNvPr>
          <xdr:cNvGrpSpPr/>
        </xdr:nvGrpSpPr>
        <xdr:grpSpPr>
          <a:xfrm>
            <a:off x="18065563" y="194982"/>
            <a:ext cx="172800" cy="169625"/>
            <a:chOff x="8105775" y="571500"/>
            <a:chExt cx="172800" cy="172800"/>
          </a:xfrm>
        </xdr:grpSpPr>
        <xdr:sp macro="" textlink="">
          <xdr:nvSpPr>
            <xdr:cNvPr id="68" name="Rechteck 67">
              <a:extLst>
                <a:ext uri="{FF2B5EF4-FFF2-40B4-BE49-F238E27FC236}">
                  <a16:creationId xmlns:a16="http://schemas.microsoft.com/office/drawing/2014/main" id="{8B75E187-6B11-B497-2C75-427D7614237A}"/>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9" name="Textfeld 68">
              <a:extLst>
                <a:ext uri="{FF2B5EF4-FFF2-40B4-BE49-F238E27FC236}">
                  <a16:creationId xmlns:a16="http://schemas.microsoft.com/office/drawing/2014/main" id="{D08F98B7-F676-BA6E-B119-04D6BF2C956C}"/>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6" name="Rechteck 78">
            <a:extLst>
              <a:ext uri="{FF2B5EF4-FFF2-40B4-BE49-F238E27FC236}">
                <a16:creationId xmlns:a16="http://schemas.microsoft.com/office/drawing/2014/main" id="{CE83015C-FB92-724F-8F29-C6157B5C401C}"/>
              </a:ext>
            </a:extLst>
          </xdr:cNvPr>
          <xdr:cNvSpPr>
            <a:spLocks/>
          </xdr:cNvSpPr>
        </xdr:nvSpPr>
        <xdr:spPr>
          <a:xfrm>
            <a:off x="17480364" y="190219"/>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7" name="Rechteck 84">
            <a:extLst>
              <a:ext uri="{FF2B5EF4-FFF2-40B4-BE49-F238E27FC236}">
                <a16:creationId xmlns:a16="http://schemas.microsoft.com/office/drawing/2014/main" id="{ACBBF1BB-12A2-EEF9-CE68-08F67FC0DABC}"/>
              </a:ext>
            </a:extLst>
          </xdr:cNvPr>
          <xdr:cNvSpPr>
            <a:spLocks/>
          </xdr:cNvSpPr>
        </xdr:nvSpPr>
        <xdr:spPr>
          <a:xfrm>
            <a:off x="17728228" y="190219"/>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oneCellAnchor>
    <xdr:from>
      <xdr:col>0</xdr:col>
      <xdr:colOff>91440</xdr:colOff>
      <xdr:row>1</xdr:row>
      <xdr:rowOff>68580</xdr:rowOff>
    </xdr:from>
    <xdr:ext cx="306000" cy="304801"/>
    <xdr:grpSp>
      <xdr:nvGrpSpPr>
        <xdr:cNvPr id="26" name="Gruppieren 40">
          <a:hlinkClick xmlns:r="http://schemas.openxmlformats.org/officeDocument/2006/relationships" r:id="rId50" tooltip="back"/>
          <a:extLst>
            <a:ext uri="{FF2B5EF4-FFF2-40B4-BE49-F238E27FC236}">
              <a16:creationId xmlns:a16="http://schemas.microsoft.com/office/drawing/2014/main" id="{B433129E-56A4-4F62-A11F-47020001F6D6}"/>
            </a:ext>
          </a:extLst>
        </xdr:cNvPr>
        <xdr:cNvGrpSpPr>
          <a:grpSpLocks noChangeAspect="1"/>
        </xdr:cNvGrpSpPr>
      </xdr:nvGrpSpPr>
      <xdr:grpSpPr>
        <a:xfrm>
          <a:off x="91440" y="251460"/>
          <a:ext cx="306000" cy="304801"/>
          <a:chOff x="9191625" y="3009900"/>
          <a:chExt cx="324000" cy="325465"/>
        </a:xfrm>
      </xdr:grpSpPr>
      <xdr:sp macro="" textlink="">
        <xdr:nvSpPr>
          <xdr:cNvPr id="70" name="Rechteck 41">
            <a:extLst>
              <a:ext uri="{FF2B5EF4-FFF2-40B4-BE49-F238E27FC236}">
                <a16:creationId xmlns:a16="http://schemas.microsoft.com/office/drawing/2014/main" id="{984A3D88-37E9-1DD9-7DC7-F2C048BE3092}"/>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1" name="Pfeil nach links 42">
            <a:extLst>
              <a:ext uri="{FF2B5EF4-FFF2-40B4-BE49-F238E27FC236}">
                <a16:creationId xmlns:a16="http://schemas.microsoft.com/office/drawing/2014/main" id="{067033F2-854A-E253-E262-D5379C3A5301}"/>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oneCellAnchor>
  <xdr:twoCellAnchor>
    <xdr:from>
      <xdr:col>6</xdr:col>
      <xdr:colOff>171038</xdr:colOff>
      <xdr:row>4</xdr:row>
      <xdr:rowOff>69638</xdr:rowOff>
    </xdr:from>
    <xdr:to>
      <xdr:col>11</xdr:col>
      <xdr:colOff>168638</xdr:colOff>
      <xdr:row>16</xdr:row>
      <xdr:rowOff>18421</xdr:rowOff>
    </xdr:to>
    <xdr:graphicFrame macro="">
      <xdr:nvGraphicFramePr>
        <xdr:cNvPr id="72" name="Diagramm 71">
          <a:extLst>
            <a:ext uri="{FF2B5EF4-FFF2-40B4-BE49-F238E27FC236}">
              <a16:creationId xmlns:a16="http://schemas.microsoft.com/office/drawing/2014/main" id="{66712360-0806-9C0E-E767-46122FC8072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fLocksWithSheet="0"/>
  </xdr:twoCellAnchor>
  <xdr:twoCellAnchor>
    <xdr:from>
      <xdr:col>16</xdr:col>
      <xdr:colOff>555466</xdr:colOff>
      <xdr:row>4</xdr:row>
      <xdr:rowOff>69638</xdr:rowOff>
    </xdr:from>
    <xdr:to>
      <xdr:col>21</xdr:col>
      <xdr:colOff>553066</xdr:colOff>
      <xdr:row>16</xdr:row>
      <xdr:rowOff>18421</xdr:rowOff>
    </xdr:to>
    <xdr:graphicFrame macro="">
      <xdr:nvGraphicFramePr>
        <xdr:cNvPr id="73" name="Diagramm 72">
          <a:extLst>
            <a:ext uri="{FF2B5EF4-FFF2-40B4-BE49-F238E27FC236}">
              <a16:creationId xmlns:a16="http://schemas.microsoft.com/office/drawing/2014/main" id="{D14904F8-E94D-F5C8-14A1-1A16B8C4E03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fLocksWithSheet="0"/>
  </xdr:twoCellAnchor>
  <xdr:twoCellAnchor>
    <xdr:from>
      <xdr:col>11</xdr:col>
      <xdr:colOff>345252</xdr:colOff>
      <xdr:row>4</xdr:row>
      <xdr:rowOff>69638</xdr:rowOff>
    </xdr:from>
    <xdr:to>
      <xdr:col>16</xdr:col>
      <xdr:colOff>378852</xdr:colOff>
      <xdr:row>16</xdr:row>
      <xdr:rowOff>18421</xdr:rowOff>
    </xdr:to>
    <xdr:graphicFrame macro="">
      <xdr:nvGraphicFramePr>
        <xdr:cNvPr id="75" name="Diagramm 74">
          <a:extLst>
            <a:ext uri="{FF2B5EF4-FFF2-40B4-BE49-F238E27FC236}">
              <a16:creationId xmlns:a16="http://schemas.microsoft.com/office/drawing/2014/main" id="{6D044CB1-5E29-6D41-61F8-0E80D81086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fLocksWithSheet="0"/>
  </xdr:twoCellAnchor>
  <xdr:twoCellAnchor>
    <xdr:from>
      <xdr:col>1</xdr:col>
      <xdr:colOff>410</xdr:colOff>
      <xdr:row>4</xdr:row>
      <xdr:rowOff>67461</xdr:rowOff>
    </xdr:from>
    <xdr:to>
      <xdr:col>5</xdr:col>
      <xdr:colOff>786904</xdr:colOff>
      <xdr:row>16</xdr:row>
      <xdr:rowOff>18421</xdr:rowOff>
    </xdr:to>
    <xdr:graphicFrame macro="">
      <xdr:nvGraphicFramePr>
        <xdr:cNvPr id="76" name="Diagramm 75">
          <a:extLst>
            <a:ext uri="{FF2B5EF4-FFF2-40B4-BE49-F238E27FC236}">
              <a16:creationId xmlns:a16="http://schemas.microsoft.com/office/drawing/2014/main" id="{E45A8D40-F889-E432-B38C-FC733968126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fLocksWithSheet="0"/>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1781175</xdr:colOff>
      <xdr:row>2</xdr:row>
      <xdr:rowOff>0</xdr:rowOff>
    </xdr:from>
    <xdr:to>
      <xdr:col>6</xdr:col>
      <xdr:colOff>1953975</xdr:colOff>
      <xdr:row>3</xdr:row>
      <xdr:rowOff>102950</xdr:rowOff>
    </xdr:to>
    <xdr:grpSp>
      <xdr:nvGrpSpPr>
        <xdr:cNvPr id="2" name="Gruppieren 1">
          <a:hlinkClick xmlns:r="http://schemas.openxmlformats.org/officeDocument/2006/relationships" r:id="rId1" tooltip="Help"/>
          <a:extLst>
            <a:ext uri="{FF2B5EF4-FFF2-40B4-BE49-F238E27FC236}">
              <a16:creationId xmlns:a16="http://schemas.microsoft.com/office/drawing/2014/main" id="{00000000-0008-0000-2600-000002000000}"/>
            </a:ext>
          </a:extLst>
        </xdr:cNvPr>
        <xdr:cNvGrpSpPr/>
      </xdr:nvGrpSpPr>
      <xdr:grpSpPr>
        <a:xfrm>
          <a:off x="13043535" y="640080"/>
          <a:ext cx="172800" cy="163910"/>
          <a:chOff x="8105775" y="571500"/>
          <a:chExt cx="172800" cy="172800"/>
        </a:xfrm>
      </xdr:grpSpPr>
      <xdr:sp macro="" textlink="">
        <xdr:nvSpPr>
          <xdr:cNvPr id="3" name="Rechteck 2">
            <a:extLst>
              <a:ext uri="{FF2B5EF4-FFF2-40B4-BE49-F238E27FC236}">
                <a16:creationId xmlns:a16="http://schemas.microsoft.com/office/drawing/2014/main" id="{00000000-0008-0000-2600-00000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 name="Textfeld 3">
            <a:extLst>
              <a:ext uri="{FF2B5EF4-FFF2-40B4-BE49-F238E27FC236}">
                <a16:creationId xmlns:a16="http://schemas.microsoft.com/office/drawing/2014/main" id="{00000000-0008-0000-2600-00000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clientData fPrintsWithSheet="0"/>
  </xdr:twoCellAnchor>
  <mc:AlternateContent xmlns:mc="http://schemas.openxmlformats.org/markup-compatibility/2006">
    <mc:Choice xmlns:a14="http://schemas.microsoft.com/office/drawing/2010/main" Requires="a14">
      <xdr:twoCellAnchor editAs="oneCell">
        <xdr:from>
          <xdr:col>5</xdr:col>
          <xdr:colOff>1104900</xdr:colOff>
          <xdr:row>0</xdr:row>
          <xdr:rowOff>28575</xdr:rowOff>
        </xdr:from>
        <xdr:to>
          <xdr:col>6</xdr:col>
          <xdr:colOff>2000250</xdr:colOff>
          <xdr:row>0</xdr:row>
          <xdr:rowOff>561975</xdr:rowOff>
        </xdr:to>
        <xdr:pic>
          <xdr:nvPicPr>
            <xdr:cNvPr id="5" name="Grafik 4">
              <a:extLst>
                <a:ext uri="{FF2B5EF4-FFF2-40B4-BE49-F238E27FC236}">
                  <a16:creationId xmlns:a16="http://schemas.microsoft.com/office/drawing/2014/main" id="{00000000-0008-0000-2600-000005000000}"/>
                </a:ext>
              </a:extLst>
            </xdr:cNvPr>
            <xdr:cNvPicPr>
              <a:picLocks noChangeAspect="1" noChangeArrowheads="1"/>
              <a:extLst>
                <a:ext uri="{84589F7E-364E-4C9E-8A38-B11213B215E9}">
                  <a14:cameraTool cellRange="Logo!$D$6" spid="_x0000_s284654"/>
                </a:ext>
              </a:extLst>
            </xdr:cNvPicPr>
          </xdr:nvPicPr>
          <xdr:blipFill>
            <a:blip xmlns:r="http://schemas.openxmlformats.org/officeDocument/2006/relationships" r:embed="rId2"/>
            <a:srcRect/>
            <a:stretch>
              <a:fillRect/>
            </a:stretch>
          </xdr:blipFill>
          <xdr:spPr bwMode="auto">
            <a:xfrm>
              <a:off x="10668000" y="28575"/>
              <a:ext cx="2171700" cy="533400"/>
            </a:xfrm>
            <a:prstGeom prst="rect">
              <a:avLst/>
            </a:prstGeom>
            <a:solidFill>
              <a:schemeClr val="bg1"/>
            </a:solidFill>
            <a:ln w="9525">
              <a:noFill/>
              <a:miter lim="800000"/>
              <a:headEnd/>
              <a:tailEnd/>
            </a:ln>
          </xdr:spPr>
        </xdr:pic>
        <xdr:clientData/>
      </xdr:twoCellAnchor>
    </mc:Choice>
    <mc:Fallback/>
  </mc:AlternateContent>
  <xdr:twoCellAnchor editAs="absolute">
    <xdr:from>
      <xdr:col>6</xdr:col>
      <xdr:colOff>1169992</xdr:colOff>
      <xdr:row>2</xdr:row>
      <xdr:rowOff>4761</xdr:rowOff>
    </xdr:from>
    <xdr:to>
      <xdr:col>6</xdr:col>
      <xdr:colOff>1359659</xdr:colOff>
      <xdr:row>3</xdr:row>
      <xdr:rowOff>118086</xdr:rowOff>
    </xdr:to>
    <xdr:sp macro="[0]!Register_ein" textlink="">
      <xdr:nvSpPr>
        <xdr:cNvPr id="6" name="Rechteck 78">
          <a:extLst>
            <a:ext uri="{FF2B5EF4-FFF2-40B4-BE49-F238E27FC236}">
              <a16:creationId xmlns:a16="http://schemas.microsoft.com/office/drawing/2014/main" id="{00000000-0008-0000-2600-000006000000}"/>
            </a:ext>
          </a:extLst>
        </xdr:cNvPr>
        <xdr:cNvSpPr>
          <a:spLocks noChangeAspect="1"/>
        </xdr:cNvSpPr>
      </xdr:nvSpPr>
      <xdr:spPr>
        <a:xfrm>
          <a:off x="12111042" y="642936"/>
          <a:ext cx="189667"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absolute">
    <xdr:from>
      <xdr:col>6</xdr:col>
      <xdr:colOff>1390019</xdr:colOff>
      <xdr:row>2</xdr:row>
      <xdr:rowOff>4761</xdr:rowOff>
    </xdr:from>
    <xdr:to>
      <xdr:col>6</xdr:col>
      <xdr:colOff>1569209</xdr:colOff>
      <xdr:row>3</xdr:row>
      <xdr:rowOff>118086</xdr:rowOff>
    </xdr:to>
    <xdr:sp macro="[0]!Register_aus" textlink="">
      <xdr:nvSpPr>
        <xdr:cNvPr id="7" name="Rechteck 84">
          <a:extLst>
            <a:ext uri="{FF2B5EF4-FFF2-40B4-BE49-F238E27FC236}">
              <a16:creationId xmlns:a16="http://schemas.microsoft.com/office/drawing/2014/main" id="{00000000-0008-0000-2600-000007000000}"/>
            </a:ext>
          </a:extLst>
        </xdr:cNvPr>
        <xdr:cNvSpPr>
          <a:spLocks noChangeAspect="1"/>
        </xdr:cNvSpPr>
      </xdr:nvSpPr>
      <xdr:spPr>
        <a:xfrm>
          <a:off x="12331069" y="642936"/>
          <a:ext cx="17919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clientData fPrintsWithSheet="0"/>
  </xdr:twoCellAnchor>
  <xdr:twoCellAnchor editAs="oneCell">
    <xdr:from>
      <xdr:col>0</xdr:col>
      <xdr:colOff>62865</xdr:colOff>
      <xdr:row>0</xdr:row>
      <xdr:rowOff>220980</xdr:rowOff>
    </xdr:from>
    <xdr:to>
      <xdr:col>0</xdr:col>
      <xdr:colOff>368865</xdr:colOff>
      <xdr:row>0</xdr:row>
      <xdr:rowOff>525781</xdr:rowOff>
    </xdr:to>
    <xdr:grpSp>
      <xdr:nvGrpSpPr>
        <xdr:cNvPr id="8" name="Gruppieren 7">
          <a:hlinkClick xmlns:r="http://schemas.openxmlformats.org/officeDocument/2006/relationships" r:id="rId3" tooltip="Go to"/>
          <a:extLst>
            <a:ext uri="{FF2B5EF4-FFF2-40B4-BE49-F238E27FC236}">
              <a16:creationId xmlns:a16="http://schemas.microsoft.com/office/drawing/2014/main" id="{00000000-0008-0000-2600-000008000000}"/>
            </a:ext>
          </a:extLst>
        </xdr:cNvPr>
        <xdr:cNvGrpSpPr>
          <a:grpSpLocks noChangeAspect="1"/>
        </xdr:cNvGrpSpPr>
      </xdr:nvGrpSpPr>
      <xdr:grpSpPr>
        <a:xfrm>
          <a:off x="62865" y="220980"/>
          <a:ext cx="306000" cy="304801"/>
          <a:chOff x="9191625" y="3009900"/>
          <a:chExt cx="324000" cy="325465"/>
        </a:xfrm>
      </xdr:grpSpPr>
      <xdr:sp macro="" textlink="">
        <xdr:nvSpPr>
          <xdr:cNvPr id="9" name="Rechteck 8">
            <a:extLst>
              <a:ext uri="{FF2B5EF4-FFF2-40B4-BE49-F238E27FC236}">
                <a16:creationId xmlns:a16="http://schemas.microsoft.com/office/drawing/2014/main" id="{00000000-0008-0000-2600-00000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links 42">
            <a:extLst>
              <a:ext uri="{FF2B5EF4-FFF2-40B4-BE49-F238E27FC236}">
                <a16:creationId xmlns:a16="http://schemas.microsoft.com/office/drawing/2014/main" id="{00000000-0008-0000-2600-00000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3</xdr:col>
      <xdr:colOff>9525</xdr:colOff>
      <xdr:row>5</xdr:row>
      <xdr:rowOff>38100</xdr:rowOff>
    </xdr:from>
    <xdr:ext cx="2689575" cy="450893"/>
    <mc:AlternateContent xmlns:mc="http://schemas.openxmlformats.org/markup-compatibility/2006" xmlns:a14="http://schemas.microsoft.com/office/drawing/2010/main">
      <mc:Choice Requires="a14">
        <xdr:sp macro="" textlink="" fLocksText="0">
          <xdr:nvSpPr>
            <xdr:cNvPr id="19" name="Textfeld 18">
              <a:extLst>
                <a:ext uri="{FF2B5EF4-FFF2-40B4-BE49-F238E27FC236}">
                  <a16:creationId xmlns:a16="http://schemas.microsoft.com/office/drawing/2014/main" id="{00000000-0008-0000-2600-000013000000}"/>
                </a:ext>
              </a:extLst>
            </xdr:cNvPr>
            <xdr:cNvSpPr txBox="1"/>
          </xdr:nvSpPr>
          <xdr:spPr>
            <a:xfrm>
              <a:off x="4876800" y="1419225"/>
              <a:ext cx="2689575" cy="4508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f>
                      <m:fPr>
                        <m:ctrlPr>
                          <a:rPr lang="de-CH" sz="1100" i="1">
                            <a:latin typeface="Cambria Math" panose="02040503050406030204" pitchFamily="18" charset="0"/>
                          </a:rPr>
                        </m:ctrlPr>
                      </m:fPr>
                      <m:num>
                        <m:r>
                          <a:rPr lang="de-CH" sz="1100" b="0" i="1">
                            <a:latin typeface="Cambria Math"/>
                          </a:rPr>
                          <m:t>𝐴𝑏𝑠𝑎𝑡𝑧</m:t>
                        </m:r>
                        <m:r>
                          <a:rPr lang="de-CH" sz="1100" b="0" i="1">
                            <a:latin typeface="Cambria Math"/>
                          </a:rPr>
                          <m:t> </m:t>
                        </m:r>
                        <m:d>
                          <m:dPr>
                            <m:ctrlPr>
                              <a:rPr lang="de-CH" sz="1100" b="0" i="1">
                                <a:latin typeface="Cambria Math" panose="02040503050406030204" pitchFamily="18" charset="0"/>
                              </a:rPr>
                            </m:ctrlPr>
                          </m:dPr>
                          <m:e>
                            <m:r>
                              <a:rPr lang="de-CH" sz="1100" b="0" i="1">
                                <a:latin typeface="Cambria Math"/>
                              </a:rPr>
                              <m:t>𝑛𝑒𝑢</m:t>
                            </m:r>
                          </m:e>
                        </m:d>
                        <m:r>
                          <a:rPr lang="de-CH" sz="1100" b="0" i="1">
                            <a:latin typeface="Cambria Math"/>
                          </a:rPr>
                          <m:t>−</m:t>
                        </m:r>
                        <m:r>
                          <a:rPr lang="de-CH" sz="1100" b="0" i="1">
                            <a:latin typeface="Cambria Math"/>
                          </a:rPr>
                          <m:t>𝐴𝑏𝑠𝑎𝑡𝑧</m:t>
                        </m:r>
                        <m:r>
                          <a:rPr lang="de-CH" sz="1100" b="0" i="1">
                            <a:latin typeface="Cambria Math"/>
                          </a:rPr>
                          <m:t> (</m:t>
                        </m:r>
                        <m:r>
                          <a:rPr lang="de-CH" sz="1100" b="0" i="1">
                            <a:latin typeface="Cambria Math"/>
                          </a:rPr>
                          <m:t>𝑎𝑙𝑡</m:t>
                        </m:r>
                        <m:r>
                          <a:rPr lang="de-CH" sz="1100" b="0" i="1">
                            <a:latin typeface="Cambria Math"/>
                          </a:rPr>
                          <m:t>)</m:t>
                        </m:r>
                      </m:num>
                      <m:den>
                        <m:r>
                          <a:rPr lang="de-CH" sz="1100" b="0" i="1">
                            <a:latin typeface="Cambria Math"/>
                          </a:rPr>
                          <m:t>𝐴𝑏𝑠𝑎𝑡𝑧</m:t>
                        </m:r>
                        <m:r>
                          <a:rPr lang="de-CH" sz="1100" b="0" i="1">
                            <a:latin typeface="Cambria Math"/>
                          </a:rPr>
                          <m:t> (</m:t>
                        </m:r>
                        <m:r>
                          <a:rPr lang="de-CH" sz="1100" b="0" i="1">
                            <a:latin typeface="Cambria Math"/>
                          </a:rPr>
                          <m:t>𝑎𝑙𝑡</m:t>
                        </m:r>
                        <m:r>
                          <a:rPr lang="de-CH" sz="1100" b="0" i="1">
                            <a:latin typeface="Cambria Math"/>
                          </a:rPr>
                          <m:t>)</m:t>
                        </m:r>
                      </m:den>
                    </m:f>
                    <m:r>
                      <a:rPr lang="de-CH" sz="1100" b="0" i="1">
                        <a:latin typeface="Cambria Math"/>
                      </a:rPr>
                      <m:t>∗100%</m:t>
                    </m:r>
                  </m:oMath>
                </m:oMathPara>
              </a14:m>
              <a:endParaRPr lang="de-CH" sz="1100"/>
            </a:p>
          </xdr:txBody>
        </xdr:sp>
      </mc:Choice>
      <mc:Fallback xmlns="">
        <xdr:sp macro="" textlink="" fLocksText="0">
          <xdr:nvSpPr>
            <xdr:cNvPr id="19" name="Textfeld 18">
              <a:extLst>
                <a:ext uri="{FF2B5EF4-FFF2-40B4-BE49-F238E27FC236}">
                  <a16:creationId xmlns:a16="http://schemas.microsoft.com/office/drawing/2014/main" id="{7EC7B713-8CA0-47FC-B2E3-A22BD3EEAE7C}"/>
                </a:ext>
              </a:extLst>
            </xdr:cNvPr>
            <xdr:cNvSpPr txBox="1"/>
          </xdr:nvSpPr>
          <xdr:spPr>
            <a:xfrm>
              <a:off x="4876800" y="1419225"/>
              <a:ext cx="2689575" cy="4508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de-CH" sz="1100" i="0">
                  <a:latin typeface="Cambria Math" panose="02040503050406030204" pitchFamily="18" charset="0"/>
                </a:rPr>
                <a:t>(</a:t>
              </a:r>
              <a:r>
                <a:rPr lang="de-CH" sz="1100" b="0" i="0">
                  <a:latin typeface="Cambria Math"/>
                </a:rPr>
                <a:t>𝐴𝑏𝑠𝑎𝑡𝑧 </a:t>
              </a:r>
              <a:r>
                <a:rPr lang="de-CH" sz="1100" b="0" i="0">
                  <a:latin typeface="Cambria Math" panose="02040503050406030204" pitchFamily="18" charset="0"/>
                </a:rPr>
                <a:t>(</a:t>
              </a:r>
              <a:r>
                <a:rPr lang="de-CH" sz="1100" b="0" i="0">
                  <a:latin typeface="Cambria Math"/>
                </a:rPr>
                <a:t>𝑛𝑒𝑢</a:t>
              </a:r>
              <a:r>
                <a:rPr lang="de-CH" sz="1100" b="0" i="0">
                  <a:latin typeface="Cambria Math" panose="02040503050406030204" pitchFamily="18" charset="0"/>
                </a:rPr>
                <a:t>)</a:t>
              </a:r>
              <a:r>
                <a:rPr lang="de-CH" sz="1100" b="0" i="0">
                  <a:latin typeface="Cambria Math"/>
                </a:rPr>
                <a:t>−𝐴𝑏𝑠𝑎𝑡𝑧 (𝑎𝑙𝑡)</a:t>
              </a:r>
              <a:r>
                <a:rPr lang="de-CH" sz="1100" b="0" i="0">
                  <a:latin typeface="Cambria Math" panose="02040503050406030204" pitchFamily="18" charset="0"/>
                </a:rPr>
                <a:t>)/(</a:t>
              </a:r>
              <a:r>
                <a:rPr lang="de-CH" sz="1100" b="0" i="0">
                  <a:latin typeface="Cambria Math"/>
                </a:rPr>
                <a:t>𝐴𝑏𝑠𝑎𝑡𝑧 (𝑎𝑙𝑡)</a:t>
              </a:r>
              <a:r>
                <a:rPr lang="de-CH" sz="1100" b="0" i="0">
                  <a:latin typeface="Cambria Math" panose="02040503050406030204" pitchFamily="18" charset="0"/>
                </a:rPr>
                <a:t>)</a:t>
              </a:r>
              <a:r>
                <a:rPr lang="de-CH" sz="1100" b="0" i="0">
                  <a:latin typeface="Cambria Math"/>
                </a:rPr>
                <a:t>∗100%</a:t>
              </a:r>
              <a:endParaRPr lang="de-CH" sz="1100"/>
            </a:p>
          </xdr:txBody>
        </xdr:sp>
      </mc:Fallback>
    </mc:AlternateContent>
    <xdr:clientData fLocksWithSheet="0"/>
  </xdr:oneCellAnchor>
</xdr:wsDr>
</file>

<file path=xl/drawings/drawing18.xml><?xml version="1.0" encoding="utf-8"?>
<xdr:wsDr xmlns:xdr="http://schemas.openxmlformats.org/drawingml/2006/spreadsheetDrawing" xmlns:a="http://schemas.openxmlformats.org/drawingml/2006/main">
  <xdr:twoCellAnchor>
    <xdr:from>
      <xdr:col>13</xdr:col>
      <xdr:colOff>649694</xdr:colOff>
      <xdr:row>2</xdr:row>
      <xdr:rowOff>80960</xdr:rowOff>
    </xdr:from>
    <xdr:to>
      <xdr:col>13</xdr:col>
      <xdr:colOff>827765</xdr:colOff>
      <xdr:row>3</xdr:row>
      <xdr:rowOff>5435</xdr:rowOff>
    </xdr:to>
    <xdr:grpSp>
      <xdr:nvGrpSpPr>
        <xdr:cNvPr id="58" name="Gruppieren 57">
          <a:hlinkClick xmlns:r="http://schemas.openxmlformats.org/officeDocument/2006/relationships" r:id="rId1" tooltip="Help"/>
          <a:extLst>
            <a:ext uri="{FF2B5EF4-FFF2-40B4-BE49-F238E27FC236}">
              <a16:creationId xmlns:a16="http://schemas.microsoft.com/office/drawing/2014/main" id="{00000000-0008-0000-2700-00003A000000}"/>
            </a:ext>
          </a:extLst>
        </xdr:cNvPr>
        <xdr:cNvGrpSpPr/>
      </xdr:nvGrpSpPr>
      <xdr:grpSpPr>
        <a:xfrm>
          <a:off x="8955494" y="637220"/>
          <a:ext cx="178071" cy="175935"/>
          <a:chOff x="8105775" y="571500"/>
          <a:chExt cx="172800" cy="172800"/>
        </a:xfrm>
      </xdr:grpSpPr>
      <xdr:sp macro="" textlink="">
        <xdr:nvSpPr>
          <xdr:cNvPr id="61" name="Rechteck 60">
            <a:extLst>
              <a:ext uri="{FF2B5EF4-FFF2-40B4-BE49-F238E27FC236}">
                <a16:creationId xmlns:a16="http://schemas.microsoft.com/office/drawing/2014/main" id="{00000000-0008-0000-2700-00003D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2" name="Textfeld 61">
            <a:hlinkClick xmlns:r="http://schemas.openxmlformats.org/officeDocument/2006/relationships" r:id="rId2"/>
            <a:extLst>
              <a:ext uri="{FF2B5EF4-FFF2-40B4-BE49-F238E27FC236}">
                <a16:creationId xmlns:a16="http://schemas.microsoft.com/office/drawing/2014/main" id="{00000000-0008-0000-2700-00003E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xdr:twoCellAnchor>
  <xdr:twoCellAnchor>
    <xdr:from>
      <xdr:col>13</xdr:col>
      <xdr:colOff>424815</xdr:colOff>
      <xdr:row>2</xdr:row>
      <xdr:rowOff>77295</xdr:rowOff>
    </xdr:from>
    <xdr:to>
      <xdr:col>13</xdr:col>
      <xdr:colOff>607773</xdr:colOff>
      <xdr:row>3</xdr:row>
      <xdr:rowOff>9100</xdr:rowOff>
    </xdr:to>
    <xdr:pic>
      <xdr:nvPicPr>
        <xdr:cNvPr id="60" name="Grafik 59">
          <a:hlinkClick xmlns:r="http://schemas.openxmlformats.org/officeDocument/2006/relationships" r:id="rId3" tooltip="Options"/>
          <a:extLst>
            <a:ext uri="{FF2B5EF4-FFF2-40B4-BE49-F238E27FC236}">
              <a16:creationId xmlns:a16="http://schemas.microsoft.com/office/drawing/2014/main" id="{00000000-0008-0000-2700-00003C000000}"/>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730615" y="633555"/>
          <a:ext cx="182958" cy="18326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11</xdr:col>
          <xdr:colOff>203835</xdr:colOff>
          <xdr:row>0</xdr:row>
          <xdr:rowOff>25400</xdr:rowOff>
        </xdr:from>
        <xdr:to>
          <xdr:col>13</xdr:col>
          <xdr:colOff>858202</xdr:colOff>
          <xdr:row>0</xdr:row>
          <xdr:rowOff>546100</xdr:rowOff>
        </xdr:to>
        <xdr:pic>
          <xdr:nvPicPr>
            <xdr:cNvPr id="64" name="Grafik 63">
              <a:extLst>
                <a:ext uri="{FF2B5EF4-FFF2-40B4-BE49-F238E27FC236}">
                  <a16:creationId xmlns:a16="http://schemas.microsoft.com/office/drawing/2014/main" id="{00000000-0008-0000-2700-000040000000}"/>
                </a:ext>
              </a:extLst>
            </xdr:cNvPr>
            <xdr:cNvPicPr>
              <a:picLocks noChangeAspect="1" noChangeArrowheads="1"/>
              <a:extLst>
                <a:ext uri="{84589F7E-364E-4C9E-8A38-B11213B215E9}">
                  <a14:cameraTool cellRange="Logo!$D$6" spid="_x0000_s563741"/>
                </a:ext>
              </a:extLst>
            </xdr:cNvPicPr>
          </xdr:nvPicPr>
          <xdr:blipFill>
            <a:blip xmlns:r="http://schemas.openxmlformats.org/officeDocument/2006/relationships" r:embed="rId5"/>
            <a:srcRect/>
            <a:stretch>
              <a:fillRect/>
            </a:stretch>
          </xdr:blipFill>
          <xdr:spPr bwMode="auto">
            <a:xfrm>
              <a:off x="6939915" y="25400"/>
              <a:ext cx="2224087" cy="520700"/>
            </a:xfrm>
            <a:prstGeom prst="rect">
              <a:avLst/>
            </a:prstGeom>
            <a:solidFill>
              <a:schemeClr val="bg1"/>
            </a:solidFill>
            <a:ln w="9525">
              <a:noFill/>
              <a:miter lim="800000"/>
              <a:headEnd/>
              <a:tailEnd/>
            </a:ln>
          </xdr:spPr>
        </xdr:pic>
        <xdr:clientData/>
      </xdr:twoCellAnchor>
    </mc:Choice>
    <mc:Fallback/>
  </mc:AlternateContent>
  <xdr:twoCellAnchor editAs="oneCell">
    <xdr:from>
      <xdr:col>1</xdr:col>
      <xdr:colOff>36195</xdr:colOff>
      <xdr:row>0</xdr:row>
      <xdr:rowOff>162560</xdr:rowOff>
    </xdr:from>
    <xdr:to>
      <xdr:col>2</xdr:col>
      <xdr:colOff>112545</xdr:colOff>
      <xdr:row>0</xdr:row>
      <xdr:rowOff>488025</xdr:rowOff>
    </xdr:to>
    <xdr:grpSp>
      <xdr:nvGrpSpPr>
        <xdr:cNvPr id="59" name="Gruppieren 58">
          <a:hlinkClick xmlns:r="http://schemas.openxmlformats.org/officeDocument/2006/relationships" r:id="rId6" tooltip="Home"/>
          <a:extLst>
            <a:ext uri="{FF2B5EF4-FFF2-40B4-BE49-F238E27FC236}">
              <a16:creationId xmlns:a16="http://schemas.microsoft.com/office/drawing/2014/main" id="{00000000-0008-0000-2700-00003B000000}"/>
            </a:ext>
          </a:extLst>
        </xdr:cNvPr>
        <xdr:cNvGrpSpPr/>
      </xdr:nvGrpSpPr>
      <xdr:grpSpPr>
        <a:xfrm>
          <a:off x="59055" y="162560"/>
          <a:ext cx="327810" cy="325465"/>
          <a:chOff x="12729063" y="1298331"/>
          <a:chExt cx="324000" cy="323267"/>
        </a:xfrm>
      </xdr:grpSpPr>
      <xdr:sp macro="" textlink="">
        <xdr:nvSpPr>
          <xdr:cNvPr id="63" name="Rechteck 62">
            <a:extLst>
              <a:ext uri="{FF2B5EF4-FFF2-40B4-BE49-F238E27FC236}">
                <a16:creationId xmlns:a16="http://schemas.microsoft.com/office/drawing/2014/main" id="{00000000-0008-0000-2700-00003F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65" name="Grafik 64" descr="http://www.clker.com/cliparts/Z/I/5/L/X/x/white-house-md.png">
            <a:extLst>
              <a:ext uri="{FF2B5EF4-FFF2-40B4-BE49-F238E27FC236}">
                <a16:creationId xmlns:a16="http://schemas.microsoft.com/office/drawing/2014/main" id="{00000000-0008-0000-2700-000041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xdr:from>
      <xdr:col>1</xdr:col>
      <xdr:colOff>228600</xdr:colOff>
      <xdr:row>4</xdr:row>
      <xdr:rowOff>7620</xdr:rowOff>
    </xdr:from>
    <xdr:to>
      <xdr:col>5</xdr:col>
      <xdr:colOff>380847</xdr:colOff>
      <xdr:row>35</xdr:row>
      <xdr:rowOff>35615</xdr:rowOff>
    </xdr:to>
    <xdr:sp macro="" textlink="' '!A327">
      <xdr:nvSpPr>
        <xdr:cNvPr id="66" name="Freeform 8">
          <a:extLst>
            <a:ext uri="{FF2B5EF4-FFF2-40B4-BE49-F238E27FC236}">
              <a16:creationId xmlns:a16="http://schemas.microsoft.com/office/drawing/2014/main" id="{00000000-0008-0000-2700-000042000000}"/>
            </a:ext>
          </a:extLst>
        </xdr:cNvPr>
        <xdr:cNvSpPr/>
      </xdr:nvSpPr>
      <xdr:spPr>
        <a:xfrm>
          <a:off x="251460" y="952500"/>
          <a:ext cx="2156307" cy="5704895"/>
        </a:xfrm>
        <a:custGeom>
          <a:avLst/>
          <a:gdLst>
            <a:gd name="connsiteX0" fmla="*/ 0 w 4855912"/>
            <a:gd name="connsiteY0" fmla="*/ 9143998 h 9144000"/>
            <a:gd name="connsiteX1" fmla="*/ 4855912 w 4855912"/>
            <a:gd name="connsiteY1" fmla="*/ 9143998 h 9144000"/>
            <a:gd name="connsiteX2" fmla="*/ 4855912 w 4855912"/>
            <a:gd name="connsiteY2" fmla="*/ 9144000 h 9144000"/>
            <a:gd name="connsiteX3" fmla="*/ 0 w 4855912"/>
            <a:gd name="connsiteY3" fmla="*/ 9144000 h 9144000"/>
            <a:gd name="connsiteX4" fmla="*/ 0 w 4855912"/>
            <a:gd name="connsiteY4" fmla="*/ 0 h 9144000"/>
            <a:gd name="connsiteX5" fmla="*/ 4855912 w 4855912"/>
            <a:gd name="connsiteY5" fmla="*/ 0 h 9144000"/>
            <a:gd name="connsiteX6" fmla="*/ 4855912 w 4855912"/>
            <a:gd name="connsiteY6" fmla="*/ 4215866 h 9144000"/>
            <a:gd name="connsiteX7" fmla="*/ 2427956 w 4855912"/>
            <a:gd name="connsiteY7" fmla="*/ 2983833 h 9144000"/>
            <a:gd name="connsiteX8" fmla="*/ 0 w 4855912"/>
            <a:gd name="connsiteY8" fmla="*/ 4215866 h 9144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855912" h="9144000">
              <a:moveTo>
                <a:pt x="0" y="9143998"/>
              </a:moveTo>
              <a:lnTo>
                <a:pt x="4855912" y="9143998"/>
              </a:lnTo>
              <a:lnTo>
                <a:pt x="4855912" y="9144000"/>
              </a:lnTo>
              <a:lnTo>
                <a:pt x="0" y="9144000"/>
              </a:lnTo>
              <a:close/>
              <a:moveTo>
                <a:pt x="0" y="0"/>
              </a:moveTo>
              <a:lnTo>
                <a:pt x="4855912" y="0"/>
              </a:lnTo>
              <a:lnTo>
                <a:pt x="4855912" y="4215866"/>
              </a:lnTo>
              <a:lnTo>
                <a:pt x="2427956" y="2983833"/>
              </a:lnTo>
              <a:lnTo>
                <a:pt x="0" y="4215866"/>
              </a:lnTo>
              <a:close/>
            </a:path>
          </a:pathLst>
        </a:custGeom>
        <a:solidFill>
          <a:srgbClr val="4DADB5"/>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fld id="{3BCE2C14-CC32-40A9-A6B0-F5E51140C83F}" type="TxLink">
            <a:rPr lang="en-US" sz="2200" b="0" i="0" u="none" strike="noStrike">
              <a:solidFill>
                <a:schemeClr val="bg1"/>
              </a:solidFill>
              <a:latin typeface="Calibri"/>
              <a:cs typeface="Calibri"/>
            </a:rPr>
            <a:pPr algn="ctr"/>
            <a:t>Analyse</a:t>
          </a:fld>
          <a:endParaRPr lang="en-US" sz="2200">
            <a:solidFill>
              <a:schemeClr val="bg1"/>
            </a:solidFill>
          </a:endParaRPr>
        </a:p>
      </xdr:txBody>
    </xdr:sp>
    <xdr:clientData/>
  </xdr:twoCellAnchor>
  <xdr:twoCellAnchor>
    <xdr:from>
      <xdr:col>11</xdr:col>
      <xdr:colOff>316383</xdr:colOff>
      <xdr:row>14</xdr:row>
      <xdr:rowOff>38908</xdr:rowOff>
    </xdr:from>
    <xdr:to>
      <xdr:col>13</xdr:col>
      <xdr:colOff>887730</xdr:colOff>
      <xdr:row>35</xdr:row>
      <xdr:rowOff>35614</xdr:rowOff>
    </xdr:to>
    <xdr:sp macro="" textlink="">
      <xdr:nvSpPr>
        <xdr:cNvPr id="67" name="Off-page Connector 34">
          <a:extLst>
            <a:ext uri="{FF2B5EF4-FFF2-40B4-BE49-F238E27FC236}">
              <a16:creationId xmlns:a16="http://schemas.microsoft.com/office/drawing/2014/main" id="{00000000-0008-0000-2700-000043000000}"/>
            </a:ext>
          </a:extLst>
        </xdr:cNvPr>
        <xdr:cNvSpPr/>
      </xdr:nvSpPr>
      <xdr:spPr>
        <a:xfrm rot="10800000">
          <a:off x="7052463" y="2820208"/>
          <a:ext cx="2141067" cy="3837186"/>
        </a:xfrm>
        <a:prstGeom prst="flowChartOffpageConnector">
          <a:avLst/>
        </a:prstGeom>
        <a:solidFill>
          <a:srgbClr val="DEE4EE"/>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endParaRPr lang="en-US" sz="2400">
            <a:solidFill>
              <a:schemeClr val="bg1"/>
            </a:solidFill>
          </a:endParaRPr>
        </a:p>
      </xdr:txBody>
    </xdr:sp>
    <xdr:clientData/>
  </xdr:twoCellAnchor>
  <xdr:twoCellAnchor>
    <xdr:from>
      <xdr:col>8</xdr:col>
      <xdr:colOff>406502</xdr:colOff>
      <xdr:row>14</xdr:row>
      <xdr:rowOff>38908</xdr:rowOff>
    </xdr:from>
    <xdr:to>
      <xdr:col>11</xdr:col>
      <xdr:colOff>200609</xdr:colOff>
      <xdr:row>35</xdr:row>
      <xdr:rowOff>35614</xdr:rowOff>
    </xdr:to>
    <xdr:sp macro="" textlink="">
      <xdr:nvSpPr>
        <xdr:cNvPr id="68" name="Off-page Connector 26">
          <a:extLst>
            <a:ext uri="{FF2B5EF4-FFF2-40B4-BE49-F238E27FC236}">
              <a16:creationId xmlns:a16="http://schemas.microsoft.com/office/drawing/2014/main" id="{00000000-0008-0000-2700-000044000000}"/>
            </a:ext>
          </a:extLst>
        </xdr:cNvPr>
        <xdr:cNvSpPr/>
      </xdr:nvSpPr>
      <xdr:spPr>
        <a:xfrm rot="10800000">
          <a:off x="4788002" y="2820208"/>
          <a:ext cx="2148687" cy="3837186"/>
        </a:xfrm>
        <a:prstGeom prst="flowChartOffpageConnector">
          <a:avLst/>
        </a:prstGeom>
        <a:solidFill>
          <a:srgbClr val="D3E3ED"/>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endParaRPr lang="en-US" sz="2400">
            <a:solidFill>
              <a:schemeClr val="bg1"/>
            </a:solidFill>
          </a:endParaRPr>
        </a:p>
      </xdr:txBody>
    </xdr:sp>
    <xdr:clientData/>
  </xdr:twoCellAnchor>
  <xdr:twoCellAnchor>
    <xdr:from>
      <xdr:col>5</xdr:col>
      <xdr:colOff>502971</xdr:colOff>
      <xdr:row>14</xdr:row>
      <xdr:rowOff>45567</xdr:rowOff>
    </xdr:from>
    <xdr:to>
      <xdr:col>8</xdr:col>
      <xdr:colOff>297078</xdr:colOff>
      <xdr:row>35</xdr:row>
      <xdr:rowOff>42273</xdr:rowOff>
    </xdr:to>
    <xdr:sp macro="" textlink="">
      <xdr:nvSpPr>
        <xdr:cNvPr id="69" name="Off-page Connector 18">
          <a:extLst>
            <a:ext uri="{FF2B5EF4-FFF2-40B4-BE49-F238E27FC236}">
              <a16:creationId xmlns:a16="http://schemas.microsoft.com/office/drawing/2014/main" id="{00000000-0008-0000-2700-000045000000}"/>
            </a:ext>
          </a:extLst>
        </xdr:cNvPr>
        <xdr:cNvSpPr/>
      </xdr:nvSpPr>
      <xdr:spPr>
        <a:xfrm rot="10800000">
          <a:off x="2529891" y="2826867"/>
          <a:ext cx="2148687" cy="3837186"/>
        </a:xfrm>
        <a:prstGeom prst="flowChartOffpageConnector">
          <a:avLst/>
        </a:prstGeom>
        <a:solidFill>
          <a:srgbClr val="C4DFEA"/>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endParaRPr lang="en-US" sz="2400">
            <a:solidFill>
              <a:schemeClr val="bg1"/>
            </a:solidFill>
          </a:endParaRPr>
        </a:p>
      </xdr:txBody>
    </xdr:sp>
    <xdr:clientData/>
  </xdr:twoCellAnchor>
  <xdr:twoCellAnchor>
    <xdr:from>
      <xdr:col>1</xdr:col>
      <xdr:colOff>228600</xdr:colOff>
      <xdr:row>14</xdr:row>
      <xdr:rowOff>38908</xdr:rowOff>
    </xdr:from>
    <xdr:to>
      <xdr:col>5</xdr:col>
      <xdr:colOff>380847</xdr:colOff>
      <xdr:row>35</xdr:row>
      <xdr:rowOff>35614</xdr:rowOff>
    </xdr:to>
    <xdr:sp macro="" textlink="">
      <xdr:nvSpPr>
        <xdr:cNvPr id="70" name="Off-page Connector 9">
          <a:extLst>
            <a:ext uri="{FF2B5EF4-FFF2-40B4-BE49-F238E27FC236}">
              <a16:creationId xmlns:a16="http://schemas.microsoft.com/office/drawing/2014/main" id="{00000000-0008-0000-2700-000046000000}"/>
            </a:ext>
          </a:extLst>
        </xdr:cNvPr>
        <xdr:cNvSpPr/>
      </xdr:nvSpPr>
      <xdr:spPr>
        <a:xfrm rot="10800000">
          <a:off x="251460" y="2820208"/>
          <a:ext cx="2156307" cy="3837186"/>
        </a:xfrm>
        <a:prstGeom prst="flowChartOffpageConnector">
          <a:avLst/>
        </a:prstGeom>
        <a:solidFill>
          <a:srgbClr val="C7E5E7"/>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endParaRPr lang="en-US" sz="2400">
            <a:solidFill>
              <a:schemeClr val="bg1"/>
            </a:solidFill>
          </a:endParaRPr>
        </a:p>
      </xdr:txBody>
    </xdr:sp>
    <xdr:clientData/>
  </xdr:twoCellAnchor>
  <xdr:twoCellAnchor>
    <xdr:from>
      <xdr:col>11</xdr:col>
      <xdr:colOff>490186</xdr:colOff>
      <xdr:row>20</xdr:row>
      <xdr:rowOff>112803</xdr:rowOff>
    </xdr:from>
    <xdr:to>
      <xdr:col>13</xdr:col>
      <xdr:colOff>736786</xdr:colOff>
      <xdr:row>22</xdr:row>
      <xdr:rowOff>104503</xdr:rowOff>
    </xdr:to>
    <xdr:sp macro="" textlink="' '!A344">
      <xdr:nvSpPr>
        <xdr:cNvPr id="71" name="Abgerundetes Rechteck 19">
          <a:hlinkClick xmlns:r="http://schemas.openxmlformats.org/officeDocument/2006/relationships" r:id="rId8" tooltip="Kennzahlen"/>
          <a:extLst>
            <a:ext uri="{FF2B5EF4-FFF2-40B4-BE49-F238E27FC236}">
              <a16:creationId xmlns:a16="http://schemas.microsoft.com/office/drawing/2014/main" id="{00000000-0008-0000-2700-000047000000}"/>
            </a:ext>
          </a:extLst>
        </xdr:cNvPr>
        <xdr:cNvSpPr/>
      </xdr:nvSpPr>
      <xdr:spPr>
        <a:xfrm>
          <a:off x="7226266" y="3991383"/>
          <a:ext cx="1816320" cy="357460"/>
        </a:xfrm>
        <a:prstGeom prst="roundRect">
          <a:avLst/>
        </a:prstGeom>
        <a:solidFill>
          <a:srgbClr val="5273A8"/>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0CBC2903-96D6-4405-93E9-356C9A577D55}"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Chiffres clé</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11</xdr:col>
      <xdr:colOff>490186</xdr:colOff>
      <xdr:row>25</xdr:row>
      <xdr:rowOff>33301</xdr:rowOff>
    </xdr:from>
    <xdr:to>
      <xdr:col>13</xdr:col>
      <xdr:colOff>736786</xdr:colOff>
      <xdr:row>27</xdr:row>
      <xdr:rowOff>25001</xdr:rowOff>
    </xdr:to>
    <xdr:sp macro="" textlink="' '!A361">
      <xdr:nvSpPr>
        <xdr:cNvPr id="72" name="Abgerundetes Rechteck 71">
          <a:hlinkClick xmlns:r="http://schemas.openxmlformats.org/officeDocument/2006/relationships" r:id="rId9" tooltip="Kosten"/>
          <a:extLst>
            <a:ext uri="{FF2B5EF4-FFF2-40B4-BE49-F238E27FC236}">
              <a16:creationId xmlns:a16="http://schemas.microsoft.com/office/drawing/2014/main" id="{00000000-0008-0000-2700-000048000000}"/>
            </a:ext>
          </a:extLst>
        </xdr:cNvPr>
        <xdr:cNvSpPr/>
      </xdr:nvSpPr>
      <xdr:spPr>
        <a:xfrm>
          <a:off x="7226266" y="4826281"/>
          <a:ext cx="1816320" cy="357460"/>
        </a:xfrm>
        <a:prstGeom prst="roundRect">
          <a:avLst/>
        </a:prstGeom>
        <a:solidFill>
          <a:srgbClr val="5273A8"/>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6DDA09A1-34D3-4371-9743-6D22ADB64AC2}"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Structure des coûts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11</xdr:col>
      <xdr:colOff>490186</xdr:colOff>
      <xdr:row>22</xdr:row>
      <xdr:rowOff>163857</xdr:rowOff>
    </xdr:from>
    <xdr:to>
      <xdr:col>13</xdr:col>
      <xdr:colOff>736786</xdr:colOff>
      <xdr:row>24</xdr:row>
      <xdr:rowOff>155557</xdr:rowOff>
    </xdr:to>
    <xdr:sp macro="" textlink="' '!A360">
      <xdr:nvSpPr>
        <xdr:cNvPr id="73" name="Abgerundetes Rechteck 72">
          <a:hlinkClick xmlns:r="http://schemas.openxmlformats.org/officeDocument/2006/relationships" r:id="rId10" tooltip="Einnahmen"/>
          <a:extLst>
            <a:ext uri="{FF2B5EF4-FFF2-40B4-BE49-F238E27FC236}">
              <a16:creationId xmlns:a16="http://schemas.microsoft.com/office/drawing/2014/main" id="{00000000-0008-0000-2700-000049000000}"/>
            </a:ext>
          </a:extLst>
        </xdr:cNvPr>
        <xdr:cNvSpPr/>
      </xdr:nvSpPr>
      <xdr:spPr>
        <a:xfrm>
          <a:off x="7226266" y="4408197"/>
          <a:ext cx="1816320" cy="357460"/>
        </a:xfrm>
        <a:prstGeom prst="roundRect">
          <a:avLst/>
        </a:prstGeom>
        <a:solidFill>
          <a:srgbClr val="5273A8"/>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6EE9F982-51F7-4254-9F42-B22F24B9903E}"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Sources de revenus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11</xdr:col>
      <xdr:colOff>710461</xdr:colOff>
      <xdr:row>16</xdr:row>
      <xdr:rowOff>111871</xdr:rowOff>
    </xdr:from>
    <xdr:to>
      <xdr:col>13</xdr:col>
      <xdr:colOff>501271</xdr:colOff>
      <xdr:row>20</xdr:row>
      <xdr:rowOff>115445</xdr:rowOff>
    </xdr:to>
    <xdr:sp macro="" textlink="' '!A359">
      <xdr:nvSpPr>
        <xdr:cNvPr id="74" name="Freihandform 9">
          <a:extLst>
            <a:ext uri="{FF2B5EF4-FFF2-40B4-BE49-F238E27FC236}">
              <a16:creationId xmlns:a16="http://schemas.microsoft.com/office/drawing/2014/main" id="{00000000-0008-0000-2700-00004A000000}"/>
            </a:ext>
          </a:extLst>
        </xdr:cNvPr>
        <xdr:cNvSpPr/>
      </xdr:nvSpPr>
      <xdr:spPr>
        <a:xfrm>
          <a:off x="7446541" y="3045571"/>
          <a:ext cx="1360530" cy="735094"/>
        </a:xfrm>
        <a:custGeom>
          <a:avLst/>
          <a:gdLst>
            <a:gd name="connsiteX0" fmla="*/ 0 w 1368292"/>
            <a:gd name="connsiteY0" fmla="*/ 49731 h 497312"/>
            <a:gd name="connsiteX1" fmla="*/ 14566 w 1368292"/>
            <a:gd name="connsiteY1" fmla="*/ 14566 h 497312"/>
            <a:gd name="connsiteX2" fmla="*/ 49731 w 1368292"/>
            <a:gd name="connsiteY2" fmla="*/ 0 h 497312"/>
            <a:gd name="connsiteX3" fmla="*/ 1318561 w 1368292"/>
            <a:gd name="connsiteY3" fmla="*/ 0 h 497312"/>
            <a:gd name="connsiteX4" fmla="*/ 1353726 w 1368292"/>
            <a:gd name="connsiteY4" fmla="*/ 14566 h 497312"/>
            <a:gd name="connsiteX5" fmla="*/ 1368292 w 1368292"/>
            <a:gd name="connsiteY5" fmla="*/ 49731 h 497312"/>
            <a:gd name="connsiteX6" fmla="*/ 1368292 w 1368292"/>
            <a:gd name="connsiteY6" fmla="*/ 447581 h 497312"/>
            <a:gd name="connsiteX7" fmla="*/ 1353726 w 1368292"/>
            <a:gd name="connsiteY7" fmla="*/ 482746 h 497312"/>
            <a:gd name="connsiteX8" fmla="*/ 1318561 w 1368292"/>
            <a:gd name="connsiteY8" fmla="*/ 497312 h 497312"/>
            <a:gd name="connsiteX9" fmla="*/ 49731 w 1368292"/>
            <a:gd name="connsiteY9" fmla="*/ 497312 h 497312"/>
            <a:gd name="connsiteX10" fmla="*/ 14566 w 1368292"/>
            <a:gd name="connsiteY10" fmla="*/ 482746 h 497312"/>
            <a:gd name="connsiteX11" fmla="*/ 0 w 1368292"/>
            <a:gd name="connsiteY11" fmla="*/ 447581 h 497312"/>
            <a:gd name="connsiteX12" fmla="*/ 0 w 1368292"/>
            <a:gd name="connsiteY12" fmla="*/ 49731 h 4973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368292" h="497312">
              <a:moveTo>
                <a:pt x="0" y="49731"/>
              </a:moveTo>
              <a:cubicBezTo>
                <a:pt x="0" y="36542"/>
                <a:pt x="5240" y="23892"/>
                <a:pt x="14566" y="14566"/>
              </a:cubicBezTo>
              <a:cubicBezTo>
                <a:pt x="23892" y="5240"/>
                <a:pt x="36542" y="0"/>
                <a:pt x="49731" y="0"/>
              </a:cubicBezTo>
              <a:lnTo>
                <a:pt x="1318561" y="0"/>
              </a:lnTo>
              <a:cubicBezTo>
                <a:pt x="1331750" y="0"/>
                <a:pt x="1344400" y="5240"/>
                <a:pt x="1353726" y="14566"/>
              </a:cubicBezTo>
              <a:cubicBezTo>
                <a:pt x="1363052" y="23892"/>
                <a:pt x="1368292" y="36542"/>
                <a:pt x="1368292" y="49731"/>
              </a:cubicBezTo>
              <a:lnTo>
                <a:pt x="1368292" y="447581"/>
              </a:lnTo>
              <a:cubicBezTo>
                <a:pt x="1368292" y="460770"/>
                <a:pt x="1363052" y="473420"/>
                <a:pt x="1353726" y="482746"/>
              </a:cubicBezTo>
              <a:cubicBezTo>
                <a:pt x="1344400" y="492072"/>
                <a:pt x="1331750" y="497312"/>
                <a:pt x="1318561" y="497312"/>
              </a:cubicBezTo>
              <a:lnTo>
                <a:pt x="49731" y="497312"/>
              </a:lnTo>
              <a:cubicBezTo>
                <a:pt x="36542" y="497312"/>
                <a:pt x="23892" y="492072"/>
                <a:pt x="14566" y="482746"/>
              </a:cubicBezTo>
              <a:cubicBezTo>
                <a:pt x="5240" y="473420"/>
                <a:pt x="0" y="460770"/>
                <a:pt x="0" y="447581"/>
              </a:cubicBezTo>
              <a:lnTo>
                <a:pt x="0" y="49731"/>
              </a:lnTo>
              <a:close/>
            </a:path>
          </a:pathLst>
        </a:custGeom>
        <a:noFill/>
        <a:ln>
          <a:no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3111" tIns="36126" rIns="43111" bIns="36126" numCol="1" spcCol="127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lvl="0" indent="0" algn="ctr" defTabSz="466725" rtl="0" eaLnBrk="1" fontAlgn="auto" latinLnBrk="0" hangingPunct="1">
            <a:lnSpc>
              <a:spcPct val="90000"/>
            </a:lnSpc>
            <a:spcBef>
              <a:spcPts val="0"/>
            </a:spcBef>
            <a:spcAft>
              <a:spcPct val="35000"/>
            </a:spcAft>
            <a:buClrTx/>
            <a:buSzTx/>
            <a:buFontTx/>
            <a:buNone/>
            <a:tabLst/>
            <a:defRPr/>
          </a:pPr>
          <a:fld id="{C0061357-F898-4CE7-9EE1-AF8848D27BC7}" type="TxLink">
            <a:rPr kumimoji="0" lang="en-US"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Comment réaliser ? Comment assurer le succès ?</a:t>
          </a:fld>
          <a:endParaRPr kumimoji="0" lang="de-CH"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676774</xdr:colOff>
      <xdr:row>22</xdr:row>
      <xdr:rowOff>163857</xdr:rowOff>
    </xdr:from>
    <xdr:to>
      <xdr:col>8</xdr:col>
      <xdr:colOff>123274</xdr:colOff>
      <xdr:row>24</xdr:row>
      <xdr:rowOff>155557</xdr:rowOff>
    </xdr:to>
    <xdr:sp macro="" textlink="' '!A347">
      <xdr:nvSpPr>
        <xdr:cNvPr id="75" name="Abgerundetes Rechteck 70">
          <a:hlinkClick xmlns:r="http://schemas.openxmlformats.org/officeDocument/2006/relationships" r:id="rId11" tooltip="Kunden"/>
          <a:extLst>
            <a:ext uri="{FF2B5EF4-FFF2-40B4-BE49-F238E27FC236}">
              <a16:creationId xmlns:a16="http://schemas.microsoft.com/office/drawing/2014/main" id="{00000000-0008-0000-2700-00004B000000}"/>
            </a:ext>
          </a:extLst>
        </xdr:cNvPr>
        <xdr:cNvSpPr/>
      </xdr:nvSpPr>
      <xdr:spPr>
        <a:xfrm>
          <a:off x="2703694" y="4408197"/>
          <a:ext cx="1801080" cy="357460"/>
        </a:xfrm>
        <a:prstGeom prst="roundRect">
          <a:avLst/>
        </a:prstGeom>
        <a:solidFill>
          <a:srgbClr val="34799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236B16F6-0687-402E-8420-43C33E31EC14}"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Clients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676774</xdr:colOff>
      <xdr:row>25</xdr:row>
      <xdr:rowOff>33301</xdr:rowOff>
    </xdr:from>
    <xdr:to>
      <xdr:col>8</xdr:col>
      <xdr:colOff>123274</xdr:colOff>
      <xdr:row>27</xdr:row>
      <xdr:rowOff>25001</xdr:rowOff>
    </xdr:to>
    <xdr:sp macro="" textlink="' '!A348">
      <xdr:nvSpPr>
        <xdr:cNvPr id="76" name="Abgerundetes Rechteck 74">
          <a:hlinkClick xmlns:r="http://schemas.openxmlformats.org/officeDocument/2006/relationships" r:id="rId12" tooltip="Markt"/>
          <a:extLst>
            <a:ext uri="{FF2B5EF4-FFF2-40B4-BE49-F238E27FC236}">
              <a16:creationId xmlns:a16="http://schemas.microsoft.com/office/drawing/2014/main" id="{00000000-0008-0000-2700-00004C000000}"/>
            </a:ext>
          </a:extLst>
        </xdr:cNvPr>
        <xdr:cNvSpPr/>
      </xdr:nvSpPr>
      <xdr:spPr>
        <a:xfrm>
          <a:off x="2703694" y="4826281"/>
          <a:ext cx="1801080" cy="357460"/>
        </a:xfrm>
        <a:prstGeom prst="roundRect">
          <a:avLst/>
        </a:prstGeom>
        <a:solidFill>
          <a:srgbClr val="34799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4A24D3C8-C757-4896-ACBC-A64AD2FFD162}"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Marché</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676774</xdr:colOff>
      <xdr:row>20</xdr:row>
      <xdr:rowOff>112803</xdr:rowOff>
    </xdr:from>
    <xdr:to>
      <xdr:col>8</xdr:col>
      <xdr:colOff>123274</xdr:colOff>
      <xdr:row>22</xdr:row>
      <xdr:rowOff>104503</xdr:rowOff>
    </xdr:to>
    <xdr:sp macro="" textlink="' '!A346">
      <xdr:nvSpPr>
        <xdr:cNvPr id="77" name="Abgerundetes Rechteck 59">
          <a:hlinkClick xmlns:r="http://schemas.openxmlformats.org/officeDocument/2006/relationships" r:id="rId13" tooltip="Trends"/>
          <a:extLst>
            <a:ext uri="{FF2B5EF4-FFF2-40B4-BE49-F238E27FC236}">
              <a16:creationId xmlns:a16="http://schemas.microsoft.com/office/drawing/2014/main" id="{00000000-0008-0000-2700-00004D000000}"/>
            </a:ext>
          </a:extLst>
        </xdr:cNvPr>
        <xdr:cNvSpPr/>
      </xdr:nvSpPr>
      <xdr:spPr>
        <a:xfrm>
          <a:off x="2703694" y="3991383"/>
          <a:ext cx="1801080" cy="357460"/>
        </a:xfrm>
        <a:prstGeom prst="roundRect">
          <a:avLst/>
        </a:prstGeom>
        <a:solidFill>
          <a:srgbClr val="34799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9BC9EDE0-8CD2-440C-921D-48B8E405B3B6}"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Tendances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1</xdr:col>
      <xdr:colOff>243128</xdr:colOff>
      <xdr:row>8</xdr:row>
      <xdr:rowOff>17951</xdr:rowOff>
    </xdr:from>
    <xdr:to>
      <xdr:col>5</xdr:col>
      <xdr:colOff>366318</xdr:colOff>
      <xdr:row>9</xdr:row>
      <xdr:rowOff>98361</xdr:rowOff>
    </xdr:to>
    <xdr:sp macro="" textlink="' '!A328">
      <xdr:nvSpPr>
        <xdr:cNvPr id="78" name="TextBox 10">
          <a:extLst>
            <a:ext uri="{FF2B5EF4-FFF2-40B4-BE49-F238E27FC236}">
              <a16:creationId xmlns:a16="http://schemas.microsoft.com/office/drawing/2014/main" id="{00000000-0008-0000-2700-00004E000000}"/>
            </a:ext>
          </a:extLst>
        </xdr:cNvPr>
        <xdr:cNvSpPr txBox="1"/>
      </xdr:nvSpPr>
      <xdr:spPr>
        <a:xfrm>
          <a:off x="265988" y="1701971"/>
          <a:ext cx="2127250" cy="263290"/>
        </a:xfrm>
        <a:prstGeom prst="rect">
          <a:avLst/>
        </a:prstGeom>
        <a:noFill/>
      </xdr:spPr>
      <xdr:txBody>
        <a:bodyPr wrap="square" rtlCol="0" anchor="ctr" anchorCtr="0">
          <a:noAutofit/>
        </a:bodyPr>
        <a:lstStyle>
          <a:defPPr>
            <a:defRPr lang="en-US"/>
          </a:defPPr>
          <a:lvl1pPr marL="0" algn="l" defTabSz="1828434" rtl="0" eaLnBrk="1" latinLnBrk="0" hangingPunct="1">
            <a:defRPr sz="3600" kern="1200">
              <a:solidFill>
                <a:srgbClr val="B3B3B3"/>
              </a:solidFill>
              <a:latin typeface="Calibri" panose="020F0502020204030204"/>
            </a:defRPr>
          </a:lvl1pPr>
          <a:lvl2pPr marL="914217" algn="l" defTabSz="1828434" rtl="0" eaLnBrk="1" latinLnBrk="0" hangingPunct="1">
            <a:defRPr sz="3600" kern="1200">
              <a:solidFill>
                <a:srgbClr val="B3B3B3"/>
              </a:solidFill>
              <a:latin typeface="Calibri" panose="020F0502020204030204"/>
            </a:defRPr>
          </a:lvl2pPr>
          <a:lvl3pPr marL="1828434" algn="l" defTabSz="1828434" rtl="0" eaLnBrk="1" latinLnBrk="0" hangingPunct="1">
            <a:defRPr sz="3600" kern="1200">
              <a:solidFill>
                <a:srgbClr val="B3B3B3"/>
              </a:solidFill>
              <a:latin typeface="Calibri" panose="020F0502020204030204"/>
            </a:defRPr>
          </a:lvl3pPr>
          <a:lvl4pPr marL="2742651" algn="l" defTabSz="1828434" rtl="0" eaLnBrk="1" latinLnBrk="0" hangingPunct="1">
            <a:defRPr sz="3600" kern="1200">
              <a:solidFill>
                <a:srgbClr val="B3B3B3"/>
              </a:solidFill>
              <a:latin typeface="Calibri" panose="020F0502020204030204"/>
            </a:defRPr>
          </a:lvl4pPr>
          <a:lvl5pPr marL="3656868" algn="l" defTabSz="1828434" rtl="0" eaLnBrk="1" latinLnBrk="0" hangingPunct="1">
            <a:defRPr sz="3600" kern="1200">
              <a:solidFill>
                <a:srgbClr val="B3B3B3"/>
              </a:solidFill>
              <a:latin typeface="Calibri" panose="020F0502020204030204"/>
            </a:defRPr>
          </a:lvl5pPr>
          <a:lvl6pPr marL="4571086" algn="l" defTabSz="1828434" rtl="0" eaLnBrk="1" latinLnBrk="0" hangingPunct="1">
            <a:defRPr sz="3600" kern="1200">
              <a:solidFill>
                <a:srgbClr val="B3B3B3"/>
              </a:solidFill>
              <a:latin typeface="Calibri" panose="020F0502020204030204"/>
            </a:defRPr>
          </a:lvl6pPr>
          <a:lvl7pPr marL="5485303" algn="l" defTabSz="1828434" rtl="0" eaLnBrk="1" latinLnBrk="0" hangingPunct="1">
            <a:defRPr sz="3600" kern="1200">
              <a:solidFill>
                <a:srgbClr val="B3B3B3"/>
              </a:solidFill>
              <a:latin typeface="Calibri" panose="020F0502020204030204"/>
            </a:defRPr>
          </a:lvl7pPr>
          <a:lvl8pPr marL="6399520" algn="l" defTabSz="1828434" rtl="0" eaLnBrk="1" latinLnBrk="0" hangingPunct="1">
            <a:defRPr sz="3600" kern="1200">
              <a:solidFill>
                <a:srgbClr val="B3B3B3"/>
              </a:solidFill>
              <a:latin typeface="Calibri" panose="020F0502020204030204"/>
            </a:defRPr>
          </a:lvl8pPr>
          <a:lvl9pPr marL="7313737" algn="l" defTabSz="1828434" rtl="0" eaLnBrk="1" latinLnBrk="0" hangingPunct="1">
            <a:defRPr sz="3600" kern="1200">
              <a:solidFill>
                <a:srgbClr val="B3B3B3"/>
              </a:solidFill>
              <a:latin typeface="Calibri" panose="020F0502020204030204"/>
            </a:defRPr>
          </a:lvl9pPr>
        </a:lstStyle>
        <a:p>
          <a:pPr marL="0" indent="0" algn="ctr" defTabSz="1828434" rtl="0" eaLnBrk="1" latinLnBrk="0" hangingPunct="1"/>
          <a:fld id="{2A0EA4D5-554B-4B2B-B4E8-8079F7EEBC5D}" type="TxLink">
            <a:rPr lang="en-US" sz="1200" b="0" i="0" u="none" strike="noStrike" kern="1200">
              <a:solidFill>
                <a:schemeClr val="bg1"/>
              </a:solidFill>
              <a:latin typeface="Calibri"/>
              <a:ea typeface="League Spartan" charset="0"/>
              <a:cs typeface="Calibri"/>
            </a:rPr>
            <a:pPr marL="0" indent="0" algn="ctr" defTabSz="1828434" rtl="0" eaLnBrk="1" latinLnBrk="0" hangingPunct="1"/>
            <a:t>État ACTUEL</a:t>
          </a:fld>
          <a:endParaRPr lang="en-US" sz="1200" b="0" i="0" u="none" strike="noStrike" kern="1200">
            <a:solidFill>
              <a:schemeClr val="bg1"/>
            </a:solidFill>
            <a:latin typeface="Calibri"/>
            <a:ea typeface="League Spartan" charset="0"/>
            <a:cs typeface="Calibri"/>
          </a:endParaRPr>
        </a:p>
      </xdr:txBody>
    </xdr:sp>
    <xdr:clientData/>
  </xdr:twoCellAnchor>
  <xdr:twoCellAnchor>
    <xdr:from>
      <xdr:col>5</xdr:col>
      <xdr:colOff>502971</xdr:colOff>
      <xdr:row>4</xdr:row>
      <xdr:rowOff>14279</xdr:rowOff>
    </xdr:from>
    <xdr:to>
      <xdr:col>8</xdr:col>
      <xdr:colOff>297078</xdr:colOff>
      <xdr:row>35</xdr:row>
      <xdr:rowOff>42274</xdr:rowOff>
    </xdr:to>
    <xdr:sp macro="" textlink="' '!A331">
      <xdr:nvSpPr>
        <xdr:cNvPr id="79" name="Freeform 17">
          <a:extLst>
            <a:ext uri="{FF2B5EF4-FFF2-40B4-BE49-F238E27FC236}">
              <a16:creationId xmlns:a16="http://schemas.microsoft.com/office/drawing/2014/main" id="{00000000-0008-0000-2700-00004F000000}"/>
            </a:ext>
          </a:extLst>
        </xdr:cNvPr>
        <xdr:cNvSpPr/>
      </xdr:nvSpPr>
      <xdr:spPr>
        <a:xfrm>
          <a:off x="2529891" y="959159"/>
          <a:ext cx="2148687" cy="5704895"/>
        </a:xfrm>
        <a:custGeom>
          <a:avLst/>
          <a:gdLst>
            <a:gd name="connsiteX0" fmla="*/ 0 w 4855912"/>
            <a:gd name="connsiteY0" fmla="*/ 9143998 h 9144000"/>
            <a:gd name="connsiteX1" fmla="*/ 4855912 w 4855912"/>
            <a:gd name="connsiteY1" fmla="*/ 9143998 h 9144000"/>
            <a:gd name="connsiteX2" fmla="*/ 4855912 w 4855912"/>
            <a:gd name="connsiteY2" fmla="*/ 9144000 h 9144000"/>
            <a:gd name="connsiteX3" fmla="*/ 0 w 4855912"/>
            <a:gd name="connsiteY3" fmla="*/ 9144000 h 9144000"/>
            <a:gd name="connsiteX4" fmla="*/ 0 w 4855912"/>
            <a:gd name="connsiteY4" fmla="*/ 0 h 9144000"/>
            <a:gd name="connsiteX5" fmla="*/ 4855912 w 4855912"/>
            <a:gd name="connsiteY5" fmla="*/ 0 h 9144000"/>
            <a:gd name="connsiteX6" fmla="*/ 4855912 w 4855912"/>
            <a:gd name="connsiteY6" fmla="*/ 4215866 h 9144000"/>
            <a:gd name="connsiteX7" fmla="*/ 2427956 w 4855912"/>
            <a:gd name="connsiteY7" fmla="*/ 2983833 h 9144000"/>
            <a:gd name="connsiteX8" fmla="*/ 0 w 4855912"/>
            <a:gd name="connsiteY8" fmla="*/ 4215866 h 9144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855912" h="9144000">
              <a:moveTo>
                <a:pt x="0" y="9143998"/>
              </a:moveTo>
              <a:lnTo>
                <a:pt x="4855912" y="9143998"/>
              </a:lnTo>
              <a:lnTo>
                <a:pt x="4855912" y="9144000"/>
              </a:lnTo>
              <a:lnTo>
                <a:pt x="0" y="9144000"/>
              </a:lnTo>
              <a:close/>
              <a:moveTo>
                <a:pt x="0" y="0"/>
              </a:moveTo>
              <a:lnTo>
                <a:pt x="4855912" y="0"/>
              </a:lnTo>
              <a:lnTo>
                <a:pt x="4855912" y="4215866"/>
              </a:lnTo>
              <a:lnTo>
                <a:pt x="2427956" y="2983833"/>
              </a:lnTo>
              <a:lnTo>
                <a:pt x="0" y="4215866"/>
              </a:lnTo>
              <a:close/>
            </a:path>
          </a:pathLst>
        </a:custGeom>
        <a:solidFill>
          <a:srgbClr val="3984A3"/>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fld id="{5A13D6D3-F84B-44A6-A76D-F08B22CC7C9E}" type="TxLink">
            <a:rPr lang="en-US" sz="2200" b="0" i="0" u="none" strike="noStrike">
              <a:solidFill>
                <a:schemeClr val="bg1"/>
              </a:solidFill>
              <a:latin typeface="Calibri"/>
              <a:cs typeface="Calibri"/>
            </a:rPr>
            <a:pPr algn="ctr"/>
            <a:t>Scénarios</a:t>
          </a:fld>
          <a:endParaRPr lang="en-US" sz="2200">
            <a:solidFill>
              <a:schemeClr val="bg1"/>
            </a:solidFill>
          </a:endParaRPr>
        </a:p>
      </xdr:txBody>
    </xdr:sp>
    <xdr:clientData/>
  </xdr:twoCellAnchor>
  <xdr:twoCellAnchor>
    <xdr:from>
      <xdr:col>8</xdr:col>
      <xdr:colOff>406502</xdr:colOff>
      <xdr:row>4</xdr:row>
      <xdr:rowOff>7620</xdr:rowOff>
    </xdr:from>
    <xdr:to>
      <xdr:col>11</xdr:col>
      <xdr:colOff>200609</xdr:colOff>
      <xdr:row>35</xdr:row>
      <xdr:rowOff>35615</xdr:rowOff>
    </xdr:to>
    <xdr:sp macro="" textlink="' '!A350">
      <xdr:nvSpPr>
        <xdr:cNvPr id="80" name="Freeform 25">
          <a:extLst>
            <a:ext uri="{FF2B5EF4-FFF2-40B4-BE49-F238E27FC236}">
              <a16:creationId xmlns:a16="http://schemas.microsoft.com/office/drawing/2014/main" id="{00000000-0008-0000-2700-000050000000}"/>
            </a:ext>
          </a:extLst>
        </xdr:cNvPr>
        <xdr:cNvSpPr/>
      </xdr:nvSpPr>
      <xdr:spPr>
        <a:xfrm>
          <a:off x="4788002" y="952500"/>
          <a:ext cx="2148687" cy="5704895"/>
        </a:xfrm>
        <a:custGeom>
          <a:avLst/>
          <a:gdLst>
            <a:gd name="connsiteX0" fmla="*/ 0 w 4855912"/>
            <a:gd name="connsiteY0" fmla="*/ 9143998 h 9144000"/>
            <a:gd name="connsiteX1" fmla="*/ 4855912 w 4855912"/>
            <a:gd name="connsiteY1" fmla="*/ 9143998 h 9144000"/>
            <a:gd name="connsiteX2" fmla="*/ 4855912 w 4855912"/>
            <a:gd name="connsiteY2" fmla="*/ 9144000 h 9144000"/>
            <a:gd name="connsiteX3" fmla="*/ 0 w 4855912"/>
            <a:gd name="connsiteY3" fmla="*/ 9144000 h 9144000"/>
            <a:gd name="connsiteX4" fmla="*/ 0 w 4855912"/>
            <a:gd name="connsiteY4" fmla="*/ 0 h 9144000"/>
            <a:gd name="connsiteX5" fmla="*/ 4855912 w 4855912"/>
            <a:gd name="connsiteY5" fmla="*/ 0 h 9144000"/>
            <a:gd name="connsiteX6" fmla="*/ 4855912 w 4855912"/>
            <a:gd name="connsiteY6" fmla="*/ 4215866 h 9144000"/>
            <a:gd name="connsiteX7" fmla="*/ 2427956 w 4855912"/>
            <a:gd name="connsiteY7" fmla="*/ 2983833 h 9144000"/>
            <a:gd name="connsiteX8" fmla="*/ 0 w 4855912"/>
            <a:gd name="connsiteY8" fmla="*/ 4215866 h 9144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855912" h="9144000">
              <a:moveTo>
                <a:pt x="0" y="9143998"/>
              </a:moveTo>
              <a:lnTo>
                <a:pt x="4855912" y="9143998"/>
              </a:lnTo>
              <a:lnTo>
                <a:pt x="4855912" y="9144000"/>
              </a:lnTo>
              <a:lnTo>
                <a:pt x="0" y="9144000"/>
              </a:lnTo>
              <a:close/>
              <a:moveTo>
                <a:pt x="0" y="0"/>
              </a:moveTo>
              <a:lnTo>
                <a:pt x="4855912" y="0"/>
              </a:lnTo>
              <a:lnTo>
                <a:pt x="4855912" y="4215866"/>
              </a:lnTo>
              <a:lnTo>
                <a:pt x="2427956" y="2983833"/>
              </a:lnTo>
              <a:lnTo>
                <a:pt x="0" y="4215866"/>
              </a:lnTo>
              <a:close/>
            </a:path>
          </a:pathLst>
        </a:custGeom>
        <a:solidFill>
          <a:srgbClr val="2B526A"/>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fld id="{8DC4F5AD-8D27-4A33-9BEF-78534D6BE07D}" type="TxLink">
            <a:rPr lang="en-US" sz="2200" b="0" i="0" u="none" strike="noStrike">
              <a:solidFill>
                <a:schemeClr val="bg1"/>
              </a:solidFill>
              <a:latin typeface="Calibri"/>
              <a:cs typeface="Calibri"/>
            </a:rPr>
            <a:pPr algn="ctr"/>
            <a:t>Développer les stratégies</a:t>
          </a:fld>
          <a:endParaRPr lang="en-US" sz="2200">
            <a:solidFill>
              <a:schemeClr val="bg1"/>
            </a:solidFill>
          </a:endParaRPr>
        </a:p>
      </xdr:txBody>
    </xdr:sp>
    <xdr:clientData/>
  </xdr:twoCellAnchor>
  <xdr:twoCellAnchor>
    <xdr:from>
      <xdr:col>11</xdr:col>
      <xdr:colOff>316383</xdr:colOff>
      <xdr:row>4</xdr:row>
      <xdr:rowOff>7620</xdr:rowOff>
    </xdr:from>
    <xdr:to>
      <xdr:col>13</xdr:col>
      <xdr:colOff>887730</xdr:colOff>
      <xdr:row>35</xdr:row>
      <xdr:rowOff>35615</xdr:rowOff>
    </xdr:to>
    <xdr:sp macro="" textlink="' '!A351">
      <xdr:nvSpPr>
        <xdr:cNvPr id="81" name="Freeform 33">
          <a:extLst>
            <a:ext uri="{FF2B5EF4-FFF2-40B4-BE49-F238E27FC236}">
              <a16:creationId xmlns:a16="http://schemas.microsoft.com/office/drawing/2014/main" id="{00000000-0008-0000-2700-000051000000}"/>
            </a:ext>
          </a:extLst>
        </xdr:cNvPr>
        <xdr:cNvSpPr/>
      </xdr:nvSpPr>
      <xdr:spPr>
        <a:xfrm>
          <a:off x="7052463" y="952500"/>
          <a:ext cx="2141067" cy="5704895"/>
        </a:xfrm>
        <a:custGeom>
          <a:avLst/>
          <a:gdLst>
            <a:gd name="connsiteX0" fmla="*/ 0 w 4855912"/>
            <a:gd name="connsiteY0" fmla="*/ 9143998 h 9144000"/>
            <a:gd name="connsiteX1" fmla="*/ 4855912 w 4855912"/>
            <a:gd name="connsiteY1" fmla="*/ 9143998 h 9144000"/>
            <a:gd name="connsiteX2" fmla="*/ 4855912 w 4855912"/>
            <a:gd name="connsiteY2" fmla="*/ 9144000 h 9144000"/>
            <a:gd name="connsiteX3" fmla="*/ 0 w 4855912"/>
            <a:gd name="connsiteY3" fmla="*/ 9144000 h 9144000"/>
            <a:gd name="connsiteX4" fmla="*/ 0 w 4855912"/>
            <a:gd name="connsiteY4" fmla="*/ 0 h 9144000"/>
            <a:gd name="connsiteX5" fmla="*/ 4855912 w 4855912"/>
            <a:gd name="connsiteY5" fmla="*/ 0 h 9144000"/>
            <a:gd name="connsiteX6" fmla="*/ 4855912 w 4855912"/>
            <a:gd name="connsiteY6" fmla="*/ 4215866 h 9144000"/>
            <a:gd name="connsiteX7" fmla="*/ 2427956 w 4855912"/>
            <a:gd name="connsiteY7" fmla="*/ 2983833 h 9144000"/>
            <a:gd name="connsiteX8" fmla="*/ 0 w 4855912"/>
            <a:gd name="connsiteY8" fmla="*/ 4215866 h 9144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4855912" h="9144000">
              <a:moveTo>
                <a:pt x="0" y="9143998"/>
              </a:moveTo>
              <a:lnTo>
                <a:pt x="4855912" y="9143998"/>
              </a:lnTo>
              <a:lnTo>
                <a:pt x="4855912" y="9144000"/>
              </a:lnTo>
              <a:lnTo>
                <a:pt x="0" y="9144000"/>
              </a:lnTo>
              <a:close/>
              <a:moveTo>
                <a:pt x="0" y="0"/>
              </a:moveTo>
              <a:lnTo>
                <a:pt x="4855912" y="0"/>
              </a:lnTo>
              <a:lnTo>
                <a:pt x="4855912" y="4215866"/>
              </a:lnTo>
              <a:lnTo>
                <a:pt x="2427956" y="2983833"/>
              </a:lnTo>
              <a:lnTo>
                <a:pt x="0" y="4215866"/>
              </a:lnTo>
              <a:close/>
            </a:path>
          </a:pathLst>
        </a:custGeom>
        <a:solidFill>
          <a:srgbClr val="6C88B7"/>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tIns="252000" rtlCol="0" anchor="t"/>
        <a:lstStyle>
          <a:defPPr>
            <a:defRPr lang="en-US"/>
          </a:defPPr>
          <a:lvl1pPr marL="0" algn="l" defTabSz="1828434" rtl="0" eaLnBrk="1" latinLnBrk="0" hangingPunct="1">
            <a:defRPr sz="3600" kern="1200">
              <a:solidFill>
                <a:srgbClr val="FFFFFF"/>
              </a:solidFill>
              <a:latin typeface="Calibri" panose="020F0502020204030204"/>
            </a:defRPr>
          </a:lvl1pPr>
          <a:lvl2pPr marL="914217" algn="l" defTabSz="1828434" rtl="0" eaLnBrk="1" latinLnBrk="0" hangingPunct="1">
            <a:defRPr sz="3600" kern="1200">
              <a:solidFill>
                <a:srgbClr val="FFFFFF"/>
              </a:solidFill>
              <a:latin typeface="Calibri" panose="020F0502020204030204"/>
            </a:defRPr>
          </a:lvl2pPr>
          <a:lvl3pPr marL="1828434" algn="l" defTabSz="1828434" rtl="0" eaLnBrk="1" latinLnBrk="0" hangingPunct="1">
            <a:defRPr sz="3600" kern="1200">
              <a:solidFill>
                <a:srgbClr val="FFFFFF"/>
              </a:solidFill>
              <a:latin typeface="Calibri" panose="020F0502020204030204"/>
            </a:defRPr>
          </a:lvl3pPr>
          <a:lvl4pPr marL="2742651" algn="l" defTabSz="1828434" rtl="0" eaLnBrk="1" latinLnBrk="0" hangingPunct="1">
            <a:defRPr sz="3600" kern="1200">
              <a:solidFill>
                <a:srgbClr val="FFFFFF"/>
              </a:solidFill>
              <a:latin typeface="Calibri" panose="020F0502020204030204"/>
            </a:defRPr>
          </a:lvl4pPr>
          <a:lvl5pPr marL="3656868" algn="l" defTabSz="1828434" rtl="0" eaLnBrk="1" latinLnBrk="0" hangingPunct="1">
            <a:defRPr sz="3600" kern="1200">
              <a:solidFill>
                <a:srgbClr val="FFFFFF"/>
              </a:solidFill>
              <a:latin typeface="Calibri" panose="020F0502020204030204"/>
            </a:defRPr>
          </a:lvl5pPr>
          <a:lvl6pPr marL="4571086" algn="l" defTabSz="1828434" rtl="0" eaLnBrk="1" latinLnBrk="0" hangingPunct="1">
            <a:defRPr sz="3600" kern="1200">
              <a:solidFill>
                <a:srgbClr val="FFFFFF"/>
              </a:solidFill>
              <a:latin typeface="Calibri" panose="020F0502020204030204"/>
            </a:defRPr>
          </a:lvl6pPr>
          <a:lvl7pPr marL="5485303" algn="l" defTabSz="1828434" rtl="0" eaLnBrk="1" latinLnBrk="0" hangingPunct="1">
            <a:defRPr sz="3600" kern="1200">
              <a:solidFill>
                <a:srgbClr val="FFFFFF"/>
              </a:solidFill>
              <a:latin typeface="Calibri" panose="020F0502020204030204"/>
            </a:defRPr>
          </a:lvl7pPr>
          <a:lvl8pPr marL="6399520" algn="l" defTabSz="1828434" rtl="0" eaLnBrk="1" latinLnBrk="0" hangingPunct="1">
            <a:defRPr sz="3600" kern="1200">
              <a:solidFill>
                <a:srgbClr val="FFFFFF"/>
              </a:solidFill>
              <a:latin typeface="Calibri" panose="020F0502020204030204"/>
            </a:defRPr>
          </a:lvl8pPr>
          <a:lvl9pPr marL="7313737" algn="l" defTabSz="1828434" rtl="0" eaLnBrk="1" latinLnBrk="0" hangingPunct="1">
            <a:defRPr sz="3600" kern="1200">
              <a:solidFill>
                <a:srgbClr val="FFFFFF"/>
              </a:solidFill>
              <a:latin typeface="Calibri" panose="020F0502020204030204"/>
            </a:defRPr>
          </a:lvl9pPr>
        </a:lstStyle>
        <a:p>
          <a:pPr algn="ctr"/>
          <a:fld id="{66674F02-B7BF-4803-9DCF-3B74010F32FA}" type="TxLink">
            <a:rPr lang="en-US" sz="2200" b="0" i="0" u="none" strike="noStrike">
              <a:solidFill>
                <a:schemeClr val="bg1"/>
              </a:solidFill>
              <a:latin typeface="Calibri"/>
              <a:cs typeface="Calibri"/>
            </a:rPr>
            <a:pPr algn="ctr"/>
            <a:t>Réalisation&amp; Controlling</a:t>
          </a:fld>
          <a:endParaRPr lang="en-US" sz="2200">
            <a:solidFill>
              <a:schemeClr val="bg1"/>
            </a:solidFill>
          </a:endParaRPr>
        </a:p>
      </xdr:txBody>
    </xdr:sp>
    <xdr:clientData/>
  </xdr:twoCellAnchor>
  <xdr:twoCellAnchor>
    <xdr:from>
      <xdr:col>3</xdr:col>
      <xdr:colOff>159193</xdr:colOff>
      <xdr:row>11</xdr:row>
      <xdr:rowOff>102634</xdr:rowOff>
    </xdr:from>
    <xdr:to>
      <xdr:col>5</xdr:col>
      <xdr:colOff>8293</xdr:colOff>
      <xdr:row>13</xdr:row>
      <xdr:rowOff>94334</xdr:rowOff>
    </xdr:to>
    <xdr:sp macro="" textlink="' '!A353">
      <xdr:nvSpPr>
        <xdr:cNvPr id="82" name="Abgerundetes Rechteck 21">
          <a:hlinkClick xmlns:r="http://schemas.openxmlformats.org/officeDocument/2006/relationships" r:id="rId14" tooltip="Swot-Analyse"/>
          <a:extLst>
            <a:ext uri="{FF2B5EF4-FFF2-40B4-BE49-F238E27FC236}">
              <a16:creationId xmlns:a16="http://schemas.microsoft.com/office/drawing/2014/main" id="{00000000-0008-0000-2700-000052000000}"/>
            </a:ext>
          </a:extLst>
        </xdr:cNvPr>
        <xdr:cNvSpPr/>
      </xdr:nvSpPr>
      <xdr:spPr>
        <a:xfrm>
          <a:off x="616393" y="2335294"/>
          <a:ext cx="1418820" cy="357460"/>
        </a:xfrm>
        <a:prstGeom prst="roundRect">
          <a:avLst/>
        </a:prstGeom>
        <a:solidFill>
          <a:srgbClr val="3F9197"/>
        </a:solidFill>
        <a:ln w="12700" cap="flat" cmpd="sng" algn="ctr">
          <a:solidFill>
            <a:srgbClr val="3F9197"/>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693B0BAB-A357-4C3F-B034-9FD64CCF3AD3}" type="TxLink">
            <a:rPr lang="en-US" sz="1400" b="0" i="0" u="none" strike="noStrike" kern="1200">
              <a:solidFill>
                <a:schemeClr val="bg1"/>
              </a:solidFill>
              <a:latin typeface="Calibri"/>
              <a:ea typeface="+mn-ea"/>
              <a:cs typeface="Calibri"/>
            </a:rPr>
            <a:pPr marL="0" marR="0" lvl="0" indent="0" algn="ctr" defTabSz="1828434" rtl="0" eaLnBrk="1" fontAlgn="auto" latinLnBrk="0" hangingPunct="1">
              <a:lnSpc>
                <a:spcPct val="90000"/>
              </a:lnSpc>
              <a:spcBef>
                <a:spcPts val="0"/>
              </a:spcBef>
              <a:spcAft>
                <a:spcPct val="35000"/>
              </a:spcAft>
              <a:buClrTx/>
              <a:buSzTx/>
              <a:buFontTx/>
              <a:buNone/>
              <a:tabLst/>
              <a:defRPr/>
            </a:pPr>
            <a:t>Analyse SWOT</a:t>
          </a:fld>
          <a:endParaRPr lang="de-CH" sz="1400" b="0" i="0" u="none" strike="noStrike" kern="1200">
            <a:solidFill>
              <a:schemeClr val="bg1"/>
            </a:solidFill>
            <a:latin typeface="+mn-lt"/>
            <a:ea typeface="+mn-ea"/>
            <a:cs typeface="Calibri Light" panose="020F0302020204030204" pitchFamily="34" charset="0"/>
          </a:endParaRPr>
        </a:p>
      </xdr:txBody>
    </xdr:sp>
    <xdr:clientData/>
  </xdr:twoCellAnchor>
  <xdr:twoCellAnchor>
    <xdr:from>
      <xdr:col>5</xdr:col>
      <xdr:colOff>517499</xdr:colOff>
      <xdr:row>8</xdr:row>
      <xdr:rowOff>17951</xdr:rowOff>
    </xdr:from>
    <xdr:to>
      <xdr:col>8</xdr:col>
      <xdr:colOff>282549</xdr:colOff>
      <xdr:row>9</xdr:row>
      <xdr:rowOff>98361</xdr:rowOff>
    </xdr:to>
    <xdr:sp macro="" textlink="' '!A330">
      <xdr:nvSpPr>
        <xdr:cNvPr id="83" name="TextBox 10">
          <a:extLst>
            <a:ext uri="{FF2B5EF4-FFF2-40B4-BE49-F238E27FC236}">
              <a16:creationId xmlns:a16="http://schemas.microsoft.com/office/drawing/2014/main" id="{00000000-0008-0000-2700-000053000000}"/>
            </a:ext>
          </a:extLst>
        </xdr:cNvPr>
        <xdr:cNvSpPr txBox="1"/>
      </xdr:nvSpPr>
      <xdr:spPr>
        <a:xfrm>
          <a:off x="2544419" y="1701971"/>
          <a:ext cx="2119630" cy="263290"/>
        </a:xfrm>
        <a:prstGeom prst="rect">
          <a:avLst/>
        </a:prstGeom>
        <a:noFill/>
      </xdr:spPr>
      <xdr:txBody>
        <a:bodyPr wrap="square" rtlCol="0" anchor="ctr" anchorCtr="0">
          <a:noAutofit/>
        </a:bodyPr>
        <a:lstStyle>
          <a:defPPr>
            <a:defRPr lang="en-US"/>
          </a:defPPr>
          <a:lvl1pPr marL="0" algn="l" defTabSz="1828434" rtl="0" eaLnBrk="1" latinLnBrk="0" hangingPunct="1">
            <a:defRPr sz="3600" kern="1200">
              <a:solidFill>
                <a:srgbClr val="B3B3B3"/>
              </a:solidFill>
              <a:latin typeface="Calibri" panose="020F0502020204030204"/>
            </a:defRPr>
          </a:lvl1pPr>
          <a:lvl2pPr marL="914217" algn="l" defTabSz="1828434" rtl="0" eaLnBrk="1" latinLnBrk="0" hangingPunct="1">
            <a:defRPr sz="3600" kern="1200">
              <a:solidFill>
                <a:srgbClr val="B3B3B3"/>
              </a:solidFill>
              <a:latin typeface="Calibri" panose="020F0502020204030204"/>
            </a:defRPr>
          </a:lvl2pPr>
          <a:lvl3pPr marL="1828434" algn="l" defTabSz="1828434" rtl="0" eaLnBrk="1" latinLnBrk="0" hangingPunct="1">
            <a:defRPr sz="3600" kern="1200">
              <a:solidFill>
                <a:srgbClr val="B3B3B3"/>
              </a:solidFill>
              <a:latin typeface="Calibri" panose="020F0502020204030204"/>
            </a:defRPr>
          </a:lvl3pPr>
          <a:lvl4pPr marL="2742651" algn="l" defTabSz="1828434" rtl="0" eaLnBrk="1" latinLnBrk="0" hangingPunct="1">
            <a:defRPr sz="3600" kern="1200">
              <a:solidFill>
                <a:srgbClr val="B3B3B3"/>
              </a:solidFill>
              <a:latin typeface="Calibri" panose="020F0502020204030204"/>
            </a:defRPr>
          </a:lvl4pPr>
          <a:lvl5pPr marL="3656868" algn="l" defTabSz="1828434" rtl="0" eaLnBrk="1" latinLnBrk="0" hangingPunct="1">
            <a:defRPr sz="3600" kern="1200">
              <a:solidFill>
                <a:srgbClr val="B3B3B3"/>
              </a:solidFill>
              <a:latin typeface="Calibri" panose="020F0502020204030204"/>
            </a:defRPr>
          </a:lvl5pPr>
          <a:lvl6pPr marL="4571086" algn="l" defTabSz="1828434" rtl="0" eaLnBrk="1" latinLnBrk="0" hangingPunct="1">
            <a:defRPr sz="3600" kern="1200">
              <a:solidFill>
                <a:srgbClr val="B3B3B3"/>
              </a:solidFill>
              <a:latin typeface="Calibri" panose="020F0502020204030204"/>
            </a:defRPr>
          </a:lvl6pPr>
          <a:lvl7pPr marL="5485303" algn="l" defTabSz="1828434" rtl="0" eaLnBrk="1" latinLnBrk="0" hangingPunct="1">
            <a:defRPr sz="3600" kern="1200">
              <a:solidFill>
                <a:srgbClr val="B3B3B3"/>
              </a:solidFill>
              <a:latin typeface="Calibri" panose="020F0502020204030204"/>
            </a:defRPr>
          </a:lvl7pPr>
          <a:lvl8pPr marL="6399520" algn="l" defTabSz="1828434" rtl="0" eaLnBrk="1" latinLnBrk="0" hangingPunct="1">
            <a:defRPr sz="3600" kern="1200">
              <a:solidFill>
                <a:srgbClr val="B3B3B3"/>
              </a:solidFill>
              <a:latin typeface="Calibri" panose="020F0502020204030204"/>
            </a:defRPr>
          </a:lvl8pPr>
          <a:lvl9pPr marL="7313737" algn="l" defTabSz="1828434" rtl="0" eaLnBrk="1" latinLnBrk="0" hangingPunct="1">
            <a:defRPr sz="3600" kern="1200">
              <a:solidFill>
                <a:srgbClr val="B3B3B3"/>
              </a:solidFill>
              <a:latin typeface="Calibri" panose="020F0502020204030204"/>
            </a:defRPr>
          </a:lvl9pPr>
        </a:lstStyle>
        <a:p>
          <a:pPr marL="0" indent="0" algn="ctr" defTabSz="1828434" rtl="0" eaLnBrk="1" latinLnBrk="0" hangingPunct="1"/>
          <a:fld id="{3CFC7DB2-7BFD-4C14-B348-0CA621C30D01}" type="TxLink">
            <a:rPr lang="en-US" sz="1200" b="0" i="0" u="none" strike="noStrike" kern="1200">
              <a:solidFill>
                <a:schemeClr val="bg1"/>
              </a:solidFill>
              <a:latin typeface="Calibri"/>
              <a:ea typeface="League Spartan" charset="0"/>
              <a:cs typeface="Calibri"/>
            </a:rPr>
            <a:pPr marL="0" indent="0" algn="ctr" defTabSz="1828434" rtl="0" eaLnBrk="1" latinLnBrk="0" hangingPunct="1"/>
            <a:t>État FUTUR</a:t>
          </a:fld>
          <a:endParaRPr lang="en-US" sz="1200" b="0" i="0" u="none" strike="noStrike" kern="1200">
            <a:solidFill>
              <a:schemeClr val="bg1"/>
            </a:solidFill>
            <a:latin typeface="Calibri"/>
            <a:ea typeface="League Spartan" charset="0"/>
            <a:cs typeface="Calibri"/>
          </a:endParaRPr>
        </a:p>
      </xdr:txBody>
    </xdr:sp>
    <xdr:clientData/>
  </xdr:twoCellAnchor>
  <xdr:twoCellAnchor>
    <xdr:from>
      <xdr:col>3</xdr:col>
      <xdr:colOff>149388</xdr:colOff>
      <xdr:row>16</xdr:row>
      <xdr:rowOff>112515</xdr:rowOff>
    </xdr:from>
    <xdr:to>
      <xdr:col>4</xdr:col>
      <xdr:colOff>783348</xdr:colOff>
      <xdr:row>20</xdr:row>
      <xdr:rowOff>115445</xdr:rowOff>
    </xdr:to>
    <xdr:sp macro="" textlink="' '!A329">
      <xdr:nvSpPr>
        <xdr:cNvPr id="84" name="Freihandform 15">
          <a:extLst>
            <a:ext uri="{FF2B5EF4-FFF2-40B4-BE49-F238E27FC236}">
              <a16:creationId xmlns:a16="http://schemas.microsoft.com/office/drawing/2014/main" id="{00000000-0008-0000-2700-000054000000}"/>
            </a:ext>
          </a:extLst>
        </xdr:cNvPr>
        <xdr:cNvSpPr/>
      </xdr:nvSpPr>
      <xdr:spPr>
        <a:xfrm>
          <a:off x="606588" y="3046215"/>
          <a:ext cx="1418820" cy="734450"/>
        </a:xfrm>
        <a:custGeom>
          <a:avLst/>
          <a:gdLst>
            <a:gd name="connsiteX0" fmla="*/ 0 w 1368292"/>
            <a:gd name="connsiteY0" fmla="*/ 51796 h 517964"/>
            <a:gd name="connsiteX1" fmla="*/ 15171 w 1368292"/>
            <a:gd name="connsiteY1" fmla="*/ 15171 h 517964"/>
            <a:gd name="connsiteX2" fmla="*/ 51796 w 1368292"/>
            <a:gd name="connsiteY2" fmla="*/ 0 h 517964"/>
            <a:gd name="connsiteX3" fmla="*/ 1316496 w 1368292"/>
            <a:gd name="connsiteY3" fmla="*/ 0 h 517964"/>
            <a:gd name="connsiteX4" fmla="*/ 1353121 w 1368292"/>
            <a:gd name="connsiteY4" fmla="*/ 15171 h 517964"/>
            <a:gd name="connsiteX5" fmla="*/ 1368292 w 1368292"/>
            <a:gd name="connsiteY5" fmla="*/ 51796 h 517964"/>
            <a:gd name="connsiteX6" fmla="*/ 1368292 w 1368292"/>
            <a:gd name="connsiteY6" fmla="*/ 466168 h 517964"/>
            <a:gd name="connsiteX7" fmla="*/ 1353121 w 1368292"/>
            <a:gd name="connsiteY7" fmla="*/ 502793 h 517964"/>
            <a:gd name="connsiteX8" fmla="*/ 1316496 w 1368292"/>
            <a:gd name="connsiteY8" fmla="*/ 517964 h 517964"/>
            <a:gd name="connsiteX9" fmla="*/ 51796 w 1368292"/>
            <a:gd name="connsiteY9" fmla="*/ 517964 h 517964"/>
            <a:gd name="connsiteX10" fmla="*/ 15171 w 1368292"/>
            <a:gd name="connsiteY10" fmla="*/ 502793 h 517964"/>
            <a:gd name="connsiteX11" fmla="*/ 0 w 1368292"/>
            <a:gd name="connsiteY11" fmla="*/ 466168 h 517964"/>
            <a:gd name="connsiteX12" fmla="*/ 0 w 1368292"/>
            <a:gd name="connsiteY12" fmla="*/ 51796 h 51796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368292" h="517964">
              <a:moveTo>
                <a:pt x="0" y="51796"/>
              </a:moveTo>
              <a:cubicBezTo>
                <a:pt x="0" y="38059"/>
                <a:pt x="5457" y="24884"/>
                <a:pt x="15171" y="15171"/>
              </a:cubicBezTo>
              <a:cubicBezTo>
                <a:pt x="24885" y="5457"/>
                <a:pt x="38059" y="0"/>
                <a:pt x="51796" y="0"/>
              </a:cubicBezTo>
              <a:lnTo>
                <a:pt x="1316496" y="0"/>
              </a:lnTo>
              <a:cubicBezTo>
                <a:pt x="1330233" y="0"/>
                <a:pt x="1343408" y="5457"/>
                <a:pt x="1353121" y="15171"/>
              </a:cubicBezTo>
              <a:cubicBezTo>
                <a:pt x="1362835" y="24885"/>
                <a:pt x="1368292" y="38059"/>
                <a:pt x="1368292" y="51796"/>
              </a:cubicBezTo>
              <a:lnTo>
                <a:pt x="1368292" y="466168"/>
              </a:lnTo>
              <a:cubicBezTo>
                <a:pt x="1368292" y="479905"/>
                <a:pt x="1362835" y="493080"/>
                <a:pt x="1353121" y="502793"/>
              </a:cubicBezTo>
              <a:cubicBezTo>
                <a:pt x="1343407" y="512507"/>
                <a:pt x="1330233" y="517964"/>
                <a:pt x="1316496" y="517964"/>
              </a:cubicBezTo>
              <a:lnTo>
                <a:pt x="51796" y="517964"/>
              </a:lnTo>
              <a:cubicBezTo>
                <a:pt x="38059" y="517964"/>
                <a:pt x="24884" y="512507"/>
                <a:pt x="15171" y="502793"/>
              </a:cubicBezTo>
              <a:cubicBezTo>
                <a:pt x="5457" y="493079"/>
                <a:pt x="0" y="479905"/>
                <a:pt x="0" y="466168"/>
              </a:cubicBezTo>
              <a:lnTo>
                <a:pt x="0" y="51796"/>
              </a:lnTo>
              <a:close/>
            </a:path>
          </a:pathLst>
        </a:custGeom>
        <a:noFill/>
        <a:ln>
          <a:no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3111" tIns="36126" rIns="43111" bIns="36126" numCol="1" spcCol="127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lvl="0" indent="0" algn="ctr" defTabSz="466725" rtl="0" eaLnBrk="1" fontAlgn="auto" latinLnBrk="0" hangingPunct="1">
            <a:lnSpc>
              <a:spcPct val="90000"/>
            </a:lnSpc>
            <a:spcBef>
              <a:spcPts val="0"/>
            </a:spcBef>
            <a:spcAft>
              <a:spcPct val="35000"/>
            </a:spcAft>
            <a:buClrTx/>
            <a:buSzTx/>
            <a:buFontTx/>
            <a:buNone/>
            <a:tabLst/>
            <a:defRPr/>
          </a:pPr>
          <a:fld id="{CC970D31-8FC8-418A-9033-719999FF0588}" type="TxLink">
            <a:rPr kumimoji="0" lang="en-US"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Qui sommes-nous? 
Où sommes-nous?</a:t>
          </a:fld>
          <a:endParaRPr kumimoji="0" lang="de-CH"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endParaRPr>
        </a:p>
      </xdr:txBody>
    </xdr:sp>
    <xdr:clientData/>
  </xdr:twoCellAnchor>
  <xdr:twoCellAnchor>
    <xdr:from>
      <xdr:col>6</xdr:col>
      <xdr:colOff>56374</xdr:colOff>
      <xdr:row>11</xdr:row>
      <xdr:rowOff>102635</xdr:rowOff>
    </xdr:from>
    <xdr:to>
      <xdr:col>7</xdr:col>
      <xdr:colOff>728434</xdr:colOff>
      <xdr:row>13</xdr:row>
      <xdr:rowOff>94335</xdr:rowOff>
    </xdr:to>
    <xdr:sp macro="" textlink="' '!A365">
      <xdr:nvSpPr>
        <xdr:cNvPr id="85" name="Abgerundetes Rechteck 66">
          <a:hlinkClick xmlns:r="http://schemas.openxmlformats.org/officeDocument/2006/relationships" r:id="rId15" tooltip="Canvas"/>
          <a:extLst>
            <a:ext uri="{FF2B5EF4-FFF2-40B4-BE49-F238E27FC236}">
              <a16:creationId xmlns:a16="http://schemas.microsoft.com/office/drawing/2014/main" id="{00000000-0008-0000-2700-000055000000}"/>
            </a:ext>
          </a:extLst>
        </xdr:cNvPr>
        <xdr:cNvSpPr>
          <a:spLocks/>
        </xdr:cNvSpPr>
      </xdr:nvSpPr>
      <xdr:spPr>
        <a:xfrm>
          <a:off x="2868154" y="2335295"/>
          <a:ext cx="1456920" cy="357460"/>
        </a:xfrm>
        <a:prstGeom prst="roundRect">
          <a:avLst/>
        </a:prstGeom>
        <a:solidFill>
          <a:srgbClr val="34799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F0960940-1DD7-40D3-A6F0-5C3DB1F1A250}" type="TxLink">
            <a:rPr lang="en-US" sz="1400" b="0" i="0" u="none" strike="noStrike" kern="1200">
              <a:solidFill>
                <a:schemeClr val="bg1"/>
              </a:solidFill>
              <a:latin typeface="Calibri"/>
              <a:ea typeface="+mn-ea"/>
              <a:cs typeface="Calibri"/>
            </a:rPr>
            <a:pPr marL="0" marR="0" lvl="0" indent="0" algn="ctr" defTabSz="1828434" rtl="0" eaLnBrk="1" fontAlgn="auto" latinLnBrk="0" hangingPunct="1">
              <a:lnSpc>
                <a:spcPct val="90000"/>
              </a:lnSpc>
              <a:spcBef>
                <a:spcPts val="0"/>
              </a:spcBef>
              <a:spcAft>
                <a:spcPct val="35000"/>
              </a:spcAft>
              <a:buClrTx/>
              <a:buSzTx/>
              <a:buFontTx/>
              <a:buNone/>
              <a:tabLst/>
              <a:defRPr/>
            </a:pPr>
            <a:t>Business Model</a:t>
          </a:fld>
          <a:endParaRPr lang="de-CH" sz="1400" b="0" i="0" u="none" strike="noStrike" kern="1200">
            <a:solidFill>
              <a:schemeClr val="bg1"/>
            </a:solidFill>
            <a:latin typeface="+mn-lt"/>
            <a:ea typeface="+mn-ea"/>
            <a:cs typeface="Calibri Light" panose="020F0302020204030204" pitchFamily="34" charset="0"/>
          </a:endParaRPr>
        </a:p>
      </xdr:txBody>
    </xdr:sp>
    <xdr:clientData/>
  </xdr:twoCellAnchor>
  <xdr:twoCellAnchor>
    <xdr:from>
      <xdr:col>6</xdr:col>
      <xdr:colOff>56374</xdr:colOff>
      <xdr:row>16</xdr:row>
      <xdr:rowOff>111871</xdr:rowOff>
    </xdr:from>
    <xdr:to>
      <xdr:col>7</xdr:col>
      <xdr:colOff>728434</xdr:colOff>
      <xdr:row>20</xdr:row>
      <xdr:rowOff>115445</xdr:rowOff>
    </xdr:to>
    <xdr:sp macro="" textlink="' '!A332">
      <xdr:nvSpPr>
        <xdr:cNvPr id="86" name="Freihandform 13">
          <a:extLst>
            <a:ext uri="{FF2B5EF4-FFF2-40B4-BE49-F238E27FC236}">
              <a16:creationId xmlns:a16="http://schemas.microsoft.com/office/drawing/2014/main" id="{00000000-0008-0000-2700-000056000000}"/>
            </a:ext>
          </a:extLst>
        </xdr:cNvPr>
        <xdr:cNvSpPr/>
      </xdr:nvSpPr>
      <xdr:spPr>
        <a:xfrm>
          <a:off x="2868154" y="3045571"/>
          <a:ext cx="1456920" cy="735094"/>
        </a:xfrm>
        <a:custGeom>
          <a:avLst/>
          <a:gdLst>
            <a:gd name="connsiteX0" fmla="*/ 0 w 1368292"/>
            <a:gd name="connsiteY0" fmla="*/ 52652 h 526519"/>
            <a:gd name="connsiteX1" fmla="*/ 15421 w 1368292"/>
            <a:gd name="connsiteY1" fmla="*/ 15421 h 526519"/>
            <a:gd name="connsiteX2" fmla="*/ 52652 w 1368292"/>
            <a:gd name="connsiteY2" fmla="*/ 0 h 526519"/>
            <a:gd name="connsiteX3" fmla="*/ 1315640 w 1368292"/>
            <a:gd name="connsiteY3" fmla="*/ 0 h 526519"/>
            <a:gd name="connsiteX4" fmla="*/ 1352871 w 1368292"/>
            <a:gd name="connsiteY4" fmla="*/ 15421 h 526519"/>
            <a:gd name="connsiteX5" fmla="*/ 1368292 w 1368292"/>
            <a:gd name="connsiteY5" fmla="*/ 52652 h 526519"/>
            <a:gd name="connsiteX6" fmla="*/ 1368292 w 1368292"/>
            <a:gd name="connsiteY6" fmla="*/ 473867 h 526519"/>
            <a:gd name="connsiteX7" fmla="*/ 1352871 w 1368292"/>
            <a:gd name="connsiteY7" fmla="*/ 511098 h 526519"/>
            <a:gd name="connsiteX8" fmla="*/ 1315640 w 1368292"/>
            <a:gd name="connsiteY8" fmla="*/ 526519 h 526519"/>
            <a:gd name="connsiteX9" fmla="*/ 52652 w 1368292"/>
            <a:gd name="connsiteY9" fmla="*/ 526519 h 526519"/>
            <a:gd name="connsiteX10" fmla="*/ 15421 w 1368292"/>
            <a:gd name="connsiteY10" fmla="*/ 511098 h 526519"/>
            <a:gd name="connsiteX11" fmla="*/ 0 w 1368292"/>
            <a:gd name="connsiteY11" fmla="*/ 473867 h 526519"/>
            <a:gd name="connsiteX12" fmla="*/ 0 w 1368292"/>
            <a:gd name="connsiteY12" fmla="*/ 52652 h 52651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368292" h="526519">
              <a:moveTo>
                <a:pt x="0" y="52652"/>
              </a:moveTo>
              <a:cubicBezTo>
                <a:pt x="0" y="38688"/>
                <a:pt x="5547" y="25296"/>
                <a:pt x="15421" y="15421"/>
              </a:cubicBezTo>
              <a:cubicBezTo>
                <a:pt x="25295" y="5547"/>
                <a:pt x="38687" y="0"/>
                <a:pt x="52652" y="0"/>
              </a:cubicBezTo>
              <a:lnTo>
                <a:pt x="1315640" y="0"/>
              </a:lnTo>
              <a:cubicBezTo>
                <a:pt x="1329604" y="0"/>
                <a:pt x="1342996" y="5547"/>
                <a:pt x="1352871" y="15421"/>
              </a:cubicBezTo>
              <a:cubicBezTo>
                <a:pt x="1362745" y="25295"/>
                <a:pt x="1368292" y="38687"/>
                <a:pt x="1368292" y="52652"/>
              </a:cubicBezTo>
              <a:lnTo>
                <a:pt x="1368292" y="473867"/>
              </a:lnTo>
              <a:cubicBezTo>
                <a:pt x="1368292" y="487831"/>
                <a:pt x="1362745" y="501223"/>
                <a:pt x="1352871" y="511098"/>
              </a:cubicBezTo>
              <a:cubicBezTo>
                <a:pt x="1342997" y="520972"/>
                <a:pt x="1329605" y="526519"/>
                <a:pt x="1315640" y="526519"/>
              </a:cubicBezTo>
              <a:lnTo>
                <a:pt x="52652" y="526519"/>
              </a:lnTo>
              <a:cubicBezTo>
                <a:pt x="38688" y="526519"/>
                <a:pt x="25296" y="520972"/>
                <a:pt x="15421" y="511098"/>
              </a:cubicBezTo>
              <a:cubicBezTo>
                <a:pt x="5547" y="501224"/>
                <a:pt x="0" y="487832"/>
                <a:pt x="0" y="473867"/>
              </a:cubicBezTo>
              <a:lnTo>
                <a:pt x="0" y="52652"/>
              </a:lnTo>
              <a:close/>
            </a:path>
          </a:pathLst>
        </a:custGeom>
        <a:noFill/>
        <a:ln>
          <a:no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3111" tIns="36126" rIns="43111" bIns="36126" numCol="1" spcCol="127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lvl="0" indent="0" algn="ctr" defTabSz="466725" rtl="0" eaLnBrk="1" fontAlgn="auto" latinLnBrk="0" hangingPunct="1">
            <a:lnSpc>
              <a:spcPct val="90000"/>
            </a:lnSpc>
            <a:spcBef>
              <a:spcPts val="0"/>
            </a:spcBef>
            <a:spcAft>
              <a:spcPct val="35000"/>
            </a:spcAft>
            <a:buClrTx/>
            <a:buSzTx/>
            <a:buFontTx/>
            <a:buNone/>
            <a:tabLst/>
            <a:defRPr/>
          </a:pPr>
          <a:fld id="{BC8C83C0-DC9E-4DBD-A638-130F9C485ADF}" type="TxLink">
            <a:rPr kumimoji="0" lang="en-US"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Quelles options?
Conséquences?</a:t>
          </a:fld>
          <a:endParaRPr kumimoji="0" lang="de-CH"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endParaRPr>
        </a:p>
      </xdr:txBody>
    </xdr:sp>
    <xdr:clientData/>
  </xdr:twoCellAnchor>
  <xdr:twoCellAnchor>
    <xdr:from>
      <xdr:col>8</xdr:col>
      <xdr:colOff>744765</xdr:colOff>
      <xdr:row>11</xdr:row>
      <xdr:rowOff>102635</xdr:rowOff>
    </xdr:from>
    <xdr:to>
      <xdr:col>10</xdr:col>
      <xdr:colOff>647205</xdr:colOff>
      <xdr:row>13</xdr:row>
      <xdr:rowOff>94335</xdr:rowOff>
    </xdr:to>
    <xdr:sp macro="" textlink="' '!A355">
      <xdr:nvSpPr>
        <xdr:cNvPr id="87" name="Abgerundetes Rechteck 30">
          <a:hlinkClick xmlns:r="http://schemas.openxmlformats.org/officeDocument/2006/relationships" r:id="rId16" tooltip="Strategien"/>
          <a:extLst>
            <a:ext uri="{FF2B5EF4-FFF2-40B4-BE49-F238E27FC236}">
              <a16:creationId xmlns:a16="http://schemas.microsoft.com/office/drawing/2014/main" id="{00000000-0008-0000-2700-000057000000}"/>
            </a:ext>
          </a:extLst>
        </xdr:cNvPr>
        <xdr:cNvSpPr/>
      </xdr:nvSpPr>
      <xdr:spPr>
        <a:xfrm>
          <a:off x="5126265" y="2335295"/>
          <a:ext cx="1472160" cy="357460"/>
        </a:xfrm>
        <a:prstGeom prst="roundRect">
          <a:avLst/>
        </a:prstGeom>
        <a:solidFill>
          <a:srgbClr val="386C8C"/>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713DA92F-EC9E-413C-B67E-96AC1663A7A2}" type="TxLink">
            <a:rPr lang="en-US" sz="1400" b="0" i="0" u="none" strike="noStrike" kern="1200">
              <a:solidFill>
                <a:schemeClr val="bg1"/>
              </a:solidFill>
              <a:latin typeface="Calibri"/>
              <a:ea typeface="+mn-ea"/>
              <a:cs typeface="Calibri"/>
            </a:rPr>
            <a:pPr marL="0" marR="0" lvl="0" indent="0" algn="ctr" defTabSz="1828434" rtl="0" eaLnBrk="1" fontAlgn="auto" latinLnBrk="0" hangingPunct="1">
              <a:lnSpc>
                <a:spcPct val="90000"/>
              </a:lnSpc>
              <a:spcBef>
                <a:spcPts val="0"/>
              </a:spcBef>
              <a:spcAft>
                <a:spcPct val="35000"/>
              </a:spcAft>
              <a:buClrTx/>
              <a:buSzTx/>
              <a:buFontTx/>
              <a:buNone/>
              <a:tabLst/>
              <a:defRPr/>
            </a:pPr>
            <a:t>Stratégies</a:t>
          </a:fld>
          <a:endParaRPr lang="de-CH" sz="1400" b="0" i="0" u="none" strike="noStrike" kern="1200">
            <a:solidFill>
              <a:schemeClr val="bg1"/>
            </a:solidFill>
            <a:latin typeface="+mn-lt"/>
            <a:ea typeface="+mn-ea"/>
            <a:cs typeface="Calibri Light" panose="020F0302020204030204" pitchFamily="34" charset="0"/>
          </a:endParaRPr>
        </a:p>
      </xdr:txBody>
    </xdr:sp>
    <xdr:clientData/>
  </xdr:twoCellAnchor>
  <xdr:twoCellAnchor>
    <xdr:from>
      <xdr:col>8</xdr:col>
      <xdr:colOff>591205</xdr:colOff>
      <xdr:row>20</xdr:row>
      <xdr:rowOff>112803</xdr:rowOff>
    </xdr:from>
    <xdr:to>
      <xdr:col>11</xdr:col>
      <xdr:colOff>37705</xdr:colOff>
      <xdr:row>22</xdr:row>
      <xdr:rowOff>104503</xdr:rowOff>
    </xdr:to>
    <xdr:sp macro="" textlink="' '!A357">
      <xdr:nvSpPr>
        <xdr:cNvPr id="88" name="Abgerundetes Rechteck 29">
          <a:hlinkClick xmlns:r="http://schemas.openxmlformats.org/officeDocument/2006/relationships" r:id="rId17" tooltip="Vision"/>
          <a:extLst>
            <a:ext uri="{FF2B5EF4-FFF2-40B4-BE49-F238E27FC236}">
              <a16:creationId xmlns:a16="http://schemas.microsoft.com/office/drawing/2014/main" id="{00000000-0008-0000-2700-000058000000}"/>
            </a:ext>
          </a:extLst>
        </xdr:cNvPr>
        <xdr:cNvSpPr/>
      </xdr:nvSpPr>
      <xdr:spPr>
        <a:xfrm>
          <a:off x="4972705" y="3991383"/>
          <a:ext cx="1801080" cy="357460"/>
        </a:xfrm>
        <a:prstGeom prst="roundRect">
          <a:avLst/>
        </a:prstGeom>
        <a:solidFill>
          <a:srgbClr val="386C8C"/>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C54760D9-FEAB-4F79-A6CE-92FECBDD06BB}"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Vision/Stratégies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8</xdr:col>
      <xdr:colOff>591205</xdr:colOff>
      <xdr:row>25</xdr:row>
      <xdr:rowOff>30046</xdr:rowOff>
    </xdr:from>
    <xdr:to>
      <xdr:col>11</xdr:col>
      <xdr:colOff>37705</xdr:colOff>
      <xdr:row>27</xdr:row>
      <xdr:rowOff>21746</xdr:rowOff>
    </xdr:to>
    <xdr:sp macro="" textlink="' '!A338">
      <xdr:nvSpPr>
        <xdr:cNvPr id="89" name="Abgerundetes Rechteck 57">
          <a:hlinkClick xmlns:r="http://schemas.openxmlformats.org/officeDocument/2006/relationships" r:id="rId18" tooltip="Risiken"/>
          <a:extLst>
            <a:ext uri="{FF2B5EF4-FFF2-40B4-BE49-F238E27FC236}">
              <a16:creationId xmlns:a16="http://schemas.microsoft.com/office/drawing/2014/main" id="{00000000-0008-0000-2700-000059000000}"/>
            </a:ext>
          </a:extLst>
        </xdr:cNvPr>
        <xdr:cNvSpPr/>
      </xdr:nvSpPr>
      <xdr:spPr>
        <a:xfrm>
          <a:off x="4972705" y="4823026"/>
          <a:ext cx="1801080" cy="357460"/>
        </a:xfrm>
        <a:prstGeom prst="roundRect">
          <a:avLst/>
        </a:prstGeom>
        <a:solidFill>
          <a:srgbClr val="386C8C"/>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D40F11E1-5B42-4623-BBEE-05DE377382DB}"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Analyse des risques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8</xdr:col>
      <xdr:colOff>591205</xdr:colOff>
      <xdr:row>22</xdr:row>
      <xdr:rowOff>172010</xdr:rowOff>
    </xdr:from>
    <xdr:to>
      <xdr:col>11</xdr:col>
      <xdr:colOff>37705</xdr:colOff>
      <xdr:row>24</xdr:row>
      <xdr:rowOff>163710</xdr:rowOff>
    </xdr:to>
    <xdr:sp macro="" textlink="' '!A339">
      <xdr:nvSpPr>
        <xdr:cNvPr id="90" name="Abgerundetes Rechteck 68">
          <a:hlinkClick xmlns:r="http://schemas.openxmlformats.org/officeDocument/2006/relationships" r:id="rId19" tooltip="Portfolio"/>
          <a:extLst>
            <a:ext uri="{FF2B5EF4-FFF2-40B4-BE49-F238E27FC236}">
              <a16:creationId xmlns:a16="http://schemas.microsoft.com/office/drawing/2014/main" id="{00000000-0008-0000-2700-00005A000000}"/>
            </a:ext>
          </a:extLst>
        </xdr:cNvPr>
        <xdr:cNvSpPr/>
      </xdr:nvSpPr>
      <xdr:spPr>
        <a:xfrm>
          <a:off x="4972705" y="4416350"/>
          <a:ext cx="1801080" cy="357460"/>
        </a:xfrm>
        <a:prstGeom prst="roundRect">
          <a:avLst/>
        </a:prstGeom>
        <a:solidFill>
          <a:srgbClr val="386C8C"/>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AA6FEAEA-DF45-4ACC-B4E5-761182943FBA}"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Analyse de portefeuille</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141768</xdr:colOff>
      <xdr:row>25</xdr:row>
      <xdr:rowOff>33301</xdr:rowOff>
    </xdr:from>
    <xdr:to>
      <xdr:col>5</xdr:col>
      <xdr:colOff>205740</xdr:colOff>
      <xdr:row>27</xdr:row>
      <xdr:rowOff>25001</xdr:rowOff>
    </xdr:to>
    <xdr:sp macro="" textlink="' '!A343">
      <xdr:nvSpPr>
        <xdr:cNvPr id="91" name="Abgerundetes Rechteck 20">
          <a:hlinkClick xmlns:r="http://schemas.openxmlformats.org/officeDocument/2006/relationships" r:id="rId20" tooltip="Produkte"/>
          <a:extLst>
            <a:ext uri="{FF2B5EF4-FFF2-40B4-BE49-F238E27FC236}">
              <a16:creationId xmlns:a16="http://schemas.microsoft.com/office/drawing/2014/main" id="{00000000-0008-0000-2700-00005B000000}"/>
            </a:ext>
          </a:extLst>
        </xdr:cNvPr>
        <xdr:cNvSpPr/>
      </xdr:nvSpPr>
      <xdr:spPr>
        <a:xfrm>
          <a:off x="416088" y="4826281"/>
          <a:ext cx="1816572" cy="357460"/>
        </a:xfrm>
        <a:prstGeom prst="roundRect">
          <a:avLst/>
        </a:prstGeom>
        <a:solidFill>
          <a:srgbClr val="3F9197"/>
        </a:solidFill>
        <a:ln w="12700" cap="flat" cmpd="sng" algn="ctr">
          <a:solidFill>
            <a:srgbClr val="3F9197"/>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BEE8F033-63B0-4220-911E-AFE7FAB6F934}"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Produits &amp; Prestations de services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141768</xdr:colOff>
      <xdr:row>22</xdr:row>
      <xdr:rowOff>163857</xdr:rowOff>
    </xdr:from>
    <xdr:to>
      <xdr:col>5</xdr:col>
      <xdr:colOff>205740</xdr:colOff>
      <xdr:row>24</xdr:row>
      <xdr:rowOff>155557</xdr:rowOff>
    </xdr:to>
    <xdr:sp macro="" textlink="' '!A334">
      <xdr:nvSpPr>
        <xdr:cNvPr id="92" name="Abgerundetes Rechteck 25">
          <a:hlinkClick xmlns:r="http://schemas.openxmlformats.org/officeDocument/2006/relationships" r:id="rId21" tooltip="Pestle - Analyse"/>
          <a:extLst>
            <a:ext uri="{FF2B5EF4-FFF2-40B4-BE49-F238E27FC236}">
              <a16:creationId xmlns:a16="http://schemas.microsoft.com/office/drawing/2014/main" id="{00000000-0008-0000-2700-00005C000000}"/>
            </a:ext>
          </a:extLst>
        </xdr:cNvPr>
        <xdr:cNvSpPr/>
      </xdr:nvSpPr>
      <xdr:spPr>
        <a:xfrm>
          <a:off x="416088" y="4408197"/>
          <a:ext cx="1816572" cy="357460"/>
        </a:xfrm>
        <a:prstGeom prst="roundRect">
          <a:avLst/>
        </a:prstGeom>
        <a:solidFill>
          <a:srgbClr val="3F9197"/>
        </a:solidFill>
        <a:ln w="12700" cap="flat" cmpd="sng" algn="ctr">
          <a:solidFill>
            <a:srgbClr val="3F9197"/>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51205480-D042-4C85-99FD-E42E79CBACD6}"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Analyse PESTEL</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141768</xdr:colOff>
      <xdr:row>20</xdr:row>
      <xdr:rowOff>112803</xdr:rowOff>
    </xdr:from>
    <xdr:to>
      <xdr:col>5</xdr:col>
      <xdr:colOff>205740</xdr:colOff>
      <xdr:row>22</xdr:row>
      <xdr:rowOff>104503</xdr:rowOff>
    </xdr:to>
    <xdr:sp macro="" textlink="' '!A333">
      <xdr:nvSpPr>
        <xdr:cNvPr id="93" name="Abgerundetes Rechteck 25">
          <a:hlinkClick xmlns:r="http://schemas.openxmlformats.org/officeDocument/2006/relationships" r:id="rId22" tooltip="Pestle - Analyse"/>
          <a:extLst>
            <a:ext uri="{FF2B5EF4-FFF2-40B4-BE49-F238E27FC236}">
              <a16:creationId xmlns:a16="http://schemas.microsoft.com/office/drawing/2014/main" id="{00000000-0008-0000-2700-00005D000000}"/>
            </a:ext>
          </a:extLst>
        </xdr:cNvPr>
        <xdr:cNvSpPr/>
      </xdr:nvSpPr>
      <xdr:spPr>
        <a:xfrm>
          <a:off x="416088" y="3991383"/>
          <a:ext cx="1816572" cy="357460"/>
        </a:xfrm>
        <a:prstGeom prst="roundRect">
          <a:avLst/>
        </a:prstGeom>
        <a:solidFill>
          <a:srgbClr val="3F9197"/>
        </a:solidFill>
        <a:ln w="12700" cap="flat" cmpd="sng" algn="ctr">
          <a:solidFill>
            <a:srgbClr val="3F9197"/>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5541000D-BE98-44E3-BA8B-AE26E36754B0}"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Analyse des parties prenantes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9</xdr:col>
      <xdr:colOff>42359</xdr:colOff>
      <xdr:row>16</xdr:row>
      <xdr:rowOff>111871</xdr:rowOff>
    </xdr:from>
    <xdr:to>
      <xdr:col>10</xdr:col>
      <xdr:colOff>567690</xdr:colOff>
      <xdr:row>20</xdr:row>
      <xdr:rowOff>115445</xdr:rowOff>
    </xdr:to>
    <xdr:sp macro="" textlink="' '!A356">
      <xdr:nvSpPr>
        <xdr:cNvPr id="94" name="Freihandform 11">
          <a:extLst>
            <a:ext uri="{FF2B5EF4-FFF2-40B4-BE49-F238E27FC236}">
              <a16:creationId xmlns:a16="http://schemas.microsoft.com/office/drawing/2014/main" id="{00000000-0008-0000-2700-00005E000000}"/>
            </a:ext>
          </a:extLst>
        </xdr:cNvPr>
        <xdr:cNvSpPr/>
      </xdr:nvSpPr>
      <xdr:spPr>
        <a:xfrm>
          <a:off x="5208719" y="3045571"/>
          <a:ext cx="1310191" cy="735094"/>
        </a:xfrm>
        <a:custGeom>
          <a:avLst/>
          <a:gdLst>
            <a:gd name="connsiteX0" fmla="*/ 0 w 1368292"/>
            <a:gd name="connsiteY0" fmla="*/ 47830 h 478303"/>
            <a:gd name="connsiteX1" fmla="*/ 14009 w 1368292"/>
            <a:gd name="connsiteY1" fmla="*/ 14009 h 478303"/>
            <a:gd name="connsiteX2" fmla="*/ 47830 w 1368292"/>
            <a:gd name="connsiteY2" fmla="*/ 0 h 478303"/>
            <a:gd name="connsiteX3" fmla="*/ 1320462 w 1368292"/>
            <a:gd name="connsiteY3" fmla="*/ 0 h 478303"/>
            <a:gd name="connsiteX4" fmla="*/ 1354283 w 1368292"/>
            <a:gd name="connsiteY4" fmla="*/ 14009 h 478303"/>
            <a:gd name="connsiteX5" fmla="*/ 1368292 w 1368292"/>
            <a:gd name="connsiteY5" fmla="*/ 47830 h 478303"/>
            <a:gd name="connsiteX6" fmla="*/ 1368292 w 1368292"/>
            <a:gd name="connsiteY6" fmla="*/ 430473 h 478303"/>
            <a:gd name="connsiteX7" fmla="*/ 1354283 w 1368292"/>
            <a:gd name="connsiteY7" fmla="*/ 464294 h 478303"/>
            <a:gd name="connsiteX8" fmla="*/ 1320462 w 1368292"/>
            <a:gd name="connsiteY8" fmla="*/ 478303 h 478303"/>
            <a:gd name="connsiteX9" fmla="*/ 47830 w 1368292"/>
            <a:gd name="connsiteY9" fmla="*/ 478303 h 478303"/>
            <a:gd name="connsiteX10" fmla="*/ 14009 w 1368292"/>
            <a:gd name="connsiteY10" fmla="*/ 464294 h 478303"/>
            <a:gd name="connsiteX11" fmla="*/ 0 w 1368292"/>
            <a:gd name="connsiteY11" fmla="*/ 430473 h 478303"/>
            <a:gd name="connsiteX12" fmla="*/ 0 w 1368292"/>
            <a:gd name="connsiteY12" fmla="*/ 47830 h 47830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Lst>
          <a:rect l="l" t="t" r="r" b="b"/>
          <a:pathLst>
            <a:path w="1368292" h="478303">
              <a:moveTo>
                <a:pt x="0" y="47830"/>
              </a:moveTo>
              <a:cubicBezTo>
                <a:pt x="0" y="35145"/>
                <a:pt x="5039" y="22979"/>
                <a:pt x="14009" y="14009"/>
              </a:cubicBezTo>
              <a:cubicBezTo>
                <a:pt x="22979" y="5039"/>
                <a:pt x="35145" y="0"/>
                <a:pt x="47830" y="0"/>
              </a:cubicBezTo>
              <a:lnTo>
                <a:pt x="1320462" y="0"/>
              </a:lnTo>
              <a:cubicBezTo>
                <a:pt x="1333147" y="0"/>
                <a:pt x="1345313" y="5039"/>
                <a:pt x="1354283" y="14009"/>
              </a:cubicBezTo>
              <a:cubicBezTo>
                <a:pt x="1363253" y="22979"/>
                <a:pt x="1368292" y="35145"/>
                <a:pt x="1368292" y="47830"/>
              </a:cubicBezTo>
              <a:lnTo>
                <a:pt x="1368292" y="430473"/>
              </a:lnTo>
              <a:cubicBezTo>
                <a:pt x="1368292" y="443158"/>
                <a:pt x="1363253" y="455324"/>
                <a:pt x="1354283" y="464294"/>
              </a:cubicBezTo>
              <a:cubicBezTo>
                <a:pt x="1345313" y="473264"/>
                <a:pt x="1333147" y="478303"/>
                <a:pt x="1320462" y="478303"/>
              </a:cubicBezTo>
              <a:lnTo>
                <a:pt x="47830" y="478303"/>
              </a:lnTo>
              <a:cubicBezTo>
                <a:pt x="35145" y="478303"/>
                <a:pt x="22979" y="473264"/>
                <a:pt x="14009" y="464294"/>
              </a:cubicBezTo>
              <a:cubicBezTo>
                <a:pt x="5039" y="455324"/>
                <a:pt x="0" y="443158"/>
                <a:pt x="0" y="430473"/>
              </a:cubicBezTo>
              <a:lnTo>
                <a:pt x="0" y="47830"/>
              </a:lnTo>
              <a:close/>
            </a:path>
          </a:pathLst>
        </a:custGeom>
        <a:noFill/>
        <a:ln>
          <a:no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3111" tIns="36126" rIns="43111" bIns="36126" numCol="1" spcCol="1270" anchor="ctr" anchorCtr="0">
          <a:no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lvl="0" indent="0" algn="ctr" defTabSz="466725" rtl="0" eaLnBrk="1" fontAlgn="auto" latinLnBrk="0" hangingPunct="1">
            <a:lnSpc>
              <a:spcPct val="90000"/>
            </a:lnSpc>
            <a:spcBef>
              <a:spcPts val="0"/>
            </a:spcBef>
            <a:spcAft>
              <a:spcPct val="35000"/>
            </a:spcAft>
            <a:buClrTx/>
            <a:buSzTx/>
            <a:buFontTx/>
            <a:buNone/>
            <a:tabLst/>
            <a:defRPr/>
          </a:pPr>
          <a:fld id="{6C43928E-5CA9-4EFF-816D-C7092D1D9D5B}" type="TxLink">
            <a:rPr kumimoji="0" lang="en-US"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Comment atteindre nos objectifs ?</a:t>
          </a:fld>
          <a:endParaRPr kumimoji="0" lang="de-CH" sz="1100" b="0" i="0" u="none" strike="noStrike" kern="0" cap="none" spc="0" normalizeH="0" baseline="0">
            <a:ln>
              <a:noFill/>
            </a:ln>
            <a:solidFill>
              <a:sysClr val="windowText" lastClr="000000"/>
            </a:solidFill>
            <a:effectLst/>
            <a:uLnTx/>
            <a:uFillTx/>
            <a:latin typeface="Calibri Light" panose="020F0302020204030204" pitchFamily="34" charset="0"/>
            <a:ea typeface="+mn-ea"/>
            <a:cs typeface="Calibri Light" panose="020F0302020204030204" pitchFamily="34" charset="0"/>
          </a:endParaRPr>
        </a:p>
      </xdr:txBody>
    </xdr:sp>
    <xdr:clientData/>
  </xdr:twoCellAnchor>
  <xdr:twoCellAnchor>
    <xdr:from>
      <xdr:col>11</xdr:col>
      <xdr:colOff>669886</xdr:colOff>
      <xdr:row>11</xdr:row>
      <xdr:rowOff>102635</xdr:rowOff>
    </xdr:from>
    <xdr:to>
      <xdr:col>13</xdr:col>
      <xdr:colOff>557086</xdr:colOff>
      <xdr:row>13</xdr:row>
      <xdr:rowOff>94335</xdr:rowOff>
    </xdr:to>
    <xdr:sp macro="" textlink="' '!A364">
      <xdr:nvSpPr>
        <xdr:cNvPr id="95" name="Abgerundetes Rechteck 34">
          <a:hlinkClick xmlns:r="http://schemas.openxmlformats.org/officeDocument/2006/relationships" r:id="rId23" tooltip="Cockpit"/>
          <a:extLst>
            <a:ext uri="{FF2B5EF4-FFF2-40B4-BE49-F238E27FC236}">
              <a16:creationId xmlns:a16="http://schemas.microsoft.com/office/drawing/2014/main" id="{00000000-0008-0000-2700-00005F000000}"/>
            </a:ext>
          </a:extLst>
        </xdr:cNvPr>
        <xdr:cNvSpPr>
          <a:spLocks/>
        </xdr:cNvSpPr>
      </xdr:nvSpPr>
      <xdr:spPr>
        <a:xfrm>
          <a:off x="7405966" y="2335295"/>
          <a:ext cx="1456920" cy="357460"/>
        </a:xfrm>
        <a:prstGeom prst="roundRect">
          <a:avLst/>
        </a:prstGeom>
        <a:solidFill>
          <a:srgbClr val="5273A8"/>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0FAD6706-9CC7-4AEC-AE1E-AF7B0BEC0DD0}" type="TxLink">
            <a:rPr lang="en-US" sz="1400" b="0" i="0" u="none" strike="noStrike" kern="1200">
              <a:solidFill>
                <a:schemeClr val="bg1"/>
              </a:solidFill>
              <a:latin typeface="Calibri"/>
              <a:ea typeface="+mn-ea"/>
              <a:cs typeface="Calibri"/>
            </a:rPr>
            <a:pPr marL="0" marR="0" lvl="0" indent="0" algn="ctr" defTabSz="1828434" rtl="0" eaLnBrk="1" fontAlgn="auto" latinLnBrk="0" hangingPunct="1">
              <a:lnSpc>
                <a:spcPct val="90000"/>
              </a:lnSpc>
              <a:spcBef>
                <a:spcPts val="0"/>
              </a:spcBef>
              <a:spcAft>
                <a:spcPct val="35000"/>
              </a:spcAft>
              <a:buClrTx/>
              <a:buSzTx/>
              <a:buFontTx/>
              <a:buNone/>
              <a:tabLst/>
              <a:defRPr/>
            </a:pPr>
            <a:t>Tableau de bord</a:t>
          </a:fld>
          <a:endParaRPr lang="de-CH" sz="1400" b="0" i="0" u="none" strike="noStrike" kern="1200">
            <a:solidFill>
              <a:schemeClr val="bg1"/>
            </a:solidFill>
            <a:latin typeface="Calibri"/>
            <a:ea typeface="+mn-ea"/>
            <a:cs typeface="Calibri"/>
          </a:endParaRPr>
        </a:p>
      </xdr:txBody>
    </xdr:sp>
    <xdr:clientData/>
  </xdr:twoCellAnchor>
  <xdr:twoCellAnchor>
    <xdr:from>
      <xdr:col>11</xdr:col>
      <xdr:colOff>491766</xdr:colOff>
      <xdr:row>29</xdr:row>
      <xdr:rowOff>137376</xdr:rowOff>
    </xdr:from>
    <xdr:to>
      <xdr:col>13</xdr:col>
      <xdr:colOff>736786</xdr:colOff>
      <xdr:row>31</xdr:row>
      <xdr:rowOff>128952</xdr:rowOff>
    </xdr:to>
    <xdr:sp macro="" textlink="' '!A358">
      <xdr:nvSpPr>
        <xdr:cNvPr id="97" name="Abgerundetes Rechteck 30">
          <a:hlinkClick xmlns:r="http://schemas.openxmlformats.org/officeDocument/2006/relationships" r:id="rId24" tooltip="Strategy Map"/>
          <a:extLst>
            <a:ext uri="{FF2B5EF4-FFF2-40B4-BE49-F238E27FC236}">
              <a16:creationId xmlns:a16="http://schemas.microsoft.com/office/drawing/2014/main" id="{00000000-0008-0000-2700-000061000000}"/>
            </a:ext>
          </a:extLst>
        </xdr:cNvPr>
        <xdr:cNvSpPr/>
      </xdr:nvSpPr>
      <xdr:spPr>
        <a:xfrm>
          <a:off x="7227846" y="5661876"/>
          <a:ext cx="1814740" cy="357336"/>
        </a:xfrm>
        <a:prstGeom prst="roundRect">
          <a:avLst/>
        </a:prstGeom>
        <a:solidFill>
          <a:srgbClr val="5273A8"/>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935D4050-CC00-4A4A-866F-AD98215A274F}"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Strategy Map</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11</xdr:col>
      <xdr:colOff>491766</xdr:colOff>
      <xdr:row>27</xdr:row>
      <xdr:rowOff>85625</xdr:rowOff>
    </xdr:from>
    <xdr:to>
      <xdr:col>13</xdr:col>
      <xdr:colOff>736786</xdr:colOff>
      <xdr:row>29</xdr:row>
      <xdr:rowOff>77201</xdr:rowOff>
    </xdr:to>
    <xdr:sp macro="" textlink="' '!A349">
      <xdr:nvSpPr>
        <xdr:cNvPr id="98" name="Abgerundetes Rechteck 63">
          <a:hlinkClick xmlns:r="http://schemas.openxmlformats.org/officeDocument/2006/relationships" r:id="rId25" tooltip="Benchmark"/>
          <a:extLst>
            <a:ext uri="{FF2B5EF4-FFF2-40B4-BE49-F238E27FC236}">
              <a16:creationId xmlns:a16="http://schemas.microsoft.com/office/drawing/2014/main" id="{00000000-0008-0000-2700-000062000000}"/>
            </a:ext>
          </a:extLst>
        </xdr:cNvPr>
        <xdr:cNvSpPr/>
      </xdr:nvSpPr>
      <xdr:spPr>
        <a:xfrm>
          <a:off x="7227846" y="5244365"/>
          <a:ext cx="1814740" cy="357336"/>
        </a:xfrm>
        <a:prstGeom prst="roundRect">
          <a:avLst/>
        </a:prstGeom>
        <a:solidFill>
          <a:srgbClr val="5273A8"/>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13D49E1A-8472-4F55-A0DD-19CBDC4E48A7}"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Benchmarking</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667012</xdr:colOff>
      <xdr:row>27</xdr:row>
      <xdr:rowOff>85625</xdr:rowOff>
    </xdr:from>
    <xdr:to>
      <xdr:col>8</xdr:col>
      <xdr:colOff>127172</xdr:colOff>
      <xdr:row>29</xdr:row>
      <xdr:rowOff>77201</xdr:rowOff>
    </xdr:to>
    <xdr:sp macro="" textlink="' '!A345">
      <xdr:nvSpPr>
        <xdr:cNvPr id="99" name="Abgerundetes Rechteck 22">
          <a:hlinkClick xmlns:r="http://schemas.openxmlformats.org/officeDocument/2006/relationships" r:id="rId26" tooltip="Potenzial"/>
          <a:extLst>
            <a:ext uri="{FF2B5EF4-FFF2-40B4-BE49-F238E27FC236}">
              <a16:creationId xmlns:a16="http://schemas.microsoft.com/office/drawing/2014/main" id="{00000000-0008-0000-2700-000063000000}"/>
            </a:ext>
          </a:extLst>
        </xdr:cNvPr>
        <xdr:cNvSpPr/>
      </xdr:nvSpPr>
      <xdr:spPr>
        <a:xfrm>
          <a:off x="2693932" y="5244365"/>
          <a:ext cx="1814740" cy="357336"/>
        </a:xfrm>
        <a:prstGeom prst="roundRect">
          <a:avLst/>
        </a:prstGeom>
        <a:solidFill>
          <a:srgbClr val="34799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55404A64-AFE6-4A06-B7BC-1A76F44BBEB7}"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Potentiel</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667012</xdr:colOff>
      <xdr:row>29</xdr:row>
      <xdr:rowOff>137376</xdr:rowOff>
    </xdr:from>
    <xdr:to>
      <xdr:col>8</xdr:col>
      <xdr:colOff>127172</xdr:colOff>
      <xdr:row>31</xdr:row>
      <xdr:rowOff>128952</xdr:rowOff>
    </xdr:to>
    <xdr:sp macro="" textlink="' '!A335">
      <xdr:nvSpPr>
        <xdr:cNvPr id="100" name="Abgerundetes Rechteck 28">
          <a:hlinkClick xmlns:r="http://schemas.openxmlformats.org/officeDocument/2006/relationships" r:id="rId27" tooltip="Zukunftsszenarien"/>
          <a:extLst>
            <a:ext uri="{FF2B5EF4-FFF2-40B4-BE49-F238E27FC236}">
              <a16:creationId xmlns:a16="http://schemas.microsoft.com/office/drawing/2014/main" id="{00000000-0008-0000-2700-000064000000}"/>
            </a:ext>
          </a:extLst>
        </xdr:cNvPr>
        <xdr:cNvSpPr/>
      </xdr:nvSpPr>
      <xdr:spPr>
        <a:xfrm>
          <a:off x="2693932" y="5661876"/>
          <a:ext cx="1814740" cy="357336"/>
        </a:xfrm>
        <a:prstGeom prst="roundRect">
          <a:avLst/>
        </a:prstGeom>
        <a:solidFill>
          <a:srgbClr val="347994"/>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C8FF4216-22EE-4089-98B8-EF195E0381C5}"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Scénarios d'avenir</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8</xdr:col>
      <xdr:colOff>586980</xdr:colOff>
      <xdr:row>27</xdr:row>
      <xdr:rowOff>85625</xdr:rowOff>
    </xdr:from>
    <xdr:to>
      <xdr:col>11</xdr:col>
      <xdr:colOff>47140</xdr:colOff>
      <xdr:row>29</xdr:row>
      <xdr:rowOff>77201</xdr:rowOff>
    </xdr:to>
    <xdr:sp macro="" textlink="' '!A716">
      <xdr:nvSpPr>
        <xdr:cNvPr id="101" name="Abgerundetes Rechteck 30">
          <a:hlinkClick xmlns:r="http://schemas.openxmlformats.org/officeDocument/2006/relationships" r:id="rId28" tooltip="SGE"/>
          <a:extLst>
            <a:ext uri="{FF2B5EF4-FFF2-40B4-BE49-F238E27FC236}">
              <a16:creationId xmlns:a16="http://schemas.microsoft.com/office/drawing/2014/main" id="{00000000-0008-0000-2700-000065000000}"/>
            </a:ext>
          </a:extLst>
        </xdr:cNvPr>
        <xdr:cNvSpPr/>
      </xdr:nvSpPr>
      <xdr:spPr>
        <a:xfrm>
          <a:off x="4968480" y="5244365"/>
          <a:ext cx="1814740" cy="357336"/>
        </a:xfrm>
        <a:prstGeom prst="roundRect">
          <a:avLst/>
        </a:prstGeom>
        <a:solidFill>
          <a:srgbClr val="386C8C"/>
        </a:solidFill>
        <a:ln w="12700" cap="flat" cmpd="sng" algn="ctr">
          <a:no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41A18D89-13CE-4E20-880B-F2029135B9E2}"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Domaine d'activité stratégique</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143172</xdr:colOff>
      <xdr:row>32</xdr:row>
      <xdr:rowOff>6247</xdr:rowOff>
    </xdr:from>
    <xdr:to>
      <xdr:col>5</xdr:col>
      <xdr:colOff>205560</xdr:colOff>
      <xdr:row>33</xdr:row>
      <xdr:rowOff>180703</xdr:rowOff>
    </xdr:to>
    <xdr:sp macro="" textlink="' '!A340">
      <xdr:nvSpPr>
        <xdr:cNvPr id="102" name="Abgerundetes Rechteck 23">
          <a:hlinkClick xmlns:r="http://schemas.openxmlformats.org/officeDocument/2006/relationships" r:id="rId29" tooltip="Hauptaktivitäten"/>
          <a:extLst>
            <a:ext uri="{FF2B5EF4-FFF2-40B4-BE49-F238E27FC236}">
              <a16:creationId xmlns:a16="http://schemas.microsoft.com/office/drawing/2014/main" id="{00000000-0008-0000-2700-000066000000}"/>
            </a:ext>
          </a:extLst>
        </xdr:cNvPr>
        <xdr:cNvSpPr/>
      </xdr:nvSpPr>
      <xdr:spPr>
        <a:xfrm>
          <a:off x="417492" y="6079387"/>
          <a:ext cx="1814988" cy="357336"/>
        </a:xfrm>
        <a:prstGeom prst="roundRect">
          <a:avLst/>
        </a:prstGeom>
        <a:solidFill>
          <a:srgbClr val="3F9197"/>
        </a:solidFill>
        <a:ln w="12700" cap="flat" cmpd="sng" algn="ctr">
          <a:solidFill>
            <a:srgbClr val="3F9197"/>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361372C6-34A0-41C7-A0B1-0899F1F817E3}"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Activités principales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141768</xdr:colOff>
      <xdr:row>27</xdr:row>
      <xdr:rowOff>85625</xdr:rowOff>
    </xdr:from>
    <xdr:to>
      <xdr:col>5</xdr:col>
      <xdr:colOff>204156</xdr:colOff>
      <xdr:row>29</xdr:row>
      <xdr:rowOff>77201</xdr:rowOff>
    </xdr:to>
    <xdr:sp macro="" textlink="' '!A337">
      <xdr:nvSpPr>
        <xdr:cNvPr id="103" name="Abgerundetes Rechteck 18">
          <a:hlinkClick xmlns:r="http://schemas.openxmlformats.org/officeDocument/2006/relationships" r:id="rId30" tooltip="Kräftemodell Porter"/>
          <a:extLst>
            <a:ext uri="{FF2B5EF4-FFF2-40B4-BE49-F238E27FC236}">
              <a16:creationId xmlns:a16="http://schemas.microsoft.com/office/drawing/2014/main" id="{00000000-0008-0000-2700-000067000000}"/>
            </a:ext>
          </a:extLst>
        </xdr:cNvPr>
        <xdr:cNvSpPr/>
      </xdr:nvSpPr>
      <xdr:spPr>
        <a:xfrm>
          <a:off x="416088" y="5244365"/>
          <a:ext cx="1814988" cy="357336"/>
        </a:xfrm>
        <a:prstGeom prst="roundRect">
          <a:avLst/>
        </a:prstGeom>
        <a:solidFill>
          <a:srgbClr val="3F9197"/>
        </a:solidFill>
        <a:ln w="12700" cap="flat" cmpd="sng" algn="ctr">
          <a:solidFill>
            <a:srgbClr val="3F9197"/>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1FB196B3-094D-4C1E-86C7-4BB446957AC3}"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5 forces de Porter</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twoCellAnchor>
    <xdr:from>
      <xdr:col>2</xdr:col>
      <xdr:colOff>141768</xdr:colOff>
      <xdr:row>29</xdr:row>
      <xdr:rowOff>137376</xdr:rowOff>
    </xdr:from>
    <xdr:to>
      <xdr:col>5</xdr:col>
      <xdr:colOff>204156</xdr:colOff>
      <xdr:row>31</xdr:row>
      <xdr:rowOff>128952</xdr:rowOff>
    </xdr:to>
    <xdr:sp macro="" textlink="' '!A341">
      <xdr:nvSpPr>
        <xdr:cNvPr id="104" name="Abgerundetes Rechteck 26">
          <a:hlinkClick xmlns:r="http://schemas.openxmlformats.org/officeDocument/2006/relationships" r:id="rId31" tooltip="Ressourcen"/>
          <a:extLst>
            <a:ext uri="{FF2B5EF4-FFF2-40B4-BE49-F238E27FC236}">
              <a16:creationId xmlns:a16="http://schemas.microsoft.com/office/drawing/2014/main" id="{00000000-0008-0000-2700-000068000000}"/>
            </a:ext>
          </a:extLst>
        </xdr:cNvPr>
        <xdr:cNvSpPr/>
      </xdr:nvSpPr>
      <xdr:spPr>
        <a:xfrm>
          <a:off x="416088" y="5661876"/>
          <a:ext cx="1814988" cy="357336"/>
        </a:xfrm>
        <a:prstGeom prst="roundRect">
          <a:avLst/>
        </a:prstGeom>
        <a:solidFill>
          <a:srgbClr val="3F9197"/>
        </a:solidFill>
        <a:ln w="12700" cap="flat" cmpd="sng" algn="ctr">
          <a:solidFill>
            <a:srgbClr val="3F9197"/>
          </a:solidFill>
          <a:prstDash val="solid"/>
          <a:miter lim="800000"/>
        </a:ln>
        <a:effectLst/>
      </xdr:spPr>
      <xdr:style>
        <a:lnRef idx="2">
          <a:schemeClr val="accent1">
            <a:shade val="50000"/>
          </a:schemeClr>
        </a:lnRef>
        <a:fillRef idx="1">
          <a:schemeClr val="accent1"/>
        </a:fillRef>
        <a:effectRef idx="0">
          <a:schemeClr val="accent1"/>
        </a:effectRef>
        <a:fontRef idx="minor">
          <a:schemeClr val="lt1"/>
        </a:fontRef>
      </xdr:style>
      <xdr:txBody>
        <a:bodyPr wrap="square" lIns="36000" tIns="36000" rIns="36000" bIns="36000" rtlCol="0" anchor="ctr"/>
        <a:lstStyle/>
        <a:p>
          <a:pPr marL="0" marR="0" lvl="0" indent="0" algn="ctr" defTabSz="1828434" rtl="0" eaLnBrk="1" fontAlgn="auto" latinLnBrk="0" hangingPunct="1">
            <a:lnSpc>
              <a:spcPct val="90000"/>
            </a:lnSpc>
            <a:spcBef>
              <a:spcPts val="0"/>
            </a:spcBef>
            <a:spcAft>
              <a:spcPct val="35000"/>
            </a:spcAft>
            <a:buClrTx/>
            <a:buSzTx/>
            <a:buFontTx/>
            <a:buNone/>
            <a:tabLst/>
            <a:defRPr/>
          </a:pPr>
          <a:fld id="{922C3EF7-70B4-4990-B1B5-BE61982BD649}" type="TxLink">
            <a:rPr lang="en-US" sz="1200" b="0" i="0" u="none" strike="noStrike" kern="1200">
              <a:solidFill>
                <a:schemeClr val="bg1"/>
              </a:solidFill>
              <a:latin typeface="Calibri Light" panose="020F0302020204030204" pitchFamily="34" charset="0"/>
              <a:ea typeface="+mn-ea"/>
              <a:cs typeface="Calibri Light" panose="020F0302020204030204" pitchFamily="34" charset="0"/>
            </a:rPr>
            <a:pPr marL="0" marR="0" lvl="0" indent="0" algn="ctr" defTabSz="1828434" rtl="0" eaLnBrk="1" fontAlgn="auto" latinLnBrk="0" hangingPunct="1">
              <a:lnSpc>
                <a:spcPct val="90000"/>
              </a:lnSpc>
              <a:spcBef>
                <a:spcPts val="0"/>
              </a:spcBef>
              <a:spcAft>
                <a:spcPct val="35000"/>
              </a:spcAft>
              <a:buClrTx/>
              <a:buSzTx/>
              <a:buFontTx/>
              <a:buNone/>
              <a:tabLst/>
              <a:defRPr/>
            </a:pPr>
            <a:t>Ressources &amp; Compétences</a:t>
          </a:fld>
          <a:endParaRPr lang="de-CH" sz="1200" b="0" i="0" u="none" strike="noStrike" kern="1200">
            <a:solidFill>
              <a:schemeClr val="bg1"/>
            </a:solidFill>
            <a:latin typeface="Calibri Light" panose="020F0302020204030204" pitchFamily="34" charset="0"/>
            <a:ea typeface="+mn-ea"/>
            <a:cs typeface="Calibri Light" panose="020F0302020204030204" pitchFamily="34"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66675</xdr:colOff>
      <xdr:row>3</xdr:row>
      <xdr:rowOff>9525</xdr:rowOff>
    </xdr:from>
    <xdr:to>
      <xdr:col>0</xdr:col>
      <xdr:colOff>390675</xdr:colOff>
      <xdr:row>3</xdr:row>
      <xdr:rowOff>334990</xdr:rowOff>
    </xdr:to>
    <xdr:grpSp>
      <xdr:nvGrpSpPr>
        <xdr:cNvPr id="2" name="Gruppieren 1">
          <a:hlinkClick xmlns:r="http://schemas.openxmlformats.org/officeDocument/2006/relationships" r:id="rId1" tooltip="Graph"/>
          <a:extLst>
            <a:ext uri="{FF2B5EF4-FFF2-40B4-BE49-F238E27FC236}">
              <a16:creationId xmlns:a16="http://schemas.microsoft.com/office/drawing/2014/main" id="{00000000-0008-0000-2800-000002000000}"/>
            </a:ext>
          </a:extLst>
        </xdr:cNvPr>
        <xdr:cNvGrpSpPr/>
      </xdr:nvGrpSpPr>
      <xdr:grpSpPr>
        <a:xfrm>
          <a:off x="66675" y="852207"/>
          <a:ext cx="324000" cy="325465"/>
          <a:chOff x="12382500" y="2152650"/>
          <a:chExt cx="324000" cy="325465"/>
        </a:xfrm>
      </xdr:grpSpPr>
      <xdr:sp macro="" textlink="">
        <xdr:nvSpPr>
          <xdr:cNvPr id="3" name="Rechteck 2">
            <a:extLst>
              <a:ext uri="{FF2B5EF4-FFF2-40B4-BE49-F238E27FC236}">
                <a16:creationId xmlns:a16="http://schemas.microsoft.com/office/drawing/2014/main" id="{00000000-0008-0000-2800-000003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a:extLst>
              <a:ext uri="{FF2B5EF4-FFF2-40B4-BE49-F238E27FC236}">
                <a16:creationId xmlns:a16="http://schemas.microsoft.com/office/drawing/2014/main" id="{00000000-0008-0000-2800-000004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2</xdr:col>
      <xdr:colOff>378283</xdr:colOff>
      <xdr:row>27</xdr:row>
      <xdr:rowOff>37657</xdr:rowOff>
    </xdr:from>
    <xdr:to>
      <xdr:col>4</xdr:col>
      <xdr:colOff>682857</xdr:colOff>
      <xdr:row>37</xdr:row>
      <xdr:rowOff>132157</xdr:rowOff>
    </xdr:to>
    <xdr:sp macro="" textlink="">
      <xdr:nvSpPr>
        <xdr:cNvPr id="8" name="Rechteck 7">
          <a:extLst>
            <a:ext uri="{FF2B5EF4-FFF2-40B4-BE49-F238E27FC236}">
              <a16:creationId xmlns:a16="http://schemas.microsoft.com/office/drawing/2014/main" id="{00000000-0008-0000-2800-000008000000}"/>
            </a:ext>
          </a:extLst>
        </xdr:cNvPr>
        <xdr:cNvSpPr>
          <a:spLocks noChangeAspect="1"/>
        </xdr:cNvSpPr>
      </xdr:nvSpPr>
      <xdr:spPr>
        <a:xfrm>
          <a:off x="1149808" y="7819582"/>
          <a:ext cx="2952524" cy="2952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378283</xdr:colOff>
      <xdr:row>37</xdr:row>
      <xdr:rowOff>179307</xdr:rowOff>
    </xdr:from>
    <xdr:to>
      <xdr:col>4</xdr:col>
      <xdr:colOff>682857</xdr:colOff>
      <xdr:row>47</xdr:row>
      <xdr:rowOff>273807</xdr:rowOff>
    </xdr:to>
    <xdr:sp macro="" textlink="">
      <xdr:nvSpPr>
        <xdr:cNvPr id="9" name="Rechteck 8">
          <a:extLst>
            <a:ext uri="{FF2B5EF4-FFF2-40B4-BE49-F238E27FC236}">
              <a16:creationId xmlns:a16="http://schemas.microsoft.com/office/drawing/2014/main" id="{00000000-0008-0000-2800-000009000000}"/>
            </a:ext>
          </a:extLst>
        </xdr:cNvPr>
        <xdr:cNvSpPr>
          <a:spLocks noChangeAspect="1"/>
        </xdr:cNvSpPr>
      </xdr:nvSpPr>
      <xdr:spPr>
        <a:xfrm>
          <a:off x="1149808" y="10818732"/>
          <a:ext cx="2952524" cy="2952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715488</xdr:colOff>
      <xdr:row>27</xdr:row>
      <xdr:rowOff>37657</xdr:rowOff>
    </xdr:from>
    <xdr:to>
      <xdr:col>7</xdr:col>
      <xdr:colOff>23298</xdr:colOff>
      <xdr:row>37</xdr:row>
      <xdr:rowOff>132157</xdr:rowOff>
    </xdr:to>
    <xdr:sp macro="" textlink="">
      <xdr:nvSpPr>
        <xdr:cNvPr id="10" name="Rechteck 9">
          <a:extLst>
            <a:ext uri="{FF2B5EF4-FFF2-40B4-BE49-F238E27FC236}">
              <a16:creationId xmlns:a16="http://schemas.microsoft.com/office/drawing/2014/main" id="{00000000-0008-0000-2800-00000A000000}"/>
            </a:ext>
          </a:extLst>
        </xdr:cNvPr>
        <xdr:cNvSpPr>
          <a:spLocks noChangeAspect="1"/>
        </xdr:cNvSpPr>
      </xdr:nvSpPr>
      <xdr:spPr>
        <a:xfrm>
          <a:off x="4134963" y="7819582"/>
          <a:ext cx="2955885" cy="2952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715488</xdr:colOff>
      <xdr:row>37</xdr:row>
      <xdr:rowOff>179307</xdr:rowOff>
    </xdr:from>
    <xdr:to>
      <xdr:col>7</xdr:col>
      <xdr:colOff>23298</xdr:colOff>
      <xdr:row>47</xdr:row>
      <xdr:rowOff>273807</xdr:rowOff>
    </xdr:to>
    <xdr:sp macro="" textlink="">
      <xdr:nvSpPr>
        <xdr:cNvPr id="11" name="Rechteck 10">
          <a:extLst>
            <a:ext uri="{FF2B5EF4-FFF2-40B4-BE49-F238E27FC236}">
              <a16:creationId xmlns:a16="http://schemas.microsoft.com/office/drawing/2014/main" id="{00000000-0008-0000-2800-00000B000000}"/>
            </a:ext>
          </a:extLst>
        </xdr:cNvPr>
        <xdr:cNvSpPr>
          <a:spLocks noChangeAspect="1"/>
        </xdr:cNvSpPr>
      </xdr:nvSpPr>
      <xdr:spPr>
        <a:xfrm>
          <a:off x="4134963" y="10818732"/>
          <a:ext cx="2955885" cy="2952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29420</xdr:colOff>
      <xdr:row>32</xdr:row>
      <xdr:rowOff>152398</xdr:rowOff>
    </xdr:from>
    <xdr:to>
      <xdr:col>2</xdr:col>
      <xdr:colOff>67406</xdr:colOff>
      <xdr:row>42</xdr:row>
      <xdr:rowOff>178117</xdr:rowOff>
    </xdr:to>
    <xdr:sp macro="" textlink="' '!A378">
      <xdr:nvSpPr>
        <xdr:cNvPr id="12" name="Textfeld 11">
          <a:extLst>
            <a:ext uri="{FF2B5EF4-FFF2-40B4-BE49-F238E27FC236}">
              <a16:creationId xmlns:a16="http://schemas.microsoft.com/office/drawing/2014/main" id="{00000000-0008-0000-2800-00000C000000}"/>
            </a:ext>
          </a:extLst>
        </xdr:cNvPr>
        <xdr:cNvSpPr txBox="1"/>
      </xdr:nvSpPr>
      <xdr:spPr>
        <a:xfrm rot="16200000">
          <a:off x="-774072" y="10633290"/>
          <a:ext cx="288321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8866B423-02CF-4226-9FF6-78CE2E6F90BC}" type="TxLink">
            <a:rPr lang="en-US" sz="1600" b="0">
              <a:solidFill>
                <a:schemeClr val="tx1"/>
              </a:solidFill>
              <a:latin typeface="Calibri Light" panose="020F0302020204030204" pitchFamily="34" charset="0"/>
              <a:ea typeface="+mn-ea"/>
              <a:cs typeface="Calibri Light" panose="020F0302020204030204" pitchFamily="34" charset="0"/>
            </a:rPr>
            <a:pPr marL="0" indent="0"/>
            <a:t>Influence des parties prenantes</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271627</xdr:colOff>
      <xdr:row>49</xdr:row>
      <xdr:rowOff>28178</xdr:rowOff>
    </xdr:from>
    <xdr:to>
      <xdr:col>5</xdr:col>
      <xdr:colOff>1514475</xdr:colOff>
      <xdr:row>51</xdr:row>
      <xdr:rowOff>75689</xdr:rowOff>
    </xdr:to>
    <xdr:sp macro="" textlink="' '!A381">
      <xdr:nvSpPr>
        <xdr:cNvPr id="13" name="Textfeld 12">
          <a:extLst>
            <a:ext uri="{FF2B5EF4-FFF2-40B4-BE49-F238E27FC236}">
              <a16:creationId xmlns:a16="http://schemas.microsoft.com/office/drawing/2014/main" id="{00000000-0008-0000-2800-00000D000000}"/>
            </a:ext>
          </a:extLst>
        </xdr:cNvPr>
        <xdr:cNvSpPr txBox="1"/>
      </xdr:nvSpPr>
      <xdr:spPr>
        <a:xfrm>
          <a:off x="2976727" y="14096603"/>
          <a:ext cx="2747798"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0449B4E5-A609-4727-B2D5-1405D3139B94}" type="TxLink">
            <a:rPr lang="en-US" sz="1600" b="0">
              <a:solidFill>
                <a:schemeClr val="tx1"/>
              </a:solidFill>
              <a:latin typeface="Calibri Light" panose="020F0302020204030204" pitchFamily="34" charset="0"/>
              <a:ea typeface="+mn-ea"/>
              <a:cs typeface="Calibri Light" panose="020F0302020204030204" pitchFamily="34" charset="0"/>
            </a:rPr>
            <a:pPr marL="0" indent="0"/>
            <a:t>Intérêt des parties prenantes</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1</xdr:col>
      <xdr:colOff>130542</xdr:colOff>
      <xdr:row>27</xdr:row>
      <xdr:rowOff>56349</xdr:rowOff>
    </xdr:from>
    <xdr:to>
      <xdr:col>2</xdr:col>
      <xdr:colOff>137238</xdr:colOff>
      <xdr:row>29</xdr:row>
      <xdr:rowOff>200024</xdr:rowOff>
    </xdr:to>
    <xdr:sp macro="" textlink="' '!A376">
      <xdr:nvSpPr>
        <xdr:cNvPr id="14" name="Textfeld 13">
          <a:extLst>
            <a:ext uri="{FF2B5EF4-FFF2-40B4-BE49-F238E27FC236}">
              <a16:creationId xmlns:a16="http://schemas.microsoft.com/office/drawing/2014/main" id="{00000000-0008-0000-2800-00000E000000}"/>
            </a:ext>
          </a:extLst>
        </xdr:cNvPr>
        <xdr:cNvSpPr txBox="1"/>
      </xdr:nvSpPr>
      <xdr:spPr>
        <a:xfrm rot="16200000">
          <a:off x="395427" y="8040114"/>
          <a:ext cx="7151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ctr"/>
          <a:fld id="{11D44946-436E-4AF6-859B-A43EDD39C076}" type="TxLink">
            <a:rPr lang="en-US" sz="1100" b="0" i="0" u="none" strike="noStrike">
              <a:solidFill>
                <a:srgbClr val="000000"/>
              </a:solidFill>
              <a:latin typeface="Calibri"/>
              <a:cs typeface="Calibri"/>
            </a:rPr>
            <a:pPr algn="ctr"/>
            <a:t>grande</a:t>
          </a:fld>
          <a:endParaRPr lang="de-CH" sz="1400" b="0">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130542</xdr:colOff>
      <xdr:row>46</xdr:row>
      <xdr:rowOff>25396</xdr:rowOff>
    </xdr:from>
    <xdr:to>
      <xdr:col>2</xdr:col>
      <xdr:colOff>137238</xdr:colOff>
      <xdr:row>48</xdr:row>
      <xdr:rowOff>95034</xdr:rowOff>
    </xdr:to>
    <xdr:sp macro="" textlink="' '!A379">
      <xdr:nvSpPr>
        <xdr:cNvPr id="15" name="Textfeld 14">
          <a:extLst>
            <a:ext uri="{FF2B5EF4-FFF2-40B4-BE49-F238E27FC236}">
              <a16:creationId xmlns:a16="http://schemas.microsoft.com/office/drawing/2014/main" id="{00000000-0008-0000-2800-00000F000000}"/>
            </a:ext>
          </a:extLst>
        </xdr:cNvPr>
        <xdr:cNvSpPr txBox="1"/>
      </xdr:nvSpPr>
      <xdr:spPr>
        <a:xfrm rot="16200000">
          <a:off x="432446" y="13401392"/>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lgn="ctr"/>
          <a:fld id="{AED5D121-27D5-4965-8F7A-C7E1126074F4}"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6</xdr:col>
      <xdr:colOff>60883</xdr:colOff>
      <xdr:row>48</xdr:row>
      <xdr:rowOff>225032</xdr:rowOff>
    </xdr:from>
    <xdr:to>
      <xdr:col>7</xdr:col>
      <xdr:colOff>9525</xdr:colOff>
      <xdr:row>49</xdr:row>
      <xdr:rowOff>250778</xdr:rowOff>
    </xdr:to>
    <xdr:sp macro="" textlink="">
      <xdr:nvSpPr>
        <xdr:cNvPr id="16" name="Textfeld 15">
          <a:extLst>
            <a:ext uri="{FF2B5EF4-FFF2-40B4-BE49-F238E27FC236}">
              <a16:creationId xmlns:a16="http://schemas.microsoft.com/office/drawing/2014/main" id="{00000000-0008-0000-2800-000010000000}"/>
            </a:ext>
          </a:extLst>
        </xdr:cNvPr>
        <xdr:cNvSpPr txBox="1"/>
      </xdr:nvSpPr>
      <xdr:spPr>
        <a:xfrm>
          <a:off x="6385483" y="14007707"/>
          <a:ext cx="69159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fld id="{7AD08596-C546-4FCB-9E78-9A04B77D924B}" type="TxLink">
            <a:rPr lang="de-CH" sz="1400" b="0">
              <a:latin typeface="Calibri Light" panose="020F0302020204030204" pitchFamily="34" charset="0"/>
              <a:cs typeface="Calibri Light" panose="020F0302020204030204" pitchFamily="34" charset="0"/>
            </a:rPr>
            <a:pPr algn="ctr"/>
            <a:t>grande</a:t>
          </a:fld>
          <a:endParaRPr lang="de-CH" sz="1400" b="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334985</xdr:colOff>
      <xdr:row>48</xdr:row>
      <xdr:rowOff>225032</xdr:rowOff>
    </xdr:from>
    <xdr:to>
      <xdr:col>2</xdr:col>
      <xdr:colOff>976123</xdr:colOff>
      <xdr:row>49</xdr:row>
      <xdr:rowOff>250778</xdr:rowOff>
    </xdr:to>
    <xdr:sp macro="" textlink="">
      <xdr:nvSpPr>
        <xdr:cNvPr id="17" name="Textfeld 16">
          <a:extLst>
            <a:ext uri="{FF2B5EF4-FFF2-40B4-BE49-F238E27FC236}">
              <a16:creationId xmlns:a16="http://schemas.microsoft.com/office/drawing/2014/main" id="{00000000-0008-0000-2800-000011000000}"/>
            </a:ext>
          </a:extLst>
        </xdr:cNvPr>
        <xdr:cNvSpPr txBox="1"/>
      </xdr:nvSpPr>
      <xdr:spPr>
        <a:xfrm>
          <a:off x="1106510" y="14007707"/>
          <a:ext cx="6411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fld id="{53C505BE-45D5-42AC-B50C-1465224EA260}" type="TxLink">
            <a:rPr lang="de-CH" sz="1400" b="0">
              <a:latin typeface="Calibri Light" panose="020F0302020204030204" pitchFamily="34" charset="0"/>
              <a:cs typeface="Calibri Light" panose="020F0302020204030204" pitchFamily="34" charset="0"/>
            </a:rPr>
            <a:pPr/>
            <a:t>petite</a:t>
          </a:fld>
          <a:endParaRPr lang="de-CH" sz="1400" b="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228600</xdr:colOff>
      <xdr:row>53</xdr:row>
      <xdr:rowOff>247649</xdr:rowOff>
    </xdr:from>
    <xdr:to>
      <xdr:col>7</xdr:col>
      <xdr:colOff>95250</xdr:colOff>
      <xdr:row>75</xdr:row>
      <xdr:rowOff>220124</xdr:rowOff>
    </xdr:to>
    <xdr:sp macro="" textlink="">
      <xdr:nvSpPr>
        <xdr:cNvPr id="18" name="Ellipse 17">
          <a:extLst>
            <a:ext uri="{FF2B5EF4-FFF2-40B4-BE49-F238E27FC236}">
              <a16:creationId xmlns:a16="http://schemas.microsoft.com/office/drawing/2014/main" id="{00000000-0008-0000-2800-000012000000}"/>
            </a:ext>
          </a:extLst>
        </xdr:cNvPr>
        <xdr:cNvSpPr>
          <a:spLocks/>
        </xdr:cNvSpPr>
      </xdr:nvSpPr>
      <xdr:spPr>
        <a:xfrm>
          <a:off x="1000125" y="15182849"/>
          <a:ext cx="6162675" cy="6258975"/>
        </a:xfrm>
        <a:prstGeom prst="ellipse">
          <a:avLst/>
        </a:prstGeom>
        <a:ln w="3175">
          <a:noFill/>
          <a:prstDash val="sysDot"/>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1149937</xdr:colOff>
      <xdr:row>57</xdr:row>
      <xdr:rowOff>74136</xdr:rowOff>
    </xdr:from>
    <xdr:to>
      <xdr:col>5</xdr:col>
      <xdr:colOff>2031412</xdr:colOff>
      <xdr:row>72</xdr:row>
      <xdr:rowOff>107886</xdr:rowOff>
    </xdr:to>
    <xdr:sp macro="" textlink="">
      <xdr:nvSpPr>
        <xdr:cNvPr id="19" name="Ellipse 18">
          <a:extLst>
            <a:ext uri="{FF2B5EF4-FFF2-40B4-BE49-F238E27FC236}">
              <a16:creationId xmlns:a16="http://schemas.microsoft.com/office/drawing/2014/main" id="{00000000-0008-0000-2800-000013000000}"/>
            </a:ext>
          </a:extLst>
        </xdr:cNvPr>
        <xdr:cNvSpPr>
          <a:spLocks/>
        </xdr:cNvSpPr>
      </xdr:nvSpPr>
      <xdr:spPr>
        <a:xfrm>
          <a:off x="1921462" y="16152336"/>
          <a:ext cx="4320000" cy="4320000"/>
        </a:xfrm>
        <a:prstGeom prst="ellipse">
          <a:avLst/>
        </a:prstGeom>
        <a:solidFill>
          <a:schemeClr val="bg1">
            <a:lumMod val="75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3</xdr:col>
      <xdr:colOff>116362</xdr:colOff>
      <xdr:row>60</xdr:row>
      <xdr:rowOff>116886</xdr:rowOff>
    </xdr:from>
    <xdr:to>
      <xdr:col>5</xdr:col>
      <xdr:colOff>1131412</xdr:colOff>
      <xdr:row>69</xdr:row>
      <xdr:rowOff>65136</xdr:rowOff>
    </xdr:to>
    <xdr:sp macro="" textlink="">
      <xdr:nvSpPr>
        <xdr:cNvPr id="20" name="Ellipse 19">
          <a:extLst>
            <a:ext uri="{FF2B5EF4-FFF2-40B4-BE49-F238E27FC236}">
              <a16:creationId xmlns:a16="http://schemas.microsoft.com/office/drawing/2014/main" id="{00000000-0008-0000-2800-000014000000}"/>
            </a:ext>
          </a:extLst>
        </xdr:cNvPr>
        <xdr:cNvSpPr>
          <a:spLocks/>
        </xdr:cNvSpPr>
      </xdr:nvSpPr>
      <xdr:spPr>
        <a:xfrm>
          <a:off x="2821462" y="17052336"/>
          <a:ext cx="2520000" cy="2520000"/>
        </a:xfrm>
        <a:prstGeom prst="ellipse">
          <a:avLst/>
        </a:prstGeom>
        <a:solidFill>
          <a:schemeClr val="bg1">
            <a:lumMod val="65000"/>
          </a:schemeClr>
        </a:solidFill>
        <a:ln>
          <a:noFill/>
        </a:ln>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3</xdr:col>
      <xdr:colOff>681554</xdr:colOff>
      <xdr:row>58</xdr:row>
      <xdr:rowOff>5637</xdr:rowOff>
    </xdr:from>
    <xdr:to>
      <xdr:col>5</xdr:col>
      <xdr:colOff>626172</xdr:colOff>
      <xdr:row>59</xdr:row>
      <xdr:rowOff>35193</xdr:rowOff>
    </xdr:to>
    <xdr:sp macro="" textlink="' '!A370">
      <xdr:nvSpPr>
        <xdr:cNvPr id="21" name="Textfeld 20">
          <a:extLst>
            <a:ext uri="{FF2B5EF4-FFF2-40B4-BE49-F238E27FC236}">
              <a16:creationId xmlns:a16="http://schemas.microsoft.com/office/drawing/2014/main" id="{00000000-0008-0000-2800-000015000000}"/>
            </a:ext>
          </a:extLst>
        </xdr:cNvPr>
        <xdr:cNvSpPr txBox="1"/>
      </xdr:nvSpPr>
      <xdr:spPr>
        <a:xfrm>
          <a:off x="3462854" y="16274337"/>
          <a:ext cx="147623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F4872A13-39D9-4AE8-8F79-4207D233E52D}" type="TxLink">
            <a:rPr lang="en-US" sz="1400" b="1">
              <a:solidFill>
                <a:schemeClr val="tx1">
                  <a:lumMod val="75000"/>
                  <a:lumOff val="25000"/>
                </a:schemeClr>
              </a:solidFill>
              <a:latin typeface="Calibri Light" panose="020F0302020204030204" pitchFamily="34" charset="0"/>
              <a:ea typeface="+mn-ea"/>
              <a:cs typeface="Calibri Light" panose="020F0302020204030204" pitchFamily="34" charset="0"/>
            </a:rPr>
            <a:pPr marL="0" indent="0" algn="ctr"/>
            <a:t>Contexte restreint</a:t>
          </a:fld>
          <a:endParaRPr lang="de-CH" sz="1400" b="1">
            <a:solidFill>
              <a:schemeClr val="tx1">
                <a:lumMod val="75000"/>
                <a:lumOff val="2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1771671</xdr:colOff>
      <xdr:row>59</xdr:row>
      <xdr:rowOff>168896</xdr:rowOff>
    </xdr:from>
    <xdr:to>
      <xdr:col>4</xdr:col>
      <xdr:colOff>689163</xdr:colOff>
      <xdr:row>63</xdr:row>
      <xdr:rowOff>213636</xdr:rowOff>
    </xdr:to>
    <xdr:cxnSp macro="">
      <xdr:nvCxnSpPr>
        <xdr:cNvPr id="22" name="Gekrümmte Verbindung 90">
          <a:extLst>
            <a:ext uri="{FF2B5EF4-FFF2-40B4-BE49-F238E27FC236}">
              <a16:creationId xmlns:a16="http://schemas.microsoft.com/office/drawing/2014/main" id="{00000000-0008-0000-2800-000016000000}"/>
            </a:ext>
          </a:extLst>
        </xdr:cNvPr>
        <xdr:cNvCxnSpPr>
          <a:stCxn id="66" idx="0"/>
          <a:endCxn id="34" idx="2"/>
        </xdr:cNvCxnSpPr>
      </xdr:nvCxnSpPr>
      <xdr:spPr>
        <a:xfrm rot="16200000" flipV="1">
          <a:off x="2732047" y="16629745"/>
          <a:ext cx="1187740" cy="1565442"/>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738181</xdr:colOff>
      <xdr:row>65</xdr:row>
      <xdr:rowOff>162869</xdr:rowOff>
    </xdr:from>
    <xdr:to>
      <xdr:col>5</xdr:col>
      <xdr:colOff>111703</xdr:colOff>
      <xdr:row>71</xdr:row>
      <xdr:rowOff>172818</xdr:rowOff>
    </xdr:to>
    <xdr:cxnSp macro="">
      <xdr:nvCxnSpPr>
        <xdr:cNvPr id="23" name="Gekrümmte Verbindung 91">
          <a:extLst>
            <a:ext uri="{FF2B5EF4-FFF2-40B4-BE49-F238E27FC236}">
              <a16:creationId xmlns:a16="http://schemas.microsoft.com/office/drawing/2014/main" id="{00000000-0008-0000-2800-000017000000}"/>
            </a:ext>
          </a:extLst>
        </xdr:cNvPr>
        <xdr:cNvCxnSpPr>
          <a:stCxn id="66" idx="5"/>
          <a:endCxn id="37" idx="0"/>
        </xdr:cNvCxnSpPr>
      </xdr:nvCxnSpPr>
      <xdr:spPr>
        <a:xfrm rot="5400000">
          <a:off x="3377480" y="19307245"/>
          <a:ext cx="1724449" cy="164097"/>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1139153</xdr:colOff>
      <xdr:row>64</xdr:row>
      <xdr:rowOff>233886</xdr:rowOff>
    </xdr:from>
    <xdr:to>
      <xdr:col>4</xdr:col>
      <xdr:colOff>380642</xdr:colOff>
      <xdr:row>65</xdr:row>
      <xdr:rowOff>271199</xdr:rowOff>
    </xdr:to>
    <xdr:cxnSp macro="">
      <xdr:nvCxnSpPr>
        <xdr:cNvPr id="24" name="Gekrümmte Verbindung 92">
          <a:extLst>
            <a:ext uri="{FF2B5EF4-FFF2-40B4-BE49-F238E27FC236}">
              <a16:creationId xmlns:a16="http://schemas.microsoft.com/office/drawing/2014/main" id="{00000000-0008-0000-2800-000018000000}"/>
            </a:ext>
          </a:extLst>
        </xdr:cNvPr>
        <xdr:cNvCxnSpPr>
          <a:stCxn id="66" idx="2"/>
          <a:endCxn id="39" idx="3"/>
        </xdr:cNvCxnSpPr>
      </xdr:nvCxnSpPr>
      <xdr:spPr>
        <a:xfrm rot="10800000" flipV="1">
          <a:off x="1910678" y="18312336"/>
          <a:ext cx="1889439" cy="323063"/>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1494787</xdr:colOff>
      <xdr:row>63</xdr:row>
      <xdr:rowOff>4498</xdr:rowOff>
    </xdr:from>
    <xdr:to>
      <xdr:col>4</xdr:col>
      <xdr:colOff>689163</xdr:colOff>
      <xdr:row>63</xdr:row>
      <xdr:rowOff>213636</xdr:rowOff>
    </xdr:to>
    <xdr:cxnSp macro="">
      <xdr:nvCxnSpPr>
        <xdr:cNvPr id="25" name="Gekrümmte Verbindung 93">
          <a:extLst>
            <a:ext uri="{FF2B5EF4-FFF2-40B4-BE49-F238E27FC236}">
              <a16:creationId xmlns:a16="http://schemas.microsoft.com/office/drawing/2014/main" id="{00000000-0008-0000-2800-000019000000}"/>
            </a:ext>
          </a:extLst>
        </xdr:cNvPr>
        <xdr:cNvCxnSpPr>
          <a:stCxn id="40" idx="3"/>
          <a:endCxn id="66" idx="0"/>
        </xdr:cNvCxnSpPr>
      </xdr:nvCxnSpPr>
      <xdr:spPr>
        <a:xfrm>
          <a:off x="2266312" y="17797198"/>
          <a:ext cx="1842326" cy="209138"/>
        </a:xfrm>
        <a:prstGeom prst="curvedConnector2">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202066</xdr:colOff>
      <xdr:row>64</xdr:row>
      <xdr:rowOff>233886</xdr:rowOff>
    </xdr:from>
    <xdr:to>
      <xdr:col>5</xdr:col>
      <xdr:colOff>2027296</xdr:colOff>
      <xdr:row>64</xdr:row>
      <xdr:rowOff>266437</xdr:rowOff>
    </xdr:to>
    <xdr:cxnSp macro="">
      <xdr:nvCxnSpPr>
        <xdr:cNvPr id="26" name="Gekrümmte Verbindung 94">
          <a:extLst>
            <a:ext uri="{FF2B5EF4-FFF2-40B4-BE49-F238E27FC236}">
              <a16:creationId xmlns:a16="http://schemas.microsoft.com/office/drawing/2014/main" id="{00000000-0008-0000-2800-00001A000000}"/>
            </a:ext>
          </a:extLst>
        </xdr:cNvPr>
        <xdr:cNvCxnSpPr>
          <a:stCxn id="66" idx="6"/>
          <a:endCxn id="42" idx="1"/>
        </xdr:cNvCxnSpPr>
      </xdr:nvCxnSpPr>
      <xdr:spPr>
        <a:xfrm>
          <a:off x="4412116" y="18312336"/>
          <a:ext cx="1825230" cy="3255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536082</xdr:colOff>
      <xdr:row>65</xdr:row>
      <xdr:rowOff>254137</xdr:rowOff>
    </xdr:from>
    <xdr:to>
      <xdr:col>4</xdr:col>
      <xdr:colOff>689163</xdr:colOff>
      <xdr:row>73</xdr:row>
      <xdr:rowOff>239748</xdr:rowOff>
    </xdr:to>
    <xdr:cxnSp macro="">
      <xdr:nvCxnSpPr>
        <xdr:cNvPr id="27" name="Gekrümmte Verbindung 95">
          <a:extLst>
            <a:ext uri="{FF2B5EF4-FFF2-40B4-BE49-F238E27FC236}">
              <a16:creationId xmlns:a16="http://schemas.microsoft.com/office/drawing/2014/main" id="{00000000-0008-0000-2800-00001B000000}"/>
            </a:ext>
          </a:extLst>
        </xdr:cNvPr>
        <xdr:cNvCxnSpPr>
          <a:stCxn id="66" idx="4"/>
          <a:endCxn id="48" idx="0"/>
        </xdr:cNvCxnSpPr>
      </xdr:nvCxnSpPr>
      <xdr:spPr>
        <a:xfrm rot="5400000">
          <a:off x="2539104" y="19320415"/>
          <a:ext cx="2271611" cy="867456"/>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111703</xdr:colOff>
      <xdr:row>65</xdr:row>
      <xdr:rowOff>162869</xdr:rowOff>
    </xdr:from>
    <xdr:to>
      <xdr:col>5</xdr:col>
      <xdr:colOff>1245505</xdr:colOff>
      <xdr:row>70</xdr:row>
      <xdr:rowOff>58771</xdr:rowOff>
    </xdr:to>
    <xdr:cxnSp macro="">
      <xdr:nvCxnSpPr>
        <xdr:cNvPr id="28" name="Gekrümmte Verbindung 96">
          <a:extLst>
            <a:ext uri="{FF2B5EF4-FFF2-40B4-BE49-F238E27FC236}">
              <a16:creationId xmlns:a16="http://schemas.microsoft.com/office/drawing/2014/main" id="{00000000-0008-0000-2800-00001C000000}"/>
            </a:ext>
          </a:extLst>
        </xdr:cNvPr>
        <xdr:cNvCxnSpPr>
          <a:stCxn id="66" idx="5"/>
          <a:endCxn id="47" idx="0"/>
        </xdr:cNvCxnSpPr>
      </xdr:nvCxnSpPr>
      <xdr:spPr>
        <a:xfrm rot="16200000" flipH="1">
          <a:off x="4226328" y="18622494"/>
          <a:ext cx="1324652" cy="1133802"/>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206327</xdr:colOff>
      <xdr:row>63</xdr:row>
      <xdr:rowOff>259828</xdr:rowOff>
    </xdr:from>
    <xdr:to>
      <xdr:col>4</xdr:col>
      <xdr:colOff>380641</xdr:colOff>
      <xdr:row>64</xdr:row>
      <xdr:rowOff>233886</xdr:rowOff>
    </xdr:to>
    <xdr:cxnSp macro="">
      <xdr:nvCxnSpPr>
        <xdr:cNvPr id="29" name="Gekrümmte Verbindung 97">
          <a:extLst>
            <a:ext uri="{FF2B5EF4-FFF2-40B4-BE49-F238E27FC236}">
              <a16:creationId xmlns:a16="http://schemas.microsoft.com/office/drawing/2014/main" id="{00000000-0008-0000-2800-00001D000000}"/>
            </a:ext>
          </a:extLst>
        </xdr:cNvPr>
        <xdr:cNvCxnSpPr>
          <a:stCxn id="43" idx="3"/>
          <a:endCxn id="66" idx="2"/>
        </xdr:cNvCxnSpPr>
      </xdr:nvCxnSpPr>
      <xdr:spPr>
        <a:xfrm>
          <a:off x="3625802" y="18052528"/>
          <a:ext cx="174314" cy="259808"/>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686641</xdr:colOff>
      <xdr:row>65</xdr:row>
      <xdr:rowOff>254135</xdr:rowOff>
    </xdr:from>
    <xdr:to>
      <xdr:col>6</xdr:col>
      <xdr:colOff>223341</xdr:colOff>
      <xdr:row>67</xdr:row>
      <xdr:rowOff>38302</xdr:rowOff>
    </xdr:to>
    <xdr:cxnSp macro="">
      <xdr:nvCxnSpPr>
        <xdr:cNvPr id="30" name="Gekrümmte Verbindung 98">
          <a:extLst>
            <a:ext uri="{FF2B5EF4-FFF2-40B4-BE49-F238E27FC236}">
              <a16:creationId xmlns:a16="http://schemas.microsoft.com/office/drawing/2014/main" id="{00000000-0008-0000-2800-00001E000000}"/>
            </a:ext>
          </a:extLst>
        </xdr:cNvPr>
        <xdr:cNvCxnSpPr>
          <a:stCxn id="66" idx="4"/>
          <a:endCxn id="41" idx="0"/>
        </xdr:cNvCxnSpPr>
      </xdr:nvCxnSpPr>
      <xdr:spPr>
        <a:xfrm rot="16200000" flipH="1">
          <a:off x="5149195" y="17575256"/>
          <a:ext cx="355667" cy="2441825"/>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681970</xdr:colOff>
      <xdr:row>64</xdr:row>
      <xdr:rowOff>233886</xdr:rowOff>
    </xdr:from>
    <xdr:to>
      <xdr:col>4</xdr:col>
      <xdr:colOff>380642</xdr:colOff>
      <xdr:row>66</xdr:row>
      <xdr:rowOff>61515</xdr:rowOff>
    </xdr:to>
    <xdr:cxnSp macro="">
      <xdr:nvCxnSpPr>
        <xdr:cNvPr id="31" name="Gekrümmte Verbindung 99">
          <a:extLst>
            <a:ext uri="{FF2B5EF4-FFF2-40B4-BE49-F238E27FC236}">
              <a16:creationId xmlns:a16="http://schemas.microsoft.com/office/drawing/2014/main" id="{00000000-0008-0000-2800-00001F000000}"/>
            </a:ext>
          </a:extLst>
        </xdr:cNvPr>
        <xdr:cNvCxnSpPr>
          <a:stCxn id="35" idx="0"/>
          <a:endCxn id="66" idx="2"/>
        </xdr:cNvCxnSpPr>
      </xdr:nvCxnSpPr>
      <xdr:spPr>
        <a:xfrm rot="5400000" flipH="1" flipV="1">
          <a:off x="3394029" y="18305377"/>
          <a:ext cx="399129" cy="413047"/>
        </a:xfrm>
        <a:prstGeom prst="curvedConnector2">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3</xdr:col>
      <xdr:colOff>39477</xdr:colOff>
      <xdr:row>65</xdr:row>
      <xdr:rowOff>254136</xdr:rowOff>
    </xdr:from>
    <xdr:to>
      <xdr:col>4</xdr:col>
      <xdr:colOff>689163</xdr:colOff>
      <xdr:row>71</xdr:row>
      <xdr:rowOff>168270</xdr:rowOff>
    </xdr:to>
    <xdr:cxnSp macro="">
      <xdr:nvCxnSpPr>
        <xdr:cNvPr id="32" name="Gekrümmte Verbindung 100">
          <a:extLst>
            <a:ext uri="{FF2B5EF4-FFF2-40B4-BE49-F238E27FC236}">
              <a16:creationId xmlns:a16="http://schemas.microsoft.com/office/drawing/2014/main" id="{00000000-0008-0000-2800-000020000000}"/>
            </a:ext>
          </a:extLst>
        </xdr:cNvPr>
        <xdr:cNvCxnSpPr>
          <a:stCxn id="66" idx="4"/>
          <a:endCxn id="46" idx="3"/>
        </xdr:cNvCxnSpPr>
      </xdr:nvCxnSpPr>
      <xdr:spPr>
        <a:xfrm rot="5400000">
          <a:off x="2612291" y="18750622"/>
          <a:ext cx="1628634" cy="1364061"/>
        </a:xfrm>
        <a:prstGeom prst="curvedConnector2">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567734</xdr:colOff>
      <xdr:row>68</xdr:row>
      <xdr:rowOff>85419</xdr:rowOff>
    </xdr:from>
    <xdr:to>
      <xdr:col>2</xdr:col>
      <xdr:colOff>1611734</xdr:colOff>
      <xdr:row>69</xdr:row>
      <xdr:rowOff>123669</xdr:rowOff>
    </xdr:to>
    <xdr:sp macro="" textlink="Stakeholder!C11">
      <xdr:nvSpPr>
        <xdr:cNvPr id="33" name="Textfeld 32" title="Key Partnership">
          <a:extLst>
            <a:ext uri="{FF2B5EF4-FFF2-40B4-BE49-F238E27FC236}">
              <a16:creationId xmlns:a16="http://schemas.microsoft.com/office/drawing/2014/main" id="{00000000-0008-0000-2800-000021000000}"/>
            </a:ext>
          </a:extLst>
        </xdr:cNvPr>
        <xdr:cNvSpPr txBox="1"/>
      </xdr:nvSpPr>
      <xdr:spPr>
        <a:xfrm>
          <a:off x="1339259" y="19306869"/>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833C5CBB-692C-4F7F-B386-94B1DB6D1375}"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1247149</xdr:colOff>
      <xdr:row>58</xdr:row>
      <xdr:rowOff>130646</xdr:rowOff>
    </xdr:from>
    <xdr:to>
      <xdr:col>3</xdr:col>
      <xdr:colOff>357574</xdr:colOff>
      <xdr:row>59</xdr:row>
      <xdr:rowOff>168896</xdr:rowOff>
    </xdr:to>
    <xdr:sp macro="" textlink="Stakeholder!C13">
      <xdr:nvSpPr>
        <xdr:cNvPr id="34" name="Textfeld 33" title="Key Partnership">
          <a:extLst>
            <a:ext uri="{FF2B5EF4-FFF2-40B4-BE49-F238E27FC236}">
              <a16:creationId xmlns:a16="http://schemas.microsoft.com/office/drawing/2014/main" id="{00000000-0008-0000-2800-000022000000}"/>
            </a:ext>
          </a:extLst>
        </xdr:cNvPr>
        <xdr:cNvSpPr txBox="1"/>
      </xdr:nvSpPr>
      <xdr:spPr>
        <a:xfrm>
          <a:off x="2018674" y="16494596"/>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5BD28CF4-5D5E-4F07-95A5-6E1B379B6BA7}"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3</xdr:col>
      <xdr:colOff>158568</xdr:colOff>
      <xdr:row>66</xdr:row>
      <xdr:rowOff>61515</xdr:rowOff>
    </xdr:from>
    <xdr:to>
      <xdr:col>4</xdr:col>
      <xdr:colOff>488193</xdr:colOff>
      <xdr:row>67</xdr:row>
      <xdr:rowOff>99765</xdr:rowOff>
    </xdr:to>
    <xdr:sp macro="" textlink="Stakeholder!C9">
      <xdr:nvSpPr>
        <xdr:cNvPr id="35" name="Textfeld 34" title="Key Partnership">
          <a:extLst>
            <a:ext uri="{FF2B5EF4-FFF2-40B4-BE49-F238E27FC236}">
              <a16:creationId xmlns:a16="http://schemas.microsoft.com/office/drawing/2014/main" id="{00000000-0008-0000-2800-000023000000}"/>
            </a:ext>
          </a:extLst>
        </xdr:cNvPr>
        <xdr:cNvSpPr txBox="1"/>
      </xdr:nvSpPr>
      <xdr:spPr>
        <a:xfrm>
          <a:off x="2863668" y="18711465"/>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6683D3F3-A34B-4644-A6BB-4565BAFD59E2}"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Unternehmen</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5</xdr:col>
      <xdr:colOff>427121</xdr:colOff>
      <xdr:row>65</xdr:row>
      <xdr:rowOff>137726</xdr:rowOff>
    </xdr:from>
    <xdr:to>
      <xdr:col>5</xdr:col>
      <xdr:colOff>1471121</xdr:colOff>
      <xdr:row>66</xdr:row>
      <xdr:rowOff>175976</xdr:rowOff>
    </xdr:to>
    <xdr:sp macro="" textlink="Stakeholder!C7">
      <xdr:nvSpPr>
        <xdr:cNvPr id="36" name="Textfeld 35" title="Key Partnership">
          <a:extLst>
            <a:ext uri="{FF2B5EF4-FFF2-40B4-BE49-F238E27FC236}">
              <a16:creationId xmlns:a16="http://schemas.microsoft.com/office/drawing/2014/main" id="{00000000-0008-0000-2800-000024000000}"/>
            </a:ext>
          </a:extLst>
        </xdr:cNvPr>
        <xdr:cNvSpPr txBox="1"/>
      </xdr:nvSpPr>
      <xdr:spPr>
        <a:xfrm>
          <a:off x="4637171" y="18501926"/>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F2BFDDC6-A3BF-4C7A-91C6-289BDD7515F9}" type="TxLink">
            <a:rPr lang="de-CH" sz="1000" b="0">
              <a:latin typeface="Calibri Light" panose="020F0302020204030204" pitchFamily="34" charset="0"/>
              <a:cs typeface="Calibri Light" panose="020F0302020204030204" pitchFamily="34" charset="0"/>
            </a:rPr>
            <a:pPr algn="ctr"/>
            <a:t>Dozenten</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213658</xdr:colOff>
      <xdr:row>71</xdr:row>
      <xdr:rowOff>172819</xdr:rowOff>
    </xdr:from>
    <xdr:to>
      <xdr:col>5</xdr:col>
      <xdr:colOff>467083</xdr:colOff>
      <xdr:row>72</xdr:row>
      <xdr:rowOff>211069</xdr:rowOff>
    </xdr:to>
    <xdr:sp macro="" textlink="Stakeholder!C12">
      <xdr:nvSpPr>
        <xdr:cNvPr id="37" name="Textfeld 36" title="Key Partnership">
          <a:extLst>
            <a:ext uri="{FF2B5EF4-FFF2-40B4-BE49-F238E27FC236}">
              <a16:creationId xmlns:a16="http://schemas.microsoft.com/office/drawing/2014/main" id="{00000000-0008-0000-2800-000025000000}"/>
            </a:ext>
          </a:extLst>
        </xdr:cNvPr>
        <xdr:cNvSpPr txBox="1"/>
      </xdr:nvSpPr>
      <xdr:spPr>
        <a:xfrm>
          <a:off x="3633133" y="20251519"/>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33BAA30D-A76E-4640-8093-B08DE47DDF8E}"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960653</xdr:colOff>
      <xdr:row>58</xdr:row>
      <xdr:rowOff>249272</xdr:rowOff>
    </xdr:from>
    <xdr:to>
      <xdr:col>5</xdr:col>
      <xdr:colOff>2004653</xdr:colOff>
      <xdr:row>60</xdr:row>
      <xdr:rowOff>1772</xdr:rowOff>
    </xdr:to>
    <xdr:sp macro="" textlink="Stakeholder!C14">
      <xdr:nvSpPr>
        <xdr:cNvPr id="38" name="Textfeld 12" title="Key Partnership">
          <a:extLst>
            <a:ext uri="{FF2B5EF4-FFF2-40B4-BE49-F238E27FC236}">
              <a16:creationId xmlns:a16="http://schemas.microsoft.com/office/drawing/2014/main" id="{00000000-0008-0000-2800-000026000000}"/>
            </a:ext>
          </a:extLst>
        </xdr:cNvPr>
        <xdr:cNvSpPr txBox="1"/>
      </xdr:nvSpPr>
      <xdr:spPr>
        <a:xfrm>
          <a:off x="5170703" y="16613222"/>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9D82F6AA-BCDA-4B9A-B5EB-25874236D5B2}"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 </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2</xdr:col>
      <xdr:colOff>95152</xdr:colOff>
      <xdr:row>65</xdr:row>
      <xdr:rowOff>106397</xdr:rowOff>
    </xdr:from>
    <xdr:to>
      <xdr:col>2</xdr:col>
      <xdr:colOff>1139152</xdr:colOff>
      <xdr:row>66</xdr:row>
      <xdr:rowOff>144647</xdr:rowOff>
    </xdr:to>
    <xdr:sp macro="" textlink="Stakeholder!C15">
      <xdr:nvSpPr>
        <xdr:cNvPr id="39" name="Textfeld 12" title="Key Partnership">
          <a:extLst>
            <a:ext uri="{FF2B5EF4-FFF2-40B4-BE49-F238E27FC236}">
              <a16:creationId xmlns:a16="http://schemas.microsoft.com/office/drawing/2014/main" id="{00000000-0008-0000-2800-000027000000}"/>
            </a:ext>
          </a:extLst>
        </xdr:cNvPr>
        <xdr:cNvSpPr txBox="1"/>
      </xdr:nvSpPr>
      <xdr:spPr>
        <a:xfrm>
          <a:off x="866677" y="18470597"/>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72F0E155-02B0-4D0E-B780-B78F4BD1F70F}"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450787</xdr:colOff>
      <xdr:row>62</xdr:row>
      <xdr:rowOff>125447</xdr:rowOff>
    </xdr:from>
    <xdr:to>
      <xdr:col>2</xdr:col>
      <xdr:colOff>1494787</xdr:colOff>
      <xdr:row>63</xdr:row>
      <xdr:rowOff>163696</xdr:rowOff>
    </xdr:to>
    <xdr:sp macro="" textlink="Stakeholder!C16">
      <xdr:nvSpPr>
        <xdr:cNvPr id="40" name="Textfeld 12" title="Key Partnership">
          <a:extLst>
            <a:ext uri="{FF2B5EF4-FFF2-40B4-BE49-F238E27FC236}">
              <a16:creationId xmlns:a16="http://schemas.microsoft.com/office/drawing/2014/main" id="{00000000-0008-0000-2800-000028000000}"/>
            </a:ext>
          </a:extLst>
        </xdr:cNvPr>
        <xdr:cNvSpPr txBox="1"/>
      </xdr:nvSpPr>
      <xdr:spPr>
        <a:xfrm>
          <a:off x="1222312" y="17632397"/>
          <a:ext cx="1044000" cy="323999"/>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40D8EA8E-6A96-469D-BEFE-83C6B20855F4}"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1815891</xdr:colOff>
      <xdr:row>67</xdr:row>
      <xdr:rowOff>38303</xdr:rowOff>
    </xdr:from>
    <xdr:to>
      <xdr:col>7</xdr:col>
      <xdr:colOff>2391</xdr:colOff>
      <xdr:row>68</xdr:row>
      <xdr:rowOff>76553</xdr:rowOff>
    </xdr:to>
    <xdr:sp macro="" textlink="Stakeholder!C24">
      <xdr:nvSpPr>
        <xdr:cNvPr id="41" name="Textfeld 12" title="Key Partnership">
          <a:extLst>
            <a:ext uri="{FF2B5EF4-FFF2-40B4-BE49-F238E27FC236}">
              <a16:creationId xmlns:a16="http://schemas.microsoft.com/office/drawing/2014/main" id="{00000000-0008-0000-2800-000029000000}"/>
            </a:ext>
          </a:extLst>
        </xdr:cNvPr>
        <xdr:cNvSpPr txBox="1"/>
      </xdr:nvSpPr>
      <xdr:spPr>
        <a:xfrm>
          <a:off x="6025941" y="18974003"/>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B3D49803-3A87-4E1F-9F4E-677BE8081FA3}"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2027296</xdr:colOff>
      <xdr:row>64</xdr:row>
      <xdr:rowOff>101635</xdr:rowOff>
    </xdr:from>
    <xdr:to>
      <xdr:col>7</xdr:col>
      <xdr:colOff>213796</xdr:colOff>
      <xdr:row>65</xdr:row>
      <xdr:rowOff>139885</xdr:rowOff>
    </xdr:to>
    <xdr:sp macro="" textlink="Stakeholder!C18">
      <xdr:nvSpPr>
        <xdr:cNvPr id="42" name="Textfeld 12" title="Key Partnership">
          <a:extLst>
            <a:ext uri="{FF2B5EF4-FFF2-40B4-BE49-F238E27FC236}">
              <a16:creationId xmlns:a16="http://schemas.microsoft.com/office/drawing/2014/main" id="{00000000-0008-0000-2800-00002A000000}"/>
            </a:ext>
          </a:extLst>
        </xdr:cNvPr>
        <xdr:cNvSpPr txBox="1"/>
      </xdr:nvSpPr>
      <xdr:spPr>
        <a:xfrm>
          <a:off x="6237346" y="18180085"/>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0BFDFA1A-DB89-4CEC-B379-F5CB265670D2}"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1810277</xdr:colOff>
      <xdr:row>63</xdr:row>
      <xdr:rowOff>95026</xdr:rowOff>
    </xdr:from>
    <xdr:to>
      <xdr:col>4</xdr:col>
      <xdr:colOff>206327</xdr:colOff>
      <xdr:row>64</xdr:row>
      <xdr:rowOff>133276</xdr:rowOff>
    </xdr:to>
    <xdr:sp macro="" textlink="Stakeholder!C19">
      <xdr:nvSpPr>
        <xdr:cNvPr id="43" name="Textfeld 12" title="Key Partnership">
          <a:extLst>
            <a:ext uri="{FF2B5EF4-FFF2-40B4-BE49-F238E27FC236}">
              <a16:creationId xmlns:a16="http://schemas.microsoft.com/office/drawing/2014/main" id="{00000000-0008-0000-2800-00002B000000}"/>
            </a:ext>
          </a:extLst>
        </xdr:cNvPr>
        <xdr:cNvSpPr txBox="1"/>
      </xdr:nvSpPr>
      <xdr:spPr>
        <a:xfrm>
          <a:off x="2581802" y="17887726"/>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B9066B0E-44F8-41AE-B354-02AA01C2BC63}"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20581</xdr:colOff>
      <xdr:row>55</xdr:row>
      <xdr:rowOff>228377</xdr:rowOff>
    </xdr:from>
    <xdr:to>
      <xdr:col>5</xdr:col>
      <xdr:colOff>274006</xdr:colOff>
      <xdr:row>56</xdr:row>
      <xdr:rowOff>266627</xdr:rowOff>
    </xdr:to>
    <xdr:sp macro="" textlink="Stakeholder!C17">
      <xdr:nvSpPr>
        <xdr:cNvPr id="44" name="Textfeld 12" title="Key Partnership">
          <a:extLst>
            <a:ext uri="{FF2B5EF4-FFF2-40B4-BE49-F238E27FC236}">
              <a16:creationId xmlns:a16="http://schemas.microsoft.com/office/drawing/2014/main" id="{00000000-0008-0000-2800-00002C000000}"/>
            </a:ext>
          </a:extLst>
        </xdr:cNvPr>
        <xdr:cNvSpPr txBox="1"/>
      </xdr:nvSpPr>
      <xdr:spPr>
        <a:xfrm>
          <a:off x="3440056" y="15735077"/>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EE6FC7C8-803B-4017-92EF-882DB8D1A1FD}"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1498506</xdr:colOff>
      <xdr:row>61</xdr:row>
      <xdr:rowOff>134972</xdr:rowOff>
    </xdr:from>
    <xdr:to>
      <xdr:col>6</xdr:col>
      <xdr:colOff>427956</xdr:colOff>
      <xdr:row>62</xdr:row>
      <xdr:rowOff>173223</xdr:rowOff>
    </xdr:to>
    <xdr:sp macro="" textlink="Stakeholder!C21">
      <xdr:nvSpPr>
        <xdr:cNvPr id="45" name="Textfeld 12" title="Key Partnership">
          <a:extLst>
            <a:ext uri="{FF2B5EF4-FFF2-40B4-BE49-F238E27FC236}">
              <a16:creationId xmlns:a16="http://schemas.microsoft.com/office/drawing/2014/main" id="{00000000-0008-0000-2800-00002D000000}"/>
            </a:ext>
          </a:extLst>
        </xdr:cNvPr>
        <xdr:cNvSpPr txBox="1"/>
      </xdr:nvSpPr>
      <xdr:spPr>
        <a:xfrm>
          <a:off x="5708556" y="17356172"/>
          <a:ext cx="1044000" cy="324001"/>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3495F17B-6384-42A5-A2CA-0D5BABFB106A}"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929052</xdr:colOff>
      <xdr:row>71</xdr:row>
      <xdr:rowOff>3468</xdr:rowOff>
    </xdr:from>
    <xdr:to>
      <xdr:col>3</xdr:col>
      <xdr:colOff>39477</xdr:colOff>
      <xdr:row>72</xdr:row>
      <xdr:rowOff>41718</xdr:rowOff>
    </xdr:to>
    <xdr:sp macro="" textlink="Stakeholder!C22">
      <xdr:nvSpPr>
        <xdr:cNvPr id="46" name="Textfeld 12" title="Key Partnership">
          <a:extLst>
            <a:ext uri="{FF2B5EF4-FFF2-40B4-BE49-F238E27FC236}">
              <a16:creationId xmlns:a16="http://schemas.microsoft.com/office/drawing/2014/main" id="{00000000-0008-0000-2800-00002E000000}"/>
            </a:ext>
          </a:extLst>
        </xdr:cNvPr>
        <xdr:cNvSpPr txBox="1"/>
      </xdr:nvSpPr>
      <xdr:spPr>
        <a:xfrm>
          <a:off x="1700577" y="20082168"/>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E9C930E8-E53D-414C-B2D6-76A8F8199BA0}"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723504</xdr:colOff>
      <xdr:row>70</xdr:row>
      <xdr:rowOff>58772</xdr:rowOff>
    </xdr:from>
    <xdr:to>
      <xdr:col>5</xdr:col>
      <xdr:colOff>1767504</xdr:colOff>
      <xdr:row>71</xdr:row>
      <xdr:rowOff>97022</xdr:rowOff>
    </xdr:to>
    <xdr:sp macro="" textlink="Stakeholder!C23">
      <xdr:nvSpPr>
        <xdr:cNvPr id="47" name="Textfeld 12" title="Key Partnership">
          <a:extLst>
            <a:ext uri="{FF2B5EF4-FFF2-40B4-BE49-F238E27FC236}">
              <a16:creationId xmlns:a16="http://schemas.microsoft.com/office/drawing/2014/main" id="{00000000-0008-0000-2800-00002F000000}"/>
            </a:ext>
          </a:extLst>
        </xdr:cNvPr>
        <xdr:cNvSpPr txBox="1"/>
      </xdr:nvSpPr>
      <xdr:spPr>
        <a:xfrm>
          <a:off x="4933554" y="19851722"/>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48B79D0F-8099-4437-BCBD-2532AF56DF02}"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3</xdr:col>
      <xdr:colOff>12681</xdr:colOff>
      <xdr:row>73</xdr:row>
      <xdr:rowOff>239747</xdr:rowOff>
    </xdr:from>
    <xdr:to>
      <xdr:col>4</xdr:col>
      <xdr:colOff>342306</xdr:colOff>
      <xdr:row>74</xdr:row>
      <xdr:rowOff>277997</xdr:rowOff>
    </xdr:to>
    <xdr:sp macro="" textlink="Stakeholder!C20">
      <xdr:nvSpPr>
        <xdr:cNvPr id="48" name="Textfeld 12" title="Key Partnership">
          <a:extLst>
            <a:ext uri="{FF2B5EF4-FFF2-40B4-BE49-F238E27FC236}">
              <a16:creationId xmlns:a16="http://schemas.microsoft.com/office/drawing/2014/main" id="{00000000-0008-0000-2800-000030000000}"/>
            </a:ext>
          </a:extLst>
        </xdr:cNvPr>
        <xdr:cNvSpPr txBox="1"/>
      </xdr:nvSpPr>
      <xdr:spPr>
        <a:xfrm>
          <a:off x="2717781" y="20889947"/>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711D9D28-4DD8-41E2-82AA-2435CF0D6AF0}"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503451</xdr:colOff>
      <xdr:row>63</xdr:row>
      <xdr:rowOff>82293</xdr:rowOff>
    </xdr:from>
    <xdr:to>
      <xdr:col>5</xdr:col>
      <xdr:colOff>1547451</xdr:colOff>
      <xdr:row>64</xdr:row>
      <xdr:rowOff>120543</xdr:rowOff>
    </xdr:to>
    <xdr:sp macro="" textlink="Stakeholder!C8">
      <xdr:nvSpPr>
        <xdr:cNvPr id="49" name="Textfeld 48" title="Key Partnership">
          <a:extLst>
            <a:ext uri="{FF2B5EF4-FFF2-40B4-BE49-F238E27FC236}">
              <a16:creationId xmlns:a16="http://schemas.microsoft.com/office/drawing/2014/main" id="{00000000-0008-0000-2800-000031000000}"/>
            </a:ext>
          </a:extLst>
        </xdr:cNvPr>
        <xdr:cNvSpPr txBox="1"/>
      </xdr:nvSpPr>
      <xdr:spPr>
        <a:xfrm>
          <a:off x="4713501" y="17874993"/>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046B5466-6870-423F-880B-146DFD8120AD}" type="TxLink">
            <a:rPr lang="de-CH" sz="1000" b="0">
              <a:latin typeface="Calibri Light" panose="020F0302020204030204" pitchFamily="34" charset="0"/>
              <a:cs typeface="Calibri Light" panose="020F0302020204030204" pitchFamily="34" charset="0"/>
            </a:rPr>
            <a:pPr algn="ctr"/>
            <a:t>Staat</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523062</xdr:colOff>
      <xdr:row>67</xdr:row>
      <xdr:rowOff>215094</xdr:rowOff>
    </xdr:from>
    <xdr:to>
      <xdr:col>5</xdr:col>
      <xdr:colOff>1567062</xdr:colOff>
      <xdr:row>68</xdr:row>
      <xdr:rowOff>253344</xdr:rowOff>
    </xdr:to>
    <xdr:sp macro="" textlink="Stakeholder!C25">
      <xdr:nvSpPr>
        <xdr:cNvPr id="50" name="Textfeld 12" title="Key Partnership">
          <a:extLst>
            <a:ext uri="{FF2B5EF4-FFF2-40B4-BE49-F238E27FC236}">
              <a16:creationId xmlns:a16="http://schemas.microsoft.com/office/drawing/2014/main" id="{00000000-0008-0000-2800-000032000000}"/>
            </a:ext>
          </a:extLst>
        </xdr:cNvPr>
        <xdr:cNvSpPr txBox="1"/>
      </xdr:nvSpPr>
      <xdr:spPr>
        <a:xfrm>
          <a:off x="4733112" y="19150794"/>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algn="ctr"/>
          <a:fld id="{A223AC68-263A-46AC-BC87-3E21DA48F964}"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53815</xdr:colOff>
      <xdr:row>68</xdr:row>
      <xdr:rowOff>201559</xdr:rowOff>
    </xdr:from>
    <xdr:to>
      <xdr:col>5</xdr:col>
      <xdr:colOff>307240</xdr:colOff>
      <xdr:row>69</xdr:row>
      <xdr:rowOff>239809</xdr:rowOff>
    </xdr:to>
    <xdr:sp macro="" textlink="Stakeholder!C10">
      <xdr:nvSpPr>
        <xdr:cNvPr id="51" name="Textfeld 50" title="Key Partnership">
          <a:extLst>
            <a:ext uri="{FF2B5EF4-FFF2-40B4-BE49-F238E27FC236}">
              <a16:creationId xmlns:a16="http://schemas.microsoft.com/office/drawing/2014/main" id="{00000000-0008-0000-2800-000033000000}"/>
            </a:ext>
          </a:extLst>
        </xdr:cNvPr>
        <xdr:cNvSpPr txBox="1"/>
      </xdr:nvSpPr>
      <xdr:spPr>
        <a:xfrm>
          <a:off x="3473290" y="19423009"/>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t">
          <a:noAutofit/>
        </a:bodyPr>
        <a:lstStyle/>
        <a:p>
          <a:pPr algn="ctr"/>
          <a:fld id="{7145FD8A-FFDD-4A9D-BCB1-BC2F629AA30D}" type="TxLink">
            <a:rPr lang="de-CH" sz="1000" b="0">
              <a:latin typeface="Calibri Light" panose="020F0302020204030204" pitchFamily="34" charset="0"/>
              <a:cs typeface="Calibri Light" panose="020F0302020204030204" pitchFamily="34" charset="0"/>
            </a:rPr>
            <a:pPr algn="ctr"/>
            <a:t> </a:t>
          </a:fld>
          <a:endParaRPr lang="de-CH" sz="1000" b="0">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545103</xdr:colOff>
      <xdr:row>56</xdr:row>
      <xdr:rowOff>266627</xdr:rowOff>
    </xdr:from>
    <xdr:to>
      <xdr:col>5</xdr:col>
      <xdr:colOff>111702</xdr:colOff>
      <xdr:row>64</xdr:row>
      <xdr:rowOff>13549</xdr:rowOff>
    </xdr:to>
    <xdr:cxnSp macro="">
      <xdr:nvCxnSpPr>
        <xdr:cNvPr id="52" name="Gekrümmte Verbindung 120">
          <a:extLst>
            <a:ext uri="{FF2B5EF4-FFF2-40B4-BE49-F238E27FC236}">
              <a16:creationId xmlns:a16="http://schemas.microsoft.com/office/drawing/2014/main" id="{00000000-0008-0000-2800-000034000000}"/>
            </a:ext>
          </a:extLst>
        </xdr:cNvPr>
        <xdr:cNvCxnSpPr>
          <a:stCxn id="66" idx="7"/>
          <a:endCxn id="44" idx="2"/>
        </xdr:cNvCxnSpPr>
      </xdr:nvCxnSpPr>
      <xdr:spPr>
        <a:xfrm rot="16200000" flipV="1">
          <a:off x="3126704" y="16896951"/>
          <a:ext cx="2032922" cy="357174"/>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173286</xdr:colOff>
      <xdr:row>60</xdr:row>
      <xdr:rowOff>236457</xdr:rowOff>
    </xdr:from>
    <xdr:to>
      <xdr:col>5</xdr:col>
      <xdr:colOff>426711</xdr:colOff>
      <xdr:row>61</xdr:row>
      <xdr:rowOff>274707</xdr:rowOff>
    </xdr:to>
    <xdr:sp macro="" textlink="Stakeholder!C6">
      <xdr:nvSpPr>
        <xdr:cNvPr id="53" name="Textfeld 52" title="Key Partnership">
          <a:extLst>
            <a:ext uri="{FF2B5EF4-FFF2-40B4-BE49-F238E27FC236}">
              <a16:creationId xmlns:a16="http://schemas.microsoft.com/office/drawing/2014/main" id="{00000000-0008-0000-2800-000035000000}"/>
            </a:ext>
          </a:extLst>
        </xdr:cNvPr>
        <xdr:cNvSpPr txBox="1"/>
      </xdr:nvSpPr>
      <xdr:spPr>
        <a:xfrm>
          <a:off x="3592761" y="17171907"/>
          <a:ext cx="1044000" cy="324000"/>
        </a:xfrm>
        <a:prstGeom prst="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wrap="square" lIns="36000" tIns="0" rIns="36000" bIns="0" rtlCol="0" anchor="ctr">
          <a:noAutofit/>
        </a:bodyPr>
        <a:lstStyle/>
        <a:p>
          <a:pPr marL="0" indent="0" algn="ctr"/>
          <a:fld id="{AD2C7169-238A-48DA-A35C-701FEC7490D7}" type="TxLink">
            <a:rPr lang="de-CH" sz="1000" b="0">
              <a:solidFill>
                <a:schemeClr val="dk1"/>
              </a:solidFill>
              <a:latin typeface="Calibri Light" panose="020F0302020204030204" pitchFamily="34" charset="0"/>
              <a:ea typeface="+mn-ea"/>
              <a:cs typeface="Calibri Light" panose="020F0302020204030204" pitchFamily="34" charset="0"/>
            </a:rPr>
            <a:pPr marL="0" indent="0" algn="ctr"/>
            <a:t>Studierende</a:t>
          </a:fld>
          <a:endParaRPr lang="de-CH" sz="1000" b="0">
            <a:solidFill>
              <a:schemeClr val="dk1"/>
            </a:solidFill>
            <a:latin typeface="Calibri Light" panose="020F0302020204030204" pitchFamily="34" charset="0"/>
            <a:ea typeface="+mn-ea"/>
            <a:cs typeface="Calibri Light" panose="020F0302020204030204" pitchFamily="34" charset="0"/>
          </a:endParaRPr>
        </a:p>
      </xdr:txBody>
    </xdr:sp>
    <xdr:clientData fLocksWithSheet="0"/>
  </xdr:twoCellAnchor>
  <xdr:twoCellAnchor editAs="oneCell">
    <xdr:from>
      <xdr:col>4</xdr:col>
      <xdr:colOff>87584</xdr:colOff>
      <xdr:row>54</xdr:row>
      <xdr:rowOff>75976</xdr:rowOff>
    </xdr:from>
    <xdr:to>
      <xdr:col>5</xdr:col>
      <xdr:colOff>505766</xdr:colOff>
      <xdr:row>55</xdr:row>
      <xdr:rowOff>105532</xdr:rowOff>
    </xdr:to>
    <xdr:sp macro="" textlink="' '!A369">
      <xdr:nvSpPr>
        <xdr:cNvPr id="54" name="Textfeld 53">
          <a:extLst>
            <a:ext uri="{FF2B5EF4-FFF2-40B4-BE49-F238E27FC236}">
              <a16:creationId xmlns:a16="http://schemas.microsoft.com/office/drawing/2014/main" id="{00000000-0008-0000-2800-000036000000}"/>
            </a:ext>
          </a:extLst>
        </xdr:cNvPr>
        <xdr:cNvSpPr txBox="1"/>
      </xdr:nvSpPr>
      <xdr:spPr>
        <a:xfrm>
          <a:off x="3600404" y="15216916"/>
          <a:ext cx="121828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3A0E015B-8D2F-4A1D-941A-88E32C086784}" type="TxLink">
            <a:rPr lang="en-US" sz="1400" b="1">
              <a:solidFill>
                <a:schemeClr val="tx1">
                  <a:lumMod val="75000"/>
                  <a:lumOff val="25000"/>
                </a:schemeClr>
              </a:solidFill>
              <a:latin typeface="Calibri Light" panose="020F0302020204030204" pitchFamily="34" charset="0"/>
              <a:ea typeface="+mn-ea"/>
              <a:cs typeface="Calibri Light" panose="020F0302020204030204" pitchFamily="34" charset="0"/>
            </a:rPr>
            <a:pPr marL="0" indent="0" algn="ctr"/>
            <a:t>Contexte large</a:t>
          </a:fld>
          <a:endParaRPr lang="de-CH" sz="1400" b="1">
            <a:solidFill>
              <a:schemeClr val="tx1">
                <a:lumMod val="75000"/>
                <a:lumOff val="2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344212</xdr:colOff>
      <xdr:row>62</xdr:row>
      <xdr:rowOff>7871</xdr:rowOff>
    </xdr:from>
    <xdr:to>
      <xdr:col>5</xdr:col>
      <xdr:colOff>243534</xdr:colOff>
      <xdr:row>63</xdr:row>
      <xdr:rowOff>37427</xdr:rowOff>
    </xdr:to>
    <xdr:sp macro="" textlink="' '!A371">
      <xdr:nvSpPr>
        <xdr:cNvPr id="55" name="Textfeld 54">
          <a:extLst>
            <a:ext uri="{FF2B5EF4-FFF2-40B4-BE49-F238E27FC236}">
              <a16:creationId xmlns:a16="http://schemas.microsoft.com/office/drawing/2014/main" id="{00000000-0008-0000-2800-000037000000}"/>
            </a:ext>
          </a:extLst>
        </xdr:cNvPr>
        <xdr:cNvSpPr txBox="1"/>
      </xdr:nvSpPr>
      <xdr:spPr>
        <a:xfrm>
          <a:off x="3857032" y="17404331"/>
          <a:ext cx="699422"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67DD1E38-7945-4EEA-B3DE-2C453FF227D3}" type="TxLink">
            <a:rPr lang="en-US" sz="1400" b="1">
              <a:solidFill>
                <a:schemeClr val="tx1">
                  <a:lumMod val="75000"/>
                  <a:lumOff val="25000"/>
                </a:schemeClr>
              </a:solidFill>
              <a:latin typeface="Calibri Light" panose="020F0302020204030204" pitchFamily="34" charset="0"/>
              <a:ea typeface="+mn-ea"/>
              <a:cs typeface="Calibri Light" panose="020F0302020204030204" pitchFamily="34" charset="0"/>
            </a:rPr>
            <a:pPr marL="0" indent="0" algn="ctr"/>
            <a:t>interne</a:t>
          </a:fld>
          <a:endParaRPr lang="de-CH" sz="1400" b="1">
            <a:solidFill>
              <a:schemeClr val="tx1">
                <a:lumMod val="75000"/>
                <a:lumOff val="2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678558</xdr:colOff>
      <xdr:row>66</xdr:row>
      <xdr:rowOff>17367</xdr:rowOff>
    </xdr:from>
    <xdr:to>
      <xdr:col>4</xdr:col>
      <xdr:colOff>770040</xdr:colOff>
      <xdr:row>67</xdr:row>
      <xdr:rowOff>105883</xdr:rowOff>
    </xdr:to>
    <xdr:cxnSp macro="">
      <xdr:nvCxnSpPr>
        <xdr:cNvPr id="56" name="Gekrümmte Verbindung 139">
          <a:extLst>
            <a:ext uri="{FF2B5EF4-FFF2-40B4-BE49-F238E27FC236}">
              <a16:creationId xmlns:a16="http://schemas.microsoft.com/office/drawing/2014/main" id="{00000000-0008-0000-2800-000038000000}"/>
            </a:ext>
          </a:extLst>
        </xdr:cNvPr>
        <xdr:cNvCxnSpPr/>
      </xdr:nvCxnSpPr>
      <xdr:spPr>
        <a:xfrm rot="5400000">
          <a:off x="3599454" y="18451521"/>
          <a:ext cx="374266" cy="805857"/>
        </a:xfrm>
        <a:prstGeom prst="curvedConnector3">
          <a:avLst>
            <a:gd name="adj1" fmla="val 16108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5</xdr:col>
      <xdr:colOff>9524</xdr:colOff>
      <xdr:row>27</xdr:row>
      <xdr:rowOff>95250</xdr:rowOff>
    </xdr:from>
    <xdr:to>
      <xdr:col>6</xdr:col>
      <xdr:colOff>714375</xdr:colOff>
      <xdr:row>28</xdr:row>
      <xdr:rowOff>214932</xdr:rowOff>
    </xdr:to>
    <xdr:sp macro="" textlink="' '!A417">
      <xdr:nvSpPr>
        <xdr:cNvPr id="57" name="TextBox 124">
          <a:extLst>
            <a:ext uri="{FF2B5EF4-FFF2-40B4-BE49-F238E27FC236}">
              <a16:creationId xmlns:a16="http://schemas.microsoft.com/office/drawing/2014/main" id="{00000000-0008-0000-2800-000039000000}"/>
            </a:ext>
          </a:extLst>
        </xdr:cNvPr>
        <xdr:cNvSpPr txBox="1"/>
      </xdr:nvSpPr>
      <xdr:spPr>
        <a:xfrm>
          <a:off x="4219574" y="78771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9515EEE5-9C74-4C73-8C1B-82839BFE8D86}"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Suivre de près</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573805</xdr:colOff>
      <xdr:row>66</xdr:row>
      <xdr:rowOff>17367</xdr:rowOff>
    </xdr:from>
    <xdr:to>
      <xdr:col>4</xdr:col>
      <xdr:colOff>770040</xdr:colOff>
      <xdr:row>68</xdr:row>
      <xdr:rowOff>207677</xdr:rowOff>
    </xdr:to>
    <xdr:cxnSp macro="">
      <xdr:nvCxnSpPr>
        <xdr:cNvPr id="58" name="Gekrümmte Verbindung 140">
          <a:extLst>
            <a:ext uri="{FF2B5EF4-FFF2-40B4-BE49-F238E27FC236}">
              <a16:creationId xmlns:a16="http://schemas.microsoft.com/office/drawing/2014/main" id="{00000000-0008-0000-2800-00003A000000}"/>
            </a:ext>
          </a:extLst>
        </xdr:cNvPr>
        <xdr:cNvCxnSpPr/>
      </xdr:nvCxnSpPr>
      <xdr:spPr>
        <a:xfrm rot="5400000">
          <a:off x="3710493" y="18950104"/>
          <a:ext cx="761810" cy="196235"/>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2</xdr:col>
      <xdr:colOff>1609725</xdr:colOff>
      <xdr:row>65</xdr:row>
      <xdr:rowOff>213491</xdr:rowOff>
    </xdr:from>
    <xdr:to>
      <xdr:col>4</xdr:col>
      <xdr:colOff>553666</xdr:colOff>
      <xdr:row>68</xdr:row>
      <xdr:rowOff>253536</xdr:rowOff>
    </xdr:to>
    <xdr:cxnSp macro="">
      <xdr:nvCxnSpPr>
        <xdr:cNvPr id="59" name="Gekrümmte Verbindung 141">
          <a:extLst>
            <a:ext uri="{FF2B5EF4-FFF2-40B4-BE49-F238E27FC236}">
              <a16:creationId xmlns:a16="http://schemas.microsoft.com/office/drawing/2014/main" id="{00000000-0008-0000-2800-00003B000000}"/>
            </a:ext>
          </a:extLst>
        </xdr:cNvPr>
        <xdr:cNvCxnSpPr/>
      </xdr:nvCxnSpPr>
      <xdr:spPr>
        <a:xfrm rot="5400000">
          <a:off x="2728548" y="18230393"/>
          <a:ext cx="897295" cy="1591891"/>
        </a:xfrm>
        <a:prstGeom prst="curvedConnector2">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689164</xdr:colOff>
      <xdr:row>60</xdr:row>
      <xdr:rowOff>1772</xdr:rowOff>
    </xdr:from>
    <xdr:to>
      <xdr:col>5</xdr:col>
      <xdr:colOff>1482654</xdr:colOff>
      <xdr:row>63</xdr:row>
      <xdr:rowOff>213636</xdr:rowOff>
    </xdr:to>
    <xdr:cxnSp macro="">
      <xdr:nvCxnSpPr>
        <xdr:cNvPr id="60" name="Gekrümmte Verbindung 142">
          <a:extLst>
            <a:ext uri="{FF2B5EF4-FFF2-40B4-BE49-F238E27FC236}">
              <a16:creationId xmlns:a16="http://schemas.microsoft.com/office/drawing/2014/main" id="{00000000-0008-0000-2800-00003C000000}"/>
            </a:ext>
          </a:extLst>
        </xdr:cNvPr>
        <xdr:cNvCxnSpPr>
          <a:stCxn id="66" idx="0"/>
          <a:endCxn id="38" idx="2"/>
        </xdr:cNvCxnSpPr>
      </xdr:nvCxnSpPr>
      <xdr:spPr>
        <a:xfrm rot="5400000" flipH="1" flipV="1">
          <a:off x="4366115" y="16679746"/>
          <a:ext cx="1069114" cy="1584065"/>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3</xdr:col>
      <xdr:colOff>356847</xdr:colOff>
      <xdr:row>64</xdr:row>
      <xdr:rowOff>49373</xdr:rowOff>
    </xdr:from>
    <xdr:to>
      <xdr:col>5</xdr:col>
      <xdr:colOff>890928</xdr:colOff>
      <xdr:row>65</xdr:row>
      <xdr:rowOff>132650</xdr:rowOff>
    </xdr:to>
    <xdr:cxnSp macro="">
      <xdr:nvCxnSpPr>
        <xdr:cNvPr id="61" name="Gekrümmte Verbindung 143">
          <a:extLst>
            <a:ext uri="{FF2B5EF4-FFF2-40B4-BE49-F238E27FC236}">
              <a16:creationId xmlns:a16="http://schemas.microsoft.com/office/drawing/2014/main" id="{00000000-0008-0000-2800-00003D000000}"/>
            </a:ext>
          </a:extLst>
        </xdr:cNvPr>
        <xdr:cNvCxnSpPr/>
      </xdr:nvCxnSpPr>
      <xdr:spPr>
        <a:xfrm rot="5400000" flipH="1" flipV="1">
          <a:off x="3896949" y="17292821"/>
          <a:ext cx="369027" cy="2039031"/>
        </a:xfrm>
        <a:prstGeom prst="curvedConnector3">
          <a:avLst>
            <a:gd name="adj1" fmla="val 50000"/>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xdr:twoCellAnchor editAs="oneCell">
    <xdr:from>
      <xdr:col>4</xdr:col>
      <xdr:colOff>770040</xdr:colOff>
      <xdr:row>66</xdr:row>
      <xdr:rowOff>17365</xdr:rowOff>
    </xdr:from>
    <xdr:to>
      <xdr:col>5</xdr:col>
      <xdr:colOff>1043052</xdr:colOff>
      <xdr:row>67</xdr:row>
      <xdr:rowOff>221210</xdr:rowOff>
    </xdr:to>
    <xdr:cxnSp macro="">
      <xdr:nvCxnSpPr>
        <xdr:cNvPr id="62" name="Gekrümmte Verbindung 144">
          <a:extLst>
            <a:ext uri="{FF2B5EF4-FFF2-40B4-BE49-F238E27FC236}">
              <a16:creationId xmlns:a16="http://schemas.microsoft.com/office/drawing/2014/main" id="{00000000-0008-0000-2800-00003E000000}"/>
            </a:ext>
          </a:extLst>
        </xdr:cNvPr>
        <xdr:cNvCxnSpPr/>
      </xdr:nvCxnSpPr>
      <xdr:spPr>
        <a:xfrm rot="16200000" flipH="1">
          <a:off x="4476511" y="18380319"/>
          <a:ext cx="489595" cy="1063587"/>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693276</xdr:colOff>
      <xdr:row>61</xdr:row>
      <xdr:rowOff>280823</xdr:rowOff>
    </xdr:from>
    <xdr:to>
      <xdr:col>5</xdr:col>
      <xdr:colOff>195840</xdr:colOff>
      <xdr:row>64</xdr:row>
      <xdr:rowOff>66490</xdr:rowOff>
    </xdr:to>
    <xdr:cxnSp macro="">
      <xdr:nvCxnSpPr>
        <xdr:cNvPr id="63" name="Gekrümmte Verbindung 145">
          <a:extLst>
            <a:ext uri="{FF2B5EF4-FFF2-40B4-BE49-F238E27FC236}">
              <a16:creationId xmlns:a16="http://schemas.microsoft.com/office/drawing/2014/main" id="{00000000-0008-0000-2800-00003F000000}"/>
            </a:ext>
          </a:extLst>
        </xdr:cNvPr>
        <xdr:cNvCxnSpPr/>
      </xdr:nvCxnSpPr>
      <xdr:spPr>
        <a:xfrm rot="16200000" flipH="1">
          <a:off x="3937862" y="17676912"/>
          <a:ext cx="642917" cy="293139"/>
        </a:xfrm>
        <a:prstGeom prst="curvedConnector3">
          <a:avLst>
            <a:gd name="adj1" fmla="val 50000"/>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5</xdr:col>
      <xdr:colOff>195839</xdr:colOff>
      <xdr:row>65</xdr:row>
      <xdr:rowOff>213491</xdr:rowOff>
    </xdr:from>
    <xdr:to>
      <xdr:col>5</xdr:col>
      <xdr:colOff>425110</xdr:colOff>
      <xdr:row>66</xdr:row>
      <xdr:rowOff>20093</xdr:rowOff>
    </xdr:to>
    <xdr:cxnSp macro="">
      <xdr:nvCxnSpPr>
        <xdr:cNvPr id="64" name="Gekrümmte Verbindung 146">
          <a:extLst>
            <a:ext uri="{FF2B5EF4-FFF2-40B4-BE49-F238E27FC236}">
              <a16:creationId xmlns:a16="http://schemas.microsoft.com/office/drawing/2014/main" id="{00000000-0008-0000-2800-000040000000}"/>
            </a:ext>
          </a:extLst>
        </xdr:cNvPr>
        <xdr:cNvCxnSpPr/>
      </xdr:nvCxnSpPr>
      <xdr:spPr>
        <a:xfrm rot="16200000" flipH="1">
          <a:off x="4474349" y="18509231"/>
          <a:ext cx="92352" cy="229271"/>
        </a:xfrm>
        <a:prstGeom prst="curvedConnector2">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4</xdr:col>
      <xdr:colOff>553666</xdr:colOff>
      <xdr:row>65</xdr:row>
      <xdr:rowOff>213490</xdr:rowOff>
    </xdr:from>
    <xdr:to>
      <xdr:col>4</xdr:col>
      <xdr:colOff>573806</xdr:colOff>
      <xdr:row>68</xdr:row>
      <xdr:rowOff>207675</xdr:rowOff>
    </xdr:to>
    <xdr:cxnSp macro="">
      <xdr:nvCxnSpPr>
        <xdr:cNvPr id="65" name="Gekrümmte Verbindung 147">
          <a:extLst>
            <a:ext uri="{FF2B5EF4-FFF2-40B4-BE49-F238E27FC236}">
              <a16:creationId xmlns:a16="http://schemas.microsoft.com/office/drawing/2014/main" id="{00000000-0008-0000-2800-000041000000}"/>
            </a:ext>
          </a:extLst>
        </xdr:cNvPr>
        <xdr:cNvCxnSpPr/>
      </xdr:nvCxnSpPr>
      <xdr:spPr>
        <a:xfrm rot="16200000" flipH="1">
          <a:off x="3557493" y="18993338"/>
          <a:ext cx="851435" cy="20140"/>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4</xdr:col>
      <xdr:colOff>380641</xdr:colOff>
      <xdr:row>63</xdr:row>
      <xdr:rowOff>213636</xdr:rowOff>
    </xdr:from>
    <xdr:to>
      <xdr:col>5</xdr:col>
      <xdr:colOff>202066</xdr:colOff>
      <xdr:row>65</xdr:row>
      <xdr:rowOff>254136</xdr:rowOff>
    </xdr:to>
    <xdr:sp macro="" textlink="' '!A372">
      <xdr:nvSpPr>
        <xdr:cNvPr id="66" name="Ellipse 65">
          <a:extLst>
            <a:ext uri="{FF2B5EF4-FFF2-40B4-BE49-F238E27FC236}">
              <a16:creationId xmlns:a16="http://schemas.microsoft.com/office/drawing/2014/main" id="{00000000-0008-0000-2800-000042000000}"/>
            </a:ext>
          </a:extLst>
        </xdr:cNvPr>
        <xdr:cNvSpPr>
          <a:spLocks/>
        </xdr:cNvSpPr>
      </xdr:nvSpPr>
      <xdr:spPr>
        <a:xfrm>
          <a:off x="3800116" y="18006336"/>
          <a:ext cx="612000" cy="612000"/>
        </a:xfrm>
        <a:prstGeom prst="ellipse">
          <a:avLst/>
        </a:prstGeom>
        <a:ln>
          <a:noFill/>
        </a:ln>
        <a:effectLst/>
      </xdr:spPr>
      <xdr:style>
        <a:lnRef idx="1">
          <a:schemeClr val="dk1"/>
        </a:lnRef>
        <a:fillRef idx="2">
          <a:schemeClr val="dk1"/>
        </a:fillRef>
        <a:effectRef idx="1">
          <a:schemeClr val="dk1"/>
        </a:effectRef>
        <a:fontRef idx="minor">
          <a:schemeClr val="dk1"/>
        </a:fontRef>
      </xdr:style>
      <xdr:txBody>
        <a:bodyPr vertOverflow="clip" horzOverflow="clip" lIns="0" tIns="0" rIns="0" bIns="0" rtlCol="0" anchor="ctr" anchorCtr="0">
          <a:noAutofit/>
        </a:bodyPr>
        <a:lstStyle/>
        <a:p>
          <a:pPr marL="0" indent="0" algn="ctr"/>
          <a:fld id="{9927FD95-A83F-4DAC-92D9-8CF1AC945B91}" type="TxLink">
            <a:rPr lang="en-US" sz="1400" b="1">
              <a:solidFill>
                <a:srgbClr val="C00000"/>
              </a:solidFill>
              <a:latin typeface="Calibri Light" panose="020F0302020204030204" pitchFamily="34" charset="0"/>
              <a:ea typeface="+mn-ea"/>
              <a:cs typeface="Calibri Light" panose="020F0302020204030204" pitchFamily="34" charset="0"/>
            </a:rPr>
            <a:pPr marL="0" indent="0" algn="ctr"/>
            <a:t>Nous</a:t>
          </a:fld>
          <a:endParaRPr lang="de-CH" sz="1400" b="1">
            <a:solidFill>
              <a:srgbClr val="C00000"/>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0</xdr:col>
      <xdr:colOff>66675</xdr:colOff>
      <xdr:row>47</xdr:row>
      <xdr:rowOff>219075</xdr:rowOff>
    </xdr:from>
    <xdr:to>
      <xdr:col>0</xdr:col>
      <xdr:colOff>390675</xdr:colOff>
      <xdr:row>48</xdr:row>
      <xdr:rowOff>258790</xdr:rowOff>
    </xdr:to>
    <xdr:grpSp>
      <xdr:nvGrpSpPr>
        <xdr:cNvPr id="67" name="Gruppieren 66">
          <a:hlinkClick xmlns:r="http://schemas.openxmlformats.org/officeDocument/2006/relationships" r:id="rId3" tooltip="to top"/>
          <a:extLst>
            <a:ext uri="{FF2B5EF4-FFF2-40B4-BE49-F238E27FC236}">
              <a16:creationId xmlns:a16="http://schemas.microsoft.com/office/drawing/2014/main" id="{00000000-0008-0000-2800-000043000000}"/>
            </a:ext>
          </a:extLst>
        </xdr:cNvPr>
        <xdr:cNvGrpSpPr/>
      </xdr:nvGrpSpPr>
      <xdr:grpSpPr>
        <a:xfrm>
          <a:off x="66675" y="13549593"/>
          <a:ext cx="324000" cy="317621"/>
          <a:chOff x="66675" y="4972050"/>
          <a:chExt cx="324000" cy="325465"/>
        </a:xfrm>
      </xdr:grpSpPr>
      <xdr:sp macro="" textlink="">
        <xdr:nvSpPr>
          <xdr:cNvPr id="68" name="Rechteck 67">
            <a:extLst>
              <a:ext uri="{FF2B5EF4-FFF2-40B4-BE49-F238E27FC236}">
                <a16:creationId xmlns:a16="http://schemas.microsoft.com/office/drawing/2014/main" id="{00000000-0008-0000-2800-00004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9" name="Pfeil nach oben 156">
            <a:extLst>
              <a:ext uri="{FF2B5EF4-FFF2-40B4-BE49-F238E27FC236}">
                <a16:creationId xmlns:a16="http://schemas.microsoft.com/office/drawing/2014/main" id="{00000000-0008-0000-2800-00004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74</xdr:row>
      <xdr:rowOff>247650</xdr:rowOff>
    </xdr:from>
    <xdr:to>
      <xdr:col>0</xdr:col>
      <xdr:colOff>390675</xdr:colOff>
      <xdr:row>76</xdr:row>
      <xdr:rowOff>1615</xdr:rowOff>
    </xdr:to>
    <xdr:grpSp>
      <xdr:nvGrpSpPr>
        <xdr:cNvPr id="70" name="Gruppieren 69">
          <a:hlinkClick xmlns:r="http://schemas.openxmlformats.org/officeDocument/2006/relationships" r:id="rId3" tooltip="to top"/>
          <a:extLst>
            <a:ext uri="{FF2B5EF4-FFF2-40B4-BE49-F238E27FC236}">
              <a16:creationId xmlns:a16="http://schemas.microsoft.com/office/drawing/2014/main" id="{00000000-0008-0000-2800-000046000000}"/>
            </a:ext>
          </a:extLst>
        </xdr:cNvPr>
        <xdr:cNvGrpSpPr/>
      </xdr:nvGrpSpPr>
      <xdr:grpSpPr>
        <a:xfrm>
          <a:off x="66675" y="20821650"/>
          <a:ext cx="324000" cy="309777"/>
          <a:chOff x="66675" y="4972050"/>
          <a:chExt cx="324000" cy="325465"/>
        </a:xfrm>
      </xdr:grpSpPr>
      <xdr:sp macro="" textlink="">
        <xdr:nvSpPr>
          <xdr:cNvPr id="71" name="Rechteck 70">
            <a:extLst>
              <a:ext uri="{FF2B5EF4-FFF2-40B4-BE49-F238E27FC236}">
                <a16:creationId xmlns:a16="http://schemas.microsoft.com/office/drawing/2014/main" id="{00000000-0008-0000-2800-00004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2" name="Pfeil nach oben 159">
            <a:extLst>
              <a:ext uri="{FF2B5EF4-FFF2-40B4-BE49-F238E27FC236}">
                <a16:creationId xmlns:a16="http://schemas.microsoft.com/office/drawing/2014/main" id="{00000000-0008-0000-2800-00004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2</xdr:col>
      <xdr:colOff>438149</xdr:colOff>
      <xdr:row>27</xdr:row>
      <xdr:rowOff>95250</xdr:rowOff>
    </xdr:from>
    <xdr:to>
      <xdr:col>4</xdr:col>
      <xdr:colOff>609600</xdr:colOff>
      <xdr:row>28</xdr:row>
      <xdr:rowOff>214932</xdr:rowOff>
    </xdr:to>
    <xdr:sp macro="" textlink="' '!A414">
      <xdr:nvSpPr>
        <xdr:cNvPr id="73" name="TextBox 2">
          <a:extLst>
            <a:ext uri="{FF2B5EF4-FFF2-40B4-BE49-F238E27FC236}">
              <a16:creationId xmlns:a16="http://schemas.microsoft.com/office/drawing/2014/main" id="{00000000-0008-0000-2800-000049000000}"/>
            </a:ext>
          </a:extLst>
        </xdr:cNvPr>
        <xdr:cNvSpPr txBox="1"/>
      </xdr:nvSpPr>
      <xdr:spPr>
        <a:xfrm>
          <a:off x="1209674" y="78771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6772C7FE-D9EF-405C-9FA5-6723B88A1E92}"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Maintenir satisfait</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447674</xdr:colOff>
      <xdr:row>46</xdr:row>
      <xdr:rowOff>114300</xdr:rowOff>
    </xdr:from>
    <xdr:to>
      <xdr:col>4</xdr:col>
      <xdr:colOff>619125</xdr:colOff>
      <xdr:row>47</xdr:row>
      <xdr:rowOff>233982</xdr:rowOff>
    </xdr:to>
    <xdr:sp macro="" textlink="' '!A415">
      <xdr:nvSpPr>
        <xdr:cNvPr id="74" name="TextBox 122">
          <a:extLst>
            <a:ext uri="{FF2B5EF4-FFF2-40B4-BE49-F238E27FC236}">
              <a16:creationId xmlns:a16="http://schemas.microsoft.com/office/drawing/2014/main" id="{00000000-0008-0000-2800-00004A000000}"/>
            </a:ext>
          </a:extLst>
        </xdr:cNvPr>
        <xdr:cNvSpPr txBox="1"/>
      </xdr:nvSpPr>
      <xdr:spPr>
        <a:xfrm>
          <a:off x="1219199" y="133254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39E15B6D-9F55-4617-9550-740A9141A49F}"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Surveiller</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771524</xdr:colOff>
      <xdr:row>46</xdr:row>
      <xdr:rowOff>114300</xdr:rowOff>
    </xdr:from>
    <xdr:to>
      <xdr:col>6</xdr:col>
      <xdr:colOff>685800</xdr:colOff>
      <xdr:row>47</xdr:row>
      <xdr:rowOff>233982</xdr:rowOff>
    </xdr:to>
    <xdr:sp macro="" textlink="' '!A416">
      <xdr:nvSpPr>
        <xdr:cNvPr id="75" name="TextBox 123">
          <a:extLst>
            <a:ext uri="{FF2B5EF4-FFF2-40B4-BE49-F238E27FC236}">
              <a16:creationId xmlns:a16="http://schemas.microsoft.com/office/drawing/2014/main" id="{00000000-0008-0000-2800-00004B000000}"/>
            </a:ext>
          </a:extLst>
        </xdr:cNvPr>
        <xdr:cNvSpPr txBox="1"/>
      </xdr:nvSpPr>
      <xdr:spPr>
        <a:xfrm>
          <a:off x="4190999" y="13325475"/>
          <a:ext cx="2819401" cy="4054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9CB23DE5-17E5-483D-B108-97303FC21E98}" type="TxLink">
            <a:rPr lang="en-US" sz="2000">
              <a:solidFill>
                <a:schemeClr val="bg1">
                  <a:lumMod val="65000"/>
                </a:schemeClr>
              </a:solidFill>
              <a:latin typeface="Calibri Light" panose="020F0302020204030204" pitchFamily="34" charset="0"/>
              <a:ea typeface="+mn-ea"/>
              <a:cs typeface="Calibri Light" panose="020F0302020204030204" pitchFamily="34" charset="0"/>
            </a:rPr>
            <a:pPr marL="0" indent="0" algn="ctr"/>
            <a:t>Tenir informé</a:t>
          </a:fld>
          <a:endParaRPr lang="fr-CH" sz="2000">
            <a:solidFill>
              <a:schemeClr val="bg1">
                <a:lumMod val="65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1</xdr:col>
      <xdr:colOff>155387</xdr:colOff>
      <xdr:row>26</xdr:row>
      <xdr:rowOff>200025</xdr:rowOff>
    </xdr:from>
    <xdr:to>
      <xdr:col>7</xdr:col>
      <xdr:colOff>269503</xdr:colOff>
      <xdr:row>49</xdr:row>
      <xdr:rowOff>47625</xdr:rowOff>
    </xdr:to>
    <xdr:graphicFrame macro="">
      <xdr:nvGraphicFramePr>
        <xdr:cNvPr id="76" name="Diagramm 75">
          <a:extLst>
            <a:ext uri="{FF2B5EF4-FFF2-40B4-BE49-F238E27FC236}">
              <a16:creationId xmlns:a16="http://schemas.microsoft.com/office/drawing/2014/main" id="{00000000-0008-0000-2800-00004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7</xdr:col>
      <xdr:colOff>1447800</xdr:colOff>
      <xdr:row>72</xdr:row>
      <xdr:rowOff>190500</xdr:rowOff>
    </xdr:from>
    <xdr:to>
      <xdr:col>8</xdr:col>
      <xdr:colOff>533400</xdr:colOff>
      <xdr:row>72</xdr:row>
      <xdr:rowOff>190500</xdr:rowOff>
    </xdr:to>
    <xdr:cxnSp macro="">
      <xdr:nvCxnSpPr>
        <xdr:cNvPr id="77" name="Gerade Verbindung mit Pfeil 76">
          <a:extLst>
            <a:ext uri="{FF2B5EF4-FFF2-40B4-BE49-F238E27FC236}">
              <a16:creationId xmlns:a16="http://schemas.microsoft.com/office/drawing/2014/main" id="{00000000-0008-0000-2800-00004D000000}"/>
            </a:ext>
          </a:extLst>
        </xdr:cNvPr>
        <xdr:cNvCxnSpPr/>
      </xdr:nvCxnSpPr>
      <xdr:spPr>
        <a:xfrm>
          <a:off x="8515350" y="20554950"/>
          <a:ext cx="685800" cy="0"/>
        </a:xfrm>
        <a:prstGeom prst="straightConnector1">
          <a:avLst/>
        </a:prstGeom>
        <a:ln>
          <a:headEnd type="triangle" w="med" len="med"/>
          <a:tailEnd type="triangle" w="med" len="med"/>
        </a:ln>
      </xdr:spPr>
      <xdr:style>
        <a:lnRef idx="1">
          <a:schemeClr val="accent2"/>
        </a:lnRef>
        <a:fillRef idx="0">
          <a:schemeClr val="accent2"/>
        </a:fillRef>
        <a:effectRef idx="0">
          <a:schemeClr val="accent2"/>
        </a:effectRef>
        <a:fontRef idx="minor">
          <a:schemeClr val="tx1"/>
        </a:fontRef>
      </xdr:style>
    </xdr:cxnSp>
    <xdr:clientData fLocksWithSheet="0"/>
  </xdr:twoCellAnchor>
  <xdr:twoCellAnchor editAs="oneCell">
    <xdr:from>
      <xdr:col>7</xdr:col>
      <xdr:colOff>1447800</xdr:colOff>
      <xdr:row>73</xdr:row>
      <xdr:rowOff>209550</xdr:rowOff>
    </xdr:from>
    <xdr:to>
      <xdr:col>8</xdr:col>
      <xdr:colOff>533400</xdr:colOff>
      <xdr:row>73</xdr:row>
      <xdr:rowOff>209550</xdr:rowOff>
    </xdr:to>
    <xdr:cxnSp macro="">
      <xdr:nvCxnSpPr>
        <xdr:cNvPr id="78" name="Gerade Verbindung mit Pfeil 77">
          <a:extLst>
            <a:ext uri="{FF2B5EF4-FFF2-40B4-BE49-F238E27FC236}">
              <a16:creationId xmlns:a16="http://schemas.microsoft.com/office/drawing/2014/main" id="{00000000-0008-0000-2800-00004E000000}"/>
            </a:ext>
          </a:extLst>
        </xdr:cNvPr>
        <xdr:cNvCxnSpPr/>
      </xdr:nvCxnSpPr>
      <xdr:spPr>
        <a:xfrm>
          <a:off x="8515350" y="20859750"/>
          <a:ext cx="685800" cy="0"/>
        </a:xfrm>
        <a:prstGeom prst="straightConnector1">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7</xdr:col>
      <xdr:colOff>1447800</xdr:colOff>
      <xdr:row>74</xdr:row>
      <xdr:rowOff>200025</xdr:rowOff>
    </xdr:from>
    <xdr:to>
      <xdr:col>8</xdr:col>
      <xdr:colOff>533400</xdr:colOff>
      <xdr:row>74</xdr:row>
      <xdr:rowOff>200025</xdr:rowOff>
    </xdr:to>
    <xdr:cxnSp macro="">
      <xdr:nvCxnSpPr>
        <xdr:cNvPr id="79" name="Gerade Verbindung mit Pfeil 78">
          <a:extLst>
            <a:ext uri="{FF2B5EF4-FFF2-40B4-BE49-F238E27FC236}">
              <a16:creationId xmlns:a16="http://schemas.microsoft.com/office/drawing/2014/main" id="{00000000-0008-0000-2800-00004F000000}"/>
            </a:ext>
          </a:extLst>
        </xdr:cNvPr>
        <xdr:cNvCxnSpPr/>
      </xdr:nvCxnSpPr>
      <xdr:spPr>
        <a:xfrm>
          <a:off x="8515350" y="21135975"/>
          <a:ext cx="685800" cy="0"/>
        </a:xfrm>
        <a:prstGeom prst="straightConnector1">
          <a:avLst/>
        </a:prstGeom>
        <a:ln>
          <a:solidFill>
            <a:srgbClr val="00B050"/>
          </a:solidFill>
          <a:prstDash val="lgDashDotDot"/>
          <a:headEnd type="triangle" w="med" len="med"/>
          <a:tailEnd type="triangle" w="med" len="med"/>
        </a:ln>
      </xdr:spPr>
      <xdr:style>
        <a:lnRef idx="1">
          <a:schemeClr val="accent6"/>
        </a:lnRef>
        <a:fillRef idx="0">
          <a:schemeClr val="accent6"/>
        </a:fillRef>
        <a:effectRef idx="0">
          <a:schemeClr val="accent6"/>
        </a:effectRef>
        <a:fontRef idx="minor">
          <a:schemeClr val="tx1"/>
        </a:fontRef>
      </xdr:style>
    </xdr:cxnSp>
    <xdr:clientData fLocksWithSheet="0"/>
  </xdr:twoCellAnchor>
  <mc:AlternateContent xmlns:mc="http://schemas.openxmlformats.org/markup-compatibility/2006">
    <mc:Choice xmlns:a14="http://schemas.microsoft.com/office/drawing/2010/main" Requires="a14">
      <xdr:twoCellAnchor editAs="oneCell">
        <xdr:from>
          <xdr:col>8</xdr:col>
          <xdr:colOff>22860</xdr:colOff>
          <xdr:row>0</xdr:row>
          <xdr:rowOff>0</xdr:rowOff>
        </xdr:from>
        <xdr:to>
          <xdr:col>9</xdr:col>
          <xdr:colOff>464820</xdr:colOff>
          <xdr:row>0</xdr:row>
          <xdr:rowOff>518160</xdr:rowOff>
        </xdr:to>
        <xdr:pic>
          <xdr:nvPicPr>
            <xdr:cNvPr id="80" name="Grafik 56">
              <a:extLst>
                <a:ext uri="{FF2B5EF4-FFF2-40B4-BE49-F238E27FC236}">
                  <a16:creationId xmlns:a16="http://schemas.microsoft.com/office/drawing/2014/main" id="{00000000-0008-0000-2800-000050000000}"/>
                </a:ext>
              </a:extLst>
            </xdr:cNvPr>
            <xdr:cNvPicPr>
              <a:picLocks noChangeAspect="1" noChangeArrowheads="1"/>
              <a:extLst>
                <a:ext uri="{84589F7E-364E-4C9E-8A38-B11213B215E9}">
                  <a14:cameraTool cellRange="Logo!D6" spid="_x0000_s564768"/>
                </a:ext>
              </a:extLst>
            </xdr:cNvPicPr>
          </xdr:nvPicPr>
          <xdr:blipFill>
            <a:blip xmlns:r="http://schemas.openxmlformats.org/officeDocument/2006/relationships" r:embed="rId5"/>
            <a:srcRect/>
            <a:stretch>
              <a:fillRect/>
            </a:stretch>
          </xdr:blipFill>
          <xdr:spPr bwMode="auto">
            <a:xfrm>
              <a:off x="8690610" y="0"/>
              <a:ext cx="2175510"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76200</xdr:colOff>
      <xdr:row>5</xdr:row>
      <xdr:rowOff>14287</xdr:rowOff>
    </xdr:from>
    <xdr:to>
      <xdr:col>0</xdr:col>
      <xdr:colOff>400200</xdr:colOff>
      <xdr:row>6</xdr:row>
      <xdr:rowOff>44477</xdr:rowOff>
    </xdr:to>
    <xdr:sp macro="" textlink="">
      <xdr:nvSpPr>
        <xdr:cNvPr id="81" name="Rechteck 27">
          <a:hlinkClick xmlns:r="http://schemas.openxmlformats.org/officeDocument/2006/relationships" r:id="rId6" tooltip="Business Model"/>
          <a:extLst>
            <a:ext uri="{FF2B5EF4-FFF2-40B4-BE49-F238E27FC236}">
              <a16:creationId xmlns:a16="http://schemas.microsoft.com/office/drawing/2014/main" id="{00000000-0008-0000-2800-000051000000}"/>
            </a:ext>
          </a:extLst>
        </xdr:cNvPr>
        <xdr:cNvSpPr>
          <a:spLocks noChangeAspect="1"/>
        </xdr:cNvSpPr>
      </xdr:nvSpPr>
      <xdr:spPr>
        <a:xfrm>
          <a:off x="76200" y="1414462"/>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8</xdr:col>
      <xdr:colOff>1504950</xdr:colOff>
      <xdr:row>1</xdr:row>
      <xdr:rowOff>53486</xdr:rowOff>
    </xdr:from>
    <xdr:to>
      <xdr:col>9</xdr:col>
      <xdr:colOff>444991</xdr:colOff>
      <xdr:row>2</xdr:row>
      <xdr:rowOff>55686</xdr:rowOff>
    </xdr:to>
    <xdr:grpSp>
      <xdr:nvGrpSpPr>
        <xdr:cNvPr id="5" name="Gruppieren 4">
          <a:extLst>
            <a:ext uri="{FF2B5EF4-FFF2-40B4-BE49-F238E27FC236}">
              <a16:creationId xmlns:a16="http://schemas.microsoft.com/office/drawing/2014/main" id="{00000000-0008-0000-2800-000005000000}"/>
            </a:ext>
          </a:extLst>
        </xdr:cNvPr>
        <xdr:cNvGrpSpPr/>
      </xdr:nvGrpSpPr>
      <xdr:grpSpPr>
        <a:xfrm>
          <a:off x="10424832" y="591368"/>
          <a:ext cx="724018" cy="181494"/>
          <a:chOff x="10585450" y="586886"/>
          <a:chExt cx="756141" cy="180000"/>
        </a:xfrm>
      </xdr:grpSpPr>
      <xdr:grpSp>
        <xdr:nvGrpSpPr>
          <xdr:cNvPr id="83" name="Gruppieren 82">
            <a:hlinkClick xmlns:r="http://schemas.openxmlformats.org/officeDocument/2006/relationships" r:id="rId7" tooltip="Help"/>
            <a:extLst>
              <a:ext uri="{FF2B5EF4-FFF2-40B4-BE49-F238E27FC236}">
                <a16:creationId xmlns:a16="http://schemas.microsoft.com/office/drawing/2014/main" id="{00000000-0008-0000-2800-000053000000}"/>
              </a:ext>
            </a:extLst>
          </xdr:cNvPr>
          <xdr:cNvGrpSpPr/>
        </xdr:nvGrpSpPr>
        <xdr:grpSpPr>
          <a:xfrm>
            <a:off x="11161591" y="586886"/>
            <a:ext cx="180000" cy="180000"/>
            <a:chOff x="8105775" y="571500"/>
            <a:chExt cx="172800" cy="172800"/>
          </a:xfrm>
        </xdr:grpSpPr>
        <xdr:sp macro="" textlink="">
          <xdr:nvSpPr>
            <xdr:cNvPr id="86" name="Rechteck 85">
              <a:extLst>
                <a:ext uri="{FF2B5EF4-FFF2-40B4-BE49-F238E27FC236}">
                  <a16:creationId xmlns:a16="http://schemas.microsoft.com/office/drawing/2014/main" id="{00000000-0008-0000-2800-00005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7" name="Textfeld 86">
              <a:extLst>
                <a:ext uri="{FF2B5EF4-FFF2-40B4-BE49-F238E27FC236}">
                  <a16:creationId xmlns:a16="http://schemas.microsoft.com/office/drawing/2014/main" id="{00000000-0008-0000-2800-00005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84" name="Rechteck 83">
            <a:extLst>
              <a:ext uri="{FF2B5EF4-FFF2-40B4-BE49-F238E27FC236}">
                <a16:creationId xmlns:a16="http://schemas.microsoft.com/office/drawing/2014/main" id="{00000000-0008-0000-2800-000054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85" name="Rechteck 84">
            <a:extLst>
              <a:ext uri="{FF2B5EF4-FFF2-40B4-BE49-F238E27FC236}">
                <a16:creationId xmlns:a16="http://schemas.microsoft.com/office/drawing/2014/main" id="{00000000-0008-0000-2800-000055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0</xdr:col>
      <xdr:colOff>95250</xdr:colOff>
      <xdr:row>0</xdr:row>
      <xdr:rowOff>152400</xdr:rowOff>
    </xdr:from>
    <xdr:to>
      <xdr:col>0</xdr:col>
      <xdr:colOff>401250</xdr:colOff>
      <xdr:row>0</xdr:row>
      <xdr:rowOff>457201</xdr:rowOff>
    </xdr:to>
    <xdr:grpSp>
      <xdr:nvGrpSpPr>
        <xdr:cNvPr id="111" name="Gruppieren 40">
          <a:hlinkClick xmlns:r="http://schemas.openxmlformats.org/officeDocument/2006/relationships" r:id="rId8"/>
          <a:extLst>
            <a:ext uri="{FF2B5EF4-FFF2-40B4-BE49-F238E27FC236}">
              <a16:creationId xmlns:a16="http://schemas.microsoft.com/office/drawing/2014/main" id="{00000000-0008-0000-2800-00006F000000}"/>
            </a:ext>
          </a:extLst>
        </xdr:cNvPr>
        <xdr:cNvGrpSpPr>
          <a:grpSpLocks noChangeAspect="1"/>
        </xdr:cNvGrpSpPr>
      </xdr:nvGrpSpPr>
      <xdr:grpSpPr>
        <a:xfrm>
          <a:off x="95250" y="152400"/>
          <a:ext cx="306000" cy="304801"/>
          <a:chOff x="9191625" y="3009900"/>
          <a:chExt cx="324000" cy="325465"/>
        </a:xfrm>
      </xdr:grpSpPr>
      <xdr:sp macro="" textlink="">
        <xdr:nvSpPr>
          <xdr:cNvPr id="112" name="Rechteck 41">
            <a:extLst>
              <a:ext uri="{FF2B5EF4-FFF2-40B4-BE49-F238E27FC236}">
                <a16:creationId xmlns:a16="http://schemas.microsoft.com/office/drawing/2014/main" id="{00000000-0008-0000-2800-000070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3" name="Pfeil nach links 42">
            <a:extLst>
              <a:ext uri="{FF2B5EF4-FFF2-40B4-BE49-F238E27FC236}">
                <a16:creationId xmlns:a16="http://schemas.microsoft.com/office/drawing/2014/main" id="{00000000-0008-0000-2800-000071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wsDr>
</file>

<file path=xl/drawings/drawing20.xml><?xml version="1.0" encoding="utf-8"?>
<xdr:wsDr xmlns:xdr="http://schemas.openxmlformats.org/drawingml/2006/spreadsheetDrawing" xmlns:a="http://schemas.openxmlformats.org/drawingml/2006/main">
  <xdr:twoCellAnchor editAs="absolute">
    <xdr:from>
      <xdr:col>2</xdr:col>
      <xdr:colOff>428625</xdr:colOff>
      <xdr:row>6</xdr:row>
      <xdr:rowOff>47625</xdr:rowOff>
    </xdr:from>
    <xdr:to>
      <xdr:col>6</xdr:col>
      <xdr:colOff>714375</xdr:colOff>
      <xdr:row>13</xdr:row>
      <xdr:rowOff>2686892</xdr:rowOff>
    </xdr:to>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614695</xdr:colOff>
      <xdr:row>10</xdr:row>
      <xdr:rowOff>171450</xdr:rowOff>
    </xdr:from>
    <xdr:to>
      <xdr:col>6</xdr:col>
      <xdr:colOff>643870</xdr:colOff>
      <xdr:row>13</xdr:row>
      <xdr:rowOff>3570</xdr:rowOff>
    </xdr:to>
    <xdr:sp macro="" textlink="">
      <xdr:nvSpPr>
        <xdr:cNvPr id="3" name="Abgerundetes Rechteck 3">
          <a:hlinkClick xmlns:r="http://schemas.openxmlformats.org/officeDocument/2006/relationships" r:id="rId2" tooltip="Pestle - Ökonomisch"/>
          <a:extLst>
            <a:ext uri="{FF2B5EF4-FFF2-40B4-BE49-F238E27FC236}">
              <a16:creationId xmlns:a16="http://schemas.microsoft.com/office/drawing/2014/main" id="{00000000-0008-0000-2900-000003000000}"/>
            </a:ext>
          </a:extLst>
        </xdr:cNvPr>
        <xdr:cNvSpPr/>
      </xdr:nvSpPr>
      <xdr:spPr>
        <a:xfrm>
          <a:off x="6053470" y="2228850"/>
          <a:ext cx="1296000" cy="40362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Economic</a:t>
          </a:r>
        </a:p>
      </xdr:txBody>
    </xdr:sp>
    <xdr:clientData/>
  </xdr:twoCellAnchor>
  <xdr:twoCellAnchor editAs="oneCell">
    <xdr:from>
      <xdr:col>4</xdr:col>
      <xdr:colOff>619300</xdr:colOff>
      <xdr:row>13</xdr:row>
      <xdr:rowOff>1647825</xdr:rowOff>
    </xdr:from>
    <xdr:to>
      <xdr:col>6</xdr:col>
      <xdr:colOff>648475</xdr:colOff>
      <xdr:row>13</xdr:row>
      <xdr:rowOff>2043825</xdr:rowOff>
    </xdr:to>
    <xdr:sp macro="" textlink="">
      <xdr:nvSpPr>
        <xdr:cNvPr id="4" name="Abgerundetes Rechteck 4">
          <a:hlinkClick xmlns:r="http://schemas.openxmlformats.org/officeDocument/2006/relationships" r:id="rId3" tooltip="Pestle - Soziologisch"/>
          <a:extLst>
            <a:ext uri="{FF2B5EF4-FFF2-40B4-BE49-F238E27FC236}">
              <a16:creationId xmlns:a16="http://schemas.microsoft.com/office/drawing/2014/main" id="{00000000-0008-0000-2900-000004000000}"/>
            </a:ext>
          </a:extLst>
        </xdr:cNvPr>
        <xdr:cNvSpPr/>
      </xdr:nvSpPr>
      <xdr:spPr>
        <a:xfrm>
          <a:off x="6058075" y="4276725"/>
          <a:ext cx="1296000" cy="396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Social</a:t>
          </a:r>
        </a:p>
      </xdr:txBody>
    </xdr:sp>
    <xdr:clientData/>
  </xdr:twoCellAnchor>
  <xdr:twoCellAnchor editAs="oneCell">
    <xdr:from>
      <xdr:col>3</xdr:col>
      <xdr:colOff>924004</xdr:colOff>
      <xdr:row>13</xdr:row>
      <xdr:rowOff>2838450</xdr:rowOff>
    </xdr:from>
    <xdr:to>
      <xdr:col>3</xdr:col>
      <xdr:colOff>2220004</xdr:colOff>
      <xdr:row>13</xdr:row>
      <xdr:rowOff>3234450</xdr:rowOff>
    </xdr:to>
    <xdr:sp macro="" textlink="">
      <xdr:nvSpPr>
        <xdr:cNvPr id="5" name="Abgerundetes Rechteck 5">
          <a:hlinkClick xmlns:r="http://schemas.openxmlformats.org/officeDocument/2006/relationships" r:id="rId4" tooltip="Pestle - Technologisch"/>
          <a:extLst>
            <a:ext uri="{FF2B5EF4-FFF2-40B4-BE49-F238E27FC236}">
              <a16:creationId xmlns:a16="http://schemas.microsoft.com/office/drawing/2014/main" id="{00000000-0008-0000-2900-000005000000}"/>
            </a:ext>
          </a:extLst>
        </xdr:cNvPr>
        <xdr:cNvSpPr/>
      </xdr:nvSpPr>
      <xdr:spPr>
        <a:xfrm>
          <a:off x="3743404" y="5467350"/>
          <a:ext cx="1296000" cy="3960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r>
            <a:rPr lang="de-CH" sz="1300" b="0">
              <a:latin typeface="Calibri Light" panose="020F0302020204030204" pitchFamily="34" charset="0"/>
              <a:cs typeface="Calibri Light" panose="020F0302020204030204" pitchFamily="34" charset="0"/>
            </a:rPr>
            <a:t>Technological</a:t>
          </a:r>
        </a:p>
      </xdr:txBody>
    </xdr:sp>
    <xdr:clientData/>
  </xdr:twoCellAnchor>
  <xdr:twoCellAnchor editAs="oneCell">
    <xdr:from>
      <xdr:col>2</xdr:col>
      <xdr:colOff>709470</xdr:colOff>
      <xdr:row>13</xdr:row>
      <xdr:rowOff>1647825</xdr:rowOff>
    </xdr:from>
    <xdr:to>
      <xdr:col>2</xdr:col>
      <xdr:colOff>2005470</xdr:colOff>
      <xdr:row>13</xdr:row>
      <xdr:rowOff>2043825</xdr:rowOff>
    </xdr:to>
    <xdr:sp macro="" textlink="">
      <xdr:nvSpPr>
        <xdr:cNvPr id="6" name="Abgerundetes Rechteck 6">
          <a:hlinkClick xmlns:r="http://schemas.openxmlformats.org/officeDocument/2006/relationships" r:id="rId5" tooltip="PESTEL - Environmental"/>
          <a:extLst>
            <a:ext uri="{FF2B5EF4-FFF2-40B4-BE49-F238E27FC236}">
              <a16:creationId xmlns:a16="http://schemas.microsoft.com/office/drawing/2014/main" id="{00000000-0008-0000-2900-000006000000}"/>
            </a:ext>
          </a:extLst>
        </xdr:cNvPr>
        <xdr:cNvSpPr/>
      </xdr:nvSpPr>
      <xdr:spPr>
        <a:xfrm>
          <a:off x="1433370" y="4276725"/>
          <a:ext cx="1296000" cy="396000"/>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ctr"/>
        <a:lstStyle/>
        <a:p>
          <a:pPr algn="ctr"/>
          <a:r>
            <a:rPr lang="de-CH" sz="1400" b="0">
              <a:latin typeface="Calibri Light" panose="020F0302020204030204" pitchFamily="34" charset="0"/>
              <a:cs typeface="Calibri Light" panose="020F0302020204030204" pitchFamily="34" charset="0"/>
            </a:rPr>
            <a:t>Environmental</a:t>
          </a:r>
        </a:p>
      </xdr:txBody>
    </xdr:sp>
    <xdr:clientData/>
  </xdr:twoCellAnchor>
  <xdr:twoCellAnchor editAs="oneCell">
    <xdr:from>
      <xdr:col>2</xdr:col>
      <xdr:colOff>699787</xdr:colOff>
      <xdr:row>10</xdr:row>
      <xdr:rowOff>171450</xdr:rowOff>
    </xdr:from>
    <xdr:to>
      <xdr:col>2</xdr:col>
      <xdr:colOff>1995787</xdr:colOff>
      <xdr:row>13</xdr:row>
      <xdr:rowOff>3570</xdr:rowOff>
    </xdr:to>
    <xdr:sp macro="" textlink="">
      <xdr:nvSpPr>
        <xdr:cNvPr id="7" name="Abgerundetes Rechteck 7">
          <a:hlinkClick xmlns:r="http://schemas.openxmlformats.org/officeDocument/2006/relationships" r:id="rId6" tooltip="PESTEL - Legal"/>
          <a:extLst>
            <a:ext uri="{FF2B5EF4-FFF2-40B4-BE49-F238E27FC236}">
              <a16:creationId xmlns:a16="http://schemas.microsoft.com/office/drawing/2014/main" id="{00000000-0008-0000-2900-000007000000}"/>
            </a:ext>
          </a:extLst>
        </xdr:cNvPr>
        <xdr:cNvSpPr/>
      </xdr:nvSpPr>
      <xdr:spPr>
        <a:xfrm>
          <a:off x="1423687" y="2228850"/>
          <a:ext cx="1296000" cy="403620"/>
        </a:xfrm>
        <a:prstGeom prst="roundRect">
          <a:avLst/>
        </a:prstGeom>
        <a:gradFill flip="none" rotWithShape="1">
          <a:gsLst>
            <a:gs pos="0">
              <a:schemeClr val="bg2">
                <a:lumMod val="75000"/>
              </a:schemeClr>
            </a:gs>
            <a:gs pos="0">
              <a:schemeClr val="bg2">
                <a:lumMod val="75000"/>
              </a:schemeClr>
            </a:gs>
            <a:gs pos="100000">
              <a:schemeClr val="bg2">
                <a:lumMod val="75000"/>
                <a:tint val="44500"/>
                <a:satMod val="160000"/>
              </a:schemeClr>
            </a:gs>
          </a:gsLst>
          <a:lin ang="16200000" scaled="1"/>
          <a:tileRect/>
        </a:gradFill>
        <a:ln>
          <a:solidFill>
            <a:schemeClr val="bg2">
              <a:lumMod val="50000"/>
            </a:schemeClr>
          </a:solidFill>
        </a:ln>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Legal</a:t>
          </a:r>
        </a:p>
      </xdr:txBody>
    </xdr:sp>
    <xdr:clientData/>
  </xdr:twoCellAnchor>
  <xdr:twoCellAnchor editAs="oneCell">
    <xdr:from>
      <xdr:col>3</xdr:col>
      <xdr:colOff>895904</xdr:colOff>
      <xdr:row>3</xdr:row>
      <xdr:rowOff>133350</xdr:rowOff>
    </xdr:from>
    <xdr:to>
      <xdr:col>3</xdr:col>
      <xdr:colOff>2191904</xdr:colOff>
      <xdr:row>5</xdr:row>
      <xdr:rowOff>148350</xdr:rowOff>
    </xdr:to>
    <xdr:sp macro="" textlink="">
      <xdr:nvSpPr>
        <xdr:cNvPr id="8" name="Abgerundetes Rechteck 8">
          <a:hlinkClick xmlns:r="http://schemas.openxmlformats.org/officeDocument/2006/relationships" r:id="rId7" tooltip="Pestle - Politisch"/>
          <a:extLst>
            <a:ext uri="{FF2B5EF4-FFF2-40B4-BE49-F238E27FC236}">
              <a16:creationId xmlns:a16="http://schemas.microsoft.com/office/drawing/2014/main" id="{00000000-0008-0000-2900-000008000000}"/>
            </a:ext>
          </a:extLst>
        </xdr:cNvPr>
        <xdr:cNvSpPr/>
      </xdr:nvSpPr>
      <xdr:spPr>
        <a:xfrm>
          <a:off x="3715304" y="857250"/>
          <a:ext cx="1296000" cy="396000"/>
        </a:xfrm>
        <a:prstGeom prst="roundRect">
          <a:avLst/>
        </a:prstGeom>
        <a:ln>
          <a:solidFill>
            <a:schemeClr val="accent2"/>
          </a:solidFill>
        </a:ln>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Political</a:t>
          </a:r>
        </a:p>
      </xdr:txBody>
    </xdr:sp>
    <xdr:clientData/>
  </xdr:twoCellAnchor>
  <xdr:twoCellAnchor>
    <xdr:from>
      <xdr:col>3</xdr:col>
      <xdr:colOff>931904</xdr:colOff>
      <xdr:row>6</xdr:row>
      <xdr:rowOff>36740</xdr:rowOff>
    </xdr:from>
    <xdr:to>
      <xdr:col>3</xdr:col>
      <xdr:colOff>2155904</xdr:colOff>
      <xdr:row>6</xdr:row>
      <xdr:rowOff>180740</xdr:rowOff>
    </xdr:to>
    <xdr:grpSp>
      <xdr:nvGrpSpPr>
        <xdr:cNvPr id="9" name="Gruppieren 8">
          <a:extLst>
            <a:ext uri="{FF2B5EF4-FFF2-40B4-BE49-F238E27FC236}">
              <a16:creationId xmlns:a16="http://schemas.microsoft.com/office/drawing/2014/main" id="{00000000-0008-0000-2900-000009000000}"/>
            </a:ext>
          </a:extLst>
        </xdr:cNvPr>
        <xdr:cNvGrpSpPr/>
      </xdr:nvGrpSpPr>
      <xdr:grpSpPr>
        <a:xfrm>
          <a:off x="3819884" y="1309280"/>
          <a:ext cx="1224000" cy="144000"/>
          <a:chOff x="10779915" y="1913165"/>
          <a:chExt cx="1224000" cy="144000"/>
        </a:xfrm>
      </xdr:grpSpPr>
      <xdr:sp macro="" textlink="$I$16">
        <xdr:nvSpPr>
          <xdr:cNvPr id="10" name="Abgerundetes Rechteck 10">
            <a:extLst>
              <a:ext uri="{FF2B5EF4-FFF2-40B4-BE49-F238E27FC236}">
                <a16:creationId xmlns:a16="http://schemas.microsoft.com/office/drawing/2014/main" id="{00000000-0008-0000-2900-00000A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8F29EF-9E60-4D4D-91DE-0097530F6B33}"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17">
        <xdr:nvSpPr>
          <xdr:cNvPr id="11" name="Abgerundetes Rechteck 11">
            <a:extLst>
              <a:ext uri="{FF2B5EF4-FFF2-40B4-BE49-F238E27FC236}">
                <a16:creationId xmlns:a16="http://schemas.microsoft.com/office/drawing/2014/main" id="{00000000-0008-0000-2900-00000B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F93A93C-C7C3-45A2-9555-81986BC031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18">
        <xdr:nvSpPr>
          <xdr:cNvPr id="12" name="Abgerundetes Rechteck 12">
            <a:extLst>
              <a:ext uri="{FF2B5EF4-FFF2-40B4-BE49-F238E27FC236}">
                <a16:creationId xmlns:a16="http://schemas.microsoft.com/office/drawing/2014/main" id="{00000000-0008-0000-2900-00000C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FBF65BD-38F7-46BA-8412-CD81F661A2BF}"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4</xdr:col>
      <xdr:colOff>650695</xdr:colOff>
      <xdr:row>13</xdr:row>
      <xdr:rowOff>65314</xdr:rowOff>
    </xdr:from>
    <xdr:to>
      <xdr:col>6</xdr:col>
      <xdr:colOff>607870</xdr:colOff>
      <xdr:row>13</xdr:row>
      <xdr:rowOff>209314</xdr:rowOff>
    </xdr:to>
    <xdr:grpSp>
      <xdr:nvGrpSpPr>
        <xdr:cNvPr id="13" name="Gruppieren 12">
          <a:extLst>
            <a:ext uri="{FF2B5EF4-FFF2-40B4-BE49-F238E27FC236}">
              <a16:creationId xmlns:a16="http://schemas.microsoft.com/office/drawing/2014/main" id="{00000000-0008-0000-2900-00000D000000}"/>
            </a:ext>
          </a:extLst>
        </xdr:cNvPr>
        <xdr:cNvGrpSpPr/>
      </xdr:nvGrpSpPr>
      <xdr:grpSpPr>
        <a:xfrm>
          <a:off x="6236155" y="2618014"/>
          <a:ext cx="1260195" cy="144000"/>
          <a:chOff x="492917" y="1313089"/>
          <a:chExt cx="860818" cy="229961"/>
        </a:xfrm>
      </xdr:grpSpPr>
      <xdr:sp macro="" textlink="$I$30">
        <xdr:nvSpPr>
          <xdr:cNvPr id="14" name="Abgerundetes Rechteck 14">
            <a:extLst>
              <a:ext uri="{FF2B5EF4-FFF2-40B4-BE49-F238E27FC236}">
                <a16:creationId xmlns:a16="http://schemas.microsoft.com/office/drawing/2014/main" id="{00000000-0008-0000-2900-00000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610C9D3-9A18-428F-A9E7-0C46188E9069}"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31">
        <xdr:nvSpPr>
          <xdr:cNvPr id="15" name="Abgerundetes Rechteck 15">
            <a:extLst>
              <a:ext uri="{FF2B5EF4-FFF2-40B4-BE49-F238E27FC236}">
                <a16:creationId xmlns:a16="http://schemas.microsoft.com/office/drawing/2014/main" id="{00000000-0008-0000-2900-00000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EA97A55-8E00-4DAB-8C41-1ED2B78FE1D7}"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32">
        <xdr:nvSpPr>
          <xdr:cNvPr id="16" name="Abgerundetes Rechteck 16">
            <a:extLst>
              <a:ext uri="{FF2B5EF4-FFF2-40B4-BE49-F238E27FC236}">
                <a16:creationId xmlns:a16="http://schemas.microsoft.com/office/drawing/2014/main" id="{00000000-0008-0000-2900-00001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3869140-84FF-4691-AA10-52986F5ABE9F}"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4</xdr:col>
      <xdr:colOff>655300</xdr:colOff>
      <xdr:row>13</xdr:row>
      <xdr:rowOff>2113189</xdr:rowOff>
    </xdr:from>
    <xdr:to>
      <xdr:col>6</xdr:col>
      <xdr:colOff>612475</xdr:colOff>
      <xdr:row>13</xdr:row>
      <xdr:rowOff>2257189</xdr:rowOff>
    </xdr:to>
    <xdr:grpSp>
      <xdr:nvGrpSpPr>
        <xdr:cNvPr id="17" name="Gruppieren 16">
          <a:extLst>
            <a:ext uri="{FF2B5EF4-FFF2-40B4-BE49-F238E27FC236}">
              <a16:creationId xmlns:a16="http://schemas.microsoft.com/office/drawing/2014/main" id="{00000000-0008-0000-2900-000011000000}"/>
            </a:ext>
          </a:extLst>
        </xdr:cNvPr>
        <xdr:cNvGrpSpPr/>
      </xdr:nvGrpSpPr>
      <xdr:grpSpPr>
        <a:xfrm>
          <a:off x="6240760" y="4665889"/>
          <a:ext cx="1260195" cy="144000"/>
          <a:chOff x="492917" y="1313089"/>
          <a:chExt cx="860818" cy="229961"/>
        </a:xfrm>
      </xdr:grpSpPr>
      <xdr:sp macro="" textlink="$I$44">
        <xdr:nvSpPr>
          <xdr:cNvPr id="18" name="Abgerundetes Rechteck 18">
            <a:extLst>
              <a:ext uri="{FF2B5EF4-FFF2-40B4-BE49-F238E27FC236}">
                <a16:creationId xmlns:a16="http://schemas.microsoft.com/office/drawing/2014/main" id="{00000000-0008-0000-2900-000012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C544E59-7E92-40F3-8CED-83B3D2A235E0}"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45">
        <xdr:nvSpPr>
          <xdr:cNvPr id="19" name="Abgerundetes Rechteck 19">
            <a:extLst>
              <a:ext uri="{FF2B5EF4-FFF2-40B4-BE49-F238E27FC236}">
                <a16:creationId xmlns:a16="http://schemas.microsoft.com/office/drawing/2014/main" id="{00000000-0008-0000-2900-000013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C4D263-956E-4C0A-9D77-08DA53E74FC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46">
        <xdr:nvSpPr>
          <xdr:cNvPr id="20" name="Abgerundetes Rechteck 20">
            <a:extLst>
              <a:ext uri="{FF2B5EF4-FFF2-40B4-BE49-F238E27FC236}">
                <a16:creationId xmlns:a16="http://schemas.microsoft.com/office/drawing/2014/main" id="{00000000-0008-0000-2900-000014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6EB6DFE-31B6-463C-A26D-810E7C88169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3</xdr:col>
      <xdr:colOff>960004</xdr:colOff>
      <xdr:row>13</xdr:row>
      <xdr:rowOff>3303814</xdr:rowOff>
    </xdr:from>
    <xdr:to>
      <xdr:col>3</xdr:col>
      <xdr:colOff>2184004</xdr:colOff>
      <xdr:row>13</xdr:row>
      <xdr:rowOff>3447814</xdr:rowOff>
    </xdr:to>
    <xdr:grpSp>
      <xdr:nvGrpSpPr>
        <xdr:cNvPr id="21" name="Gruppieren 20">
          <a:extLst>
            <a:ext uri="{FF2B5EF4-FFF2-40B4-BE49-F238E27FC236}">
              <a16:creationId xmlns:a16="http://schemas.microsoft.com/office/drawing/2014/main" id="{00000000-0008-0000-2900-000015000000}"/>
            </a:ext>
          </a:extLst>
        </xdr:cNvPr>
        <xdr:cNvGrpSpPr/>
      </xdr:nvGrpSpPr>
      <xdr:grpSpPr>
        <a:xfrm>
          <a:off x="3847984" y="5856514"/>
          <a:ext cx="1224000" cy="144000"/>
          <a:chOff x="492917" y="1313089"/>
          <a:chExt cx="860818" cy="229961"/>
        </a:xfrm>
      </xdr:grpSpPr>
      <xdr:sp macro="" textlink="$I$58">
        <xdr:nvSpPr>
          <xdr:cNvPr id="22" name="Abgerundetes Rechteck 22">
            <a:extLst>
              <a:ext uri="{FF2B5EF4-FFF2-40B4-BE49-F238E27FC236}">
                <a16:creationId xmlns:a16="http://schemas.microsoft.com/office/drawing/2014/main" id="{00000000-0008-0000-2900-000016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ED7C980-14DB-4B90-AC8E-FF17E8E79CEA}"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59">
        <xdr:nvSpPr>
          <xdr:cNvPr id="23" name="Abgerundetes Rechteck 23">
            <a:extLst>
              <a:ext uri="{FF2B5EF4-FFF2-40B4-BE49-F238E27FC236}">
                <a16:creationId xmlns:a16="http://schemas.microsoft.com/office/drawing/2014/main" id="{00000000-0008-0000-2900-000017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CD38212-3649-4BFD-9ACA-EC55D8EFD12B}"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60">
        <xdr:nvSpPr>
          <xdr:cNvPr id="24" name="Abgerundetes Rechteck 24">
            <a:extLst>
              <a:ext uri="{FF2B5EF4-FFF2-40B4-BE49-F238E27FC236}">
                <a16:creationId xmlns:a16="http://schemas.microsoft.com/office/drawing/2014/main" id="{00000000-0008-0000-2900-000018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9ACE488-2BE1-4F10-AA51-D3C55ED71A2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2</xdr:col>
      <xdr:colOff>745470</xdr:colOff>
      <xdr:row>13</xdr:row>
      <xdr:rowOff>2113189</xdr:rowOff>
    </xdr:from>
    <xdr:to>
      <xdr:col>2</xdr:col>
      <xdr:colOff>1969470</xdr:colOff>
      <xdr:row>13</xdr:row>
      <xdr:rowOff>2257189</xdr:rowOff>
    </xdr:to>
    <xdr:grpSp>
      <xdr:nvGrpSpPr>
        <xdr:cNvPr id="25" name="Gruppieren 24">
          <a:extLst>
            <a:ext uri="{FF2B5EF4-FFF2-40B4-BE49-F238E27FC236}">
              <a16:creationId xmlns:a16="http://schemas.microsoft.com/office/drawing/2014/main" id="{00000000-0008-0000-2900-000019000000}"/>
            </a:ext>
          </a:extLst>
        </xdr:cNvPr>
        <xdr:cNvGrpSpPr/>
      </xdr:nvGrpSpPr>
      <xdr:grpSpPr>
        <a:xfrm>
          <a:off x="1476990" y="4665889"/>
          <a:ext cx="1224000" cy="144000"/>
          <a:chOff x="492917" y="1313089"/>
          <a:chExt cx="860818" cy="229961"/>
        </a:xfrm>
      </xdr:grpSpPr>
      <xdr:sp macro="" textlink="$I$72">
        <xdr:nvSpPr>
          <xdr:cNvPr id="26" name="Abgerundetes Rechteck 26">
            <a:extLst>
              <a:ext uri="{FF2B5EF4-FFF2-40B4-BE49-F238E27FC236}">
                <a16:creationId xmlns:a16="http://schemas.microsoft.com/office/drawing/2014/main" id="{00000000-0008-0000-2900-00001A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530C97E4-F747-43AA-8F93-442151DD7576}" type="TxLink">
              <a:rPr lang="de-CH" sz="800" b="0" i="0" u="none" strike="noStrike">
                <a:solidFill>
                  <a:srgbClr val="000000"/>
                </a:solidFill>
                <a:latin typeface="Calibri Light" panose="020F0302020204030204" pitchFamily="34" charset="0"/>
                <a:cs typeface="Calibri Light" panose="020F0302020204030204" pitchFamily="34" charset="0"/>
              </a:rPr>
              <a:pPr algn="ctr"/>
              <a:t>2</a:t>
            </a:fld>
            <a:endParaRPr lang="de-CH" sz="800">
              <a:latin typeface="Calibri Light" panose="020F0302020204030204" pitchFamily="34" charset="0"/>
              <a:cs typeface="Calibri Light" panose="020F0302020204030204" pitchFamily="34" charset="0"/>
            </a:endParaRPr>
          </a:p>
        </xdr:txBody>
      </xdr:sp>
      <xdr:sp macro="" textlink="$I$73">
        <xdr:nvSpPr>
          <xdr:cNvPr id="27" name="Abgerundetes Rechteck 27">
            <a:extLst>
              <a:ext uri="{FF2B5EF4-FFF2-40B4-BE49-F238E27FC236}">
                <a16:creationId xmlns:a16="http://schemas.microsoft.com/office/drawing/2014/main" id="{00000000-0008-0000-2900-00001B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86224A5-B5DC-4A33-B1F5-4103F5C1F590}"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74">
        <xdr:nvSpPr>
          <xdr:cNvPr id="28" name="Abgerundetes Rechteck 28">
            <a:extLst>
              <a:ext uri="{FF2B5EF4-FFF2-40B4-BE49-F238E27FC236}">
                <a16:creationId xmlns:a16="http://schemas.microsoft.com/office/drawing/2014/main" id="{00000000-0008-0000-2900-00001C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CFBB495-BC5F-4A2A-A21C-0537562CDE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2</xdr:col>
      <xdr:colOff>735787</xdr:colOff>
      <xdr:row>13</xdr:row>
      <xdr:rowOff>65314</xdr:rowOff>
    </xdr:from>
    <xdr:to>
      <xdr:col>2</xdr:col>
      <xdr:colOff>1959787</xdr:colOff>
      <xdr:row>13</xdr:row>
      <xdr:rowOff>209314</xdr:rowOff>
    </xdr:to>
    <xdr:grpSp>
      <xdr:nvGrpSpPr>
        <xdr:cNvPr id="29" name="Gruppieren 28">
          <a:extLst>
            <a:ext uri="{FF2B5EF4-FFF2-40B4-BE49-F238E27FC236}">
              <a16:creationId xmlns:a16="http://schemas.microsoft.com/office/drawing/2014/main" id="{00000000-0008-0000-2900-00001D000000}"/>
            </a:ext>
          </a:extLst>
        </xdr:cNvPr>
        <xdr:cNvGrpSpPr/>
      </xdr:nvGrpSpPr>
      <xdr:grpSpPr>
        <a:xfrm>
          <a:off x="1467307" y="2618014"/>
          <a:ext cx="1224000" cy="144000"/>
          <a:chOff x="492917" y="1313089"/>
          <a:chExt cx="860818" cy="229961"/>
        </a:xfrm>
      </xdr:grpSpPr>
      <xdr:sp macro="" textlink="$I$86">
        <xdr:nvSpPr>
          <xdr:cNvPr id="30" name="Abgerundetes Rechteck 30">
            <a:extLst>
              <a:ext uri="{FF2B5EF4-FFF2-40B4-BE49-F238E27FC236}">
                <a16:creationId xmlns:a16="http://schemas.microsoft.com/office/drawing/2014/main" id="{00000000-0008-0000-2900-00001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E79A6A-F34D-46C0-929D-E64521BCEFF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87">
        <xdr:nvSpPr>
          <xdr:cNvPr id="31" name="Abgerundetes Rechteck 31">
            <a:extLst>
              <a:ext uri="{FF2B5EF4-FFF2-40B4-BE49-F238E27FC236}">
                <a16:creationId xmlns:a16="http://schemas.microsoft.com/office/drawing/2014/main" id="{00000000-0008-0000-2900-00001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DED8762-6206-4124-AB7A-FC1D99EE7E1A}"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88">
        <xdr:nvSpPr>
          <xdr:cNvPr id="32" name="Abgerundetes Rechteck 32">
            <a:extLst>
              <a:ext uri="{FF2B5EF4-FFF2-40B4-BE49-F238E27FC236}">
                <a16:creationId xmlns:a16="http://schemas.microsoft.com/office/drawing/2014/main" id="{00000000-0008-0000-2900-00002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A1757B14-B799-463A-BC8C-6C756A235999}" type="TxLink">
              <a:rPr lang="de-CH" sz="800" b="0" i="0" u="none" strike="noStrike">
                <a:solidFill>
                  <a:srgbClr val="000000"/>
                </a:solidFill>
                <a:latin typeface="Calibri Light" panose="020F0302020204030204" pitchFamily="34" charset="0"/>
                <a:cs typeface="Calibri Light" panose="020F0302020204030204" pitchFamily="34" charset="0"/>
              </a:rPr>
              <a:pPr algn="ctr"/>
              <a:t>2</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4</xdr:col>
      <xdr:colOff>618903</xdr:colOff>
      <xdr:row>9</xdr:row>
      <xdr:rowOff>66675</xdr:rowOff>
    </xdr:from>
    <xdr:to>
      <xdr:col>6</xdr:col>
      <xdr:colOff>639662</xdr:colOff>
      <xdr:row>11</xdr:row>
      <xdr:rowOff>38100</xdr:rowOff>
    </xdr:to>
    <xdr:sp macro="" textlink="">
      <xdr:nvSpPr>
        <xdr:cNvPr id="33" name="Textfeld 32">
          <a:extLst>
            <a:ext uri="{FF2B5EF4-FFF2-40B4-BE49-F238E27FC236}">
              <a16:creationId xmlns:a16="http://schemas.microsoft.com/office/drawing/2014/main" id="{00000000-0008-0000-2900-000021000000}"/>
            </a:ext>
          </a:extLst>
        </xdr:cNvPr>
        <xdr:cNvSpPr txBox="1"/>
      </xdr:nvSpPr>
      <xdr:spPr>
        <a:xfrm>
          <a:off x="6057678" y="1933575"/>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latin typeface="Calibri Light" panose="020F0302020204030204" pitchFamily="34" charset="0"/>
              <a:cs typeface="Calibri Light" panose="020F0302020204030204" pitchFamily="34" charset="0"/>
            </a:rPr>
            <a:t>E</a:t>
          </a:r>
        </a:p>
      </xdr:txBody>
    </xdr:sp>
    <xdr:clientData/>
  </xdr:twoCellAnchor>
  <xdr:twoCellAnchor editAs="oneCell">
    <xdr:from>
      <xdr:col>4</xdr:col>
      <xdr:colOff>623508</xdr:colOff>
      <xdr:row>13</xdr:row>
      <xdr:rowOff>1352550</xdr:rowOff>
    </xdr:from>
    <xdr:to>
      <xdr:col>6</xdr:col>
      <xdr:colOff>644267</xdr:colOff>
      <xdr:row>13</xdr:row>
      <xdr:rowOff>1704975</xdr:rowOff>
    </xdr:to>
    <xdr:sp macro="" textlink="">
      <xdr:nvSpPr>
        <xdr:cNvPr id="34" name="Textfeld 33">
          <a:extLst>
            <a:ext uri="{FF2B5EF4-FFF2-40B4-BE49-F238E27FC236}">
              <a16:creationId xmlns:a16="http://schemas.microsoft.com/office/drawing/2014/main" id="{00000000-0008-0000-2900-000022000000}"/>
            </a:ext>
          </a:extLst>
        </xdr:cNvPr>
        <xdr:cNvSpPr txBox="1"/>
      </xdr:nvSpPr>
      <xdr:spPr>
        <a:xfrm>
          <a:off x="6062283" y="3981450"/>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latin typeface="Calibri Light" panose="020F0302020204030204" pitchFamily="34" charset="0"/>
              <a:cs typeface="Calibri Light" panose="020F0302020204030204" pitchFamily="34" charset="0"/>
            </a:rPr>
            <a:t>S</a:t>
          </a:r>
        </a:p>
      </xdr:txBody>
    </xdr:sp>
    <xdr:clientData/>
  </xdr:twoCellAnchor>
  <xdr:twoCellAnchor editAs="oneCell">
    <xdr:from>
      <xdr:col>3</xdr:col>
      <xdr:colOff>928212</xdr:colOff>
      <xdr:row>13</xdr:row>
      <xdr:rowOff>2543175</xdr:rowOff>
    </xdr:from>
    <xdr:to>
      <xdr:col>3</xdr:col>
      <xdr:colOff>2215796</xdr:colOff>
      <xdr:row>13</xdr:row>
      <xdr:rowOff>2895600</xdr:rowOff>
    </xdr:to>
    <xdr:sp macro="" textlink="">
      <xdr:nvSpPr>
        <xdr:cNvPr id="35" name="Textfeld 34">
          <a:extLst>
            <a:ext uri="{FF2B5EF4-FFF2-40B4-BE49-F238E27FC236}">
              <a16:creationId xmlns:a16="http://schemas.microsoft.com/office/drawing/2014/main" id="{00000000-0008-0000-2900-000023000000}"/>
            </a:ext>
          </a:extLst>
        </xdr:cNvPr>
        <xdr:cNvSpPr txBox="1"/>
      </xdr:nvSpPr>
      <xdr:spPr>
        <a:xfrm>
          <a:off x="3747612" y="5172075"/>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latin typeface="Calibri Light" panose="020F0302020204030204" pitchFamily="34" charset="0"/>
              <a:cs typeface="Calibri Light" panose="020F0302020204030204" pitchFamily="34" charset="0"/>
            </a:rPr>
            <a:t>T</a:t>
          </a:r>
        </a:p>
      </xdr:txBody>
    </xdr:sp>
    <xdr:clientData/>
  </xdr:twoCellAnchor>
  <xdr:twoCellAnchor editAs="oneCell">
    <xdr:from>
      <xdr:col>2</xdr:col>
      <xdr:colOff>713678</xdr:colOff>
      <xdr:row>13</xdr:row>
      <xdr:rowOff>1362075</xdr:rowOff>
    </xdr:from>
    <xdr:to>
      <xdr:col>2</xdr:col>
      <xdr:colOff>2001262</xdr:colOff>
      <xdr:row>13</xdr:row>
      <xdr:rowOff>1714500</xdr:rowOff>
    </xdr:to>
    <xdr:sp macro="" textlink="">
      <xdr:nvSpPr>
        <xdr:cNvPr id="36" name="Textfeld 35">
          <a:extLst>
            <a:ext uri="{FF2B5EF4-FFF2-40B4-BE49-F238E27FC236}">
              <a16:creationId xmlns:a16="http://schemas.microsoft.com/office/drawing/2014/main" id="{00000000-0008-0000-2900-000024000000}"/>
            </a:ext>
          </a:extLst>
        </xdr:cNvPr>
        <xdr:cNvSpPr txBox="1"/>
      </xdr:nvSpPr>
      <xdr:spPr>
        <a:xfrm>
          <a:off x="1437578" y="3990975"/>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latin typeface="Calibri Light" panose="020F0302020204030204" pitchFamily="34" charset="0"/>
              <a:cs typeface="Calibri Light" panose="020F0302020204030204" pitchFamily="34" charset="0"/>
            </a:rPr>
            <a:t>E</a:t>
          </a:r>
        </a:p>
      </xdr:txBody>
    </xdr:sp>
    <xdr:clientData/>
  </xdr:twoCellAnchor>
  <xdr:twoCellAnchor editAs="oneCell">
    <xdr:from>
      <xdr:col>2</xdr:col>
      <xdr:colOff>703995</xdr:colOff>
      <xdr:row>9</xdr:row>
      <xdr:rowOff>76200</xdr:rowOff>
    </xdr:from>
    <xdr:to>
      <xdr:col>2</xdr:col>
      <xdr:colOff>1991579</xdr:colOff>
      <xdr:row>11</xdr:row>
      <xdr:rowOff>47625</xdr:rowOff>
    </xdr:to>
    <xdr:sp macro="" textlink="">
      <xdr:nvSpPr>
        <xdr:cNvPr id="37" name="Textfeld 36">
          <a:extLst>
            <a:ext uri="{FF2B5EF4-FFF2-40B4-BE49-F238E27FC236}">
              <a16:creationId xmlns:a16="http://schemas.microsoft.com/office/drawing/2014/main" id="{00000000-0008-0000-2900-000025000000}"/>
            </a:ext>
          </a:extLst>
        </xdr:cNvPr>
        <xdr:cNvSpPr txBox="1"/>
      </xdr:nvSpPr>
      <xdr:spPr>
        <a:xfrm>
          <a:off x="1427895" y="1943100"/>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latin typeface="Calibri Light" panose="020F0302020204030204" pitchFamily="34" charset="0"/>
              <a:cs typeface="Calibri Light" panose="020F0302020204030204" pitchFamily="34" charset="0"/>
            </a:rPr>
            <a:t>L</a:t>
          </a:r>
        </a:p>
        <a:p>
          <a:pPr algn="ctr"/>
          <a:endParaRPr lang="de-CH" sz="4000">
            <a:solidFill>
              <a:schemeClr val="accent1">
                <a:lumMod val="60000"/>
                <a:lumOff val="40000"/>
              </a:schemeClr>
            </a:solidFill>
            <a:latin typeface="Calibri Light" panose="020F0302020204030204" pitchFamily="34" charset="0"/>
            <a:cs typeface="Calibri Light" panose="020F0302020204030204" pitchFamily="34" charset="0"/>
          </a:endParaRPr>
        </a:p>
      </xdr:txBody>
    </xdr:sp>
    <xdr:clientData/>
  </xdr:twoCellAnchor>
  <xdr:twoCellAnchor editAs="oneCell">
    <xdr:from>
      <xdr:col>0</xdr:col>
      <xdr:colOff>66675</xdr:colOff>
      <xdr:row>28</xdr:row>
      <xdr:rowOff>0</xdr:rowOff>
    </xdr:from>
    <xdr:to>
      <xdr:col>0</xdr:col>
      <xdr:colOff>390675</xdr:colOff>
      <xdr:row>29</xdr:row>
      <xdr:rowOff>58765</xdr:rowOff>
    </xdr:to>
    <xdr:grpSp>
      <xdr:nvGrpSpPr>
        <xdr:cNvPr id="38" name="Gruppieren 37">
          <a:hlinkClick xmlns:r="http://schemas.openxmlformats.org/officeDocument/2006/relationships" r:id="rId8" tooltip="to top"/>
          <a:extLst>
            <a:ext uri="{FF2B5EF4-FFF2-40B4-BE49-F238E27FC236}">
              <a16:creationId xmlns:a16="http://schemas.microsoft.com/office/drawing/2014/main" id="{00000000-0008-0000-2900-000026000000}"/>
            </a:ext>
          </a:extLst>
        </xdr:cNvPr>
        <xdr:cNvGrpSpPr/>
      </xdr:nvGrpSpPr>
      <xdr:grpSpPr>
        <a:xfrm>
          <a:off x="66675" y="10203180"/>
          <a:ext cx="324000" cy="325465"/>
          <a:chOff x="66675" y="4972050"/>
          <a:chExt cx="324000" cy="325465"/>
        </a:xfrm>
      </xdr:grpSpPr>
      <xdr:sp macro="" textlink="">
        <xdr:nvSpPr>
          <xdr:cNvPr id="39" name="Rechteck 38">
            <a:extLst>
              <a:ext uri="{FF2B5EF4-FFF2-40B4-BE49-F238E27FC236}">
                <a16:creationId xmlns:a16="http://schemas.microsoft.com/office/drawing/2014/main" id="{00000000-0008-0000-2900-000027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Pfeil nach oben 88">
            <a:extLst>
              <a:ext uri="{FF2B5EF4-FFF2-40B4-BE49-F238E27FC236}">
                <a16:creationId xmlns:a16="http://schemas.microsoft.com/office/drawing/2014/main" id="{00000000-0008-0000-2900-000028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42</xdr:row>
      <xdr:rowOff>0</xdr:rowOff>
    </xdr:from>
    <xdr:to>
      <xdr:col>0</xdr:col>
      <xdr:colOff>390675</xdr:colOff>
      <xdr:row>43</xdr:row>
      <xdr:rowOff>58765</xdr:rowOff>
    </xdr:to>
    <xdr:grpSp>
      <xdr:nvGrpSpPr>
        <xdr:cNvPr id="44" name="Gruppieren 43">
          <a:hlinkClick xmlns:r="http://schemas.openxmlformats.org/officeDocument/2006/relationships" r:id="rId8" tooltip="to top"/>
          <a:extLst>
            <a:ext uri="{FF2B5EF4-FFF2-40B4-BE49-F238E27FC236}">
              <a16:creationId xmlns:a16="http://schemas.microsoft.com/office/drawing/2014/main" id="{00000000-0008-0000-2900-00002C000000}"/>
            </a:ext>
          </a:extLst>
        </xdr:cNvPr>
        <xdr:cNvGrpSpPr/>
      </xdr:nvGrpSpPr>
      <xdr:grpSpPr>
        <a:xfrm>
          <a:off x="66675" y="14157960"/>
          <a:ext cx="324000" cy="325465"/>
          <a:chOff x="66675" y="4972050"/>
          <a:chExt cx="324000" cy="325465"/>
        </a:xfrm>
      </xdr:grpSpPr>
      <xdr:sp macro="" textlink="">
        <xdr:nvSpPr>
          <xdr:cNvPr id="45" name="Rechteck 44">
            <a:extLst>
              <a:ext uri="{FF2B5EF4-FFF2-40B4-BE49-F238E27FC236}">
                <a16:creationId xmlns:a16="http://schemas.microsoft.com/office/drawing/2014/main" id="{00000000-0008-0000-2900-00002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6" name="Pfeil nach oben 100">
            <a:extLst>
              <a:ext uri="{FF2B5EF4-FFF2-40B4-BE49-F238E27FC236}">
                <a16:creationId xmlns:a16="http://schemas.microsoft.com/office/drawing/2014/main" id="{00000000-0008-0000-2900-00002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56</xdr:row>
      <xdr:rowOff>0</xdr:rowOff>
    </xdr:from>
    <xdr:to>
      <xdr:col>0</xdr:col>
      <xdr:colOff>390675</xdr:colOff>
      <xdr:row>57</xdr:row>
      <xdr:rowOff>58765</xdr:rowOff>
    </xdr:to>
    <xdr:grpSp>
      <xdr:nvGrpSpPr>
        <xdr:cNvPr id="47" name="Gruppieren 46">
          <a:hlinkClick xmlns:r="http://schemas.openxmlformats.org/officeDocument/2006/relationships" r:id="rId8" tooltip="to top"/>
          <a:extLst>
            <a:ext uri="{FF2B5EF4-FFF2-40B4-BE49-F238E27FC236}">
              <a16:creationId xmlns:a16="http://schemas.microsoft.com/office/drawing/2014/main" id="{00000000-0008-0000-2900-00002F000000}"/>
            </a:ext>
          </a:extLst>
        </xdr:cNvPr>
        <xdr:cNvGrpSpPr/>
      </xdr:nvGrpSpPr>
      <xdr:grpSpPr>
        <a:xfrm>
          <a:off x="66675" y="18112740"/>
          <a:ext cx="324000" cy="325465"/>
          <a:chOff x="66675" y="4972050"/>
          <a:chExt cx="324000" cy="325465"/>
        </a:xfrm>
      </xdr:grpSpPr>
      <xdr:sp macro="" textlink="">
        <xdr:nvSpPr>
          <xdr:cNvPr id="48" name="Rechteck 47">
            <a:extLst>
              <a:ext uri="{FF2B5EF4-FFF2-40B4-BE49-F238E27FC236}">
                <a16:creationId xmlns:a16="http://schemas.microsoft.com/office/drawing/2014/main" id="{00000000-0008-0000-2900-000030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9" name="Pfeil nach oben 103">
            <a:extLst>
              <a:ext uri="{FF2B5EF4-FFF2-40B4-BE49-F238E27FC236}">
                <a16:creationId xmlns:a16="http://schemas.microsoft.com/office/drawing/2014/main" id="{00000000-0008-0000-2900-000031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70</xdr:row>
      <xdr:rowOff>0</xdr:rowOff>
    </xdr:from>
    <xdr:to>
      <xdr:col>0</xdr:col>
      <xdr:colOff>390675</xdr:colOff>
      <xdr:row>71</xdr:row>
      <xdr:rowOff>58765</xdr:rowOff>
    </xdr:to>
    <xdr:grpSp>
      <xdr:nvGrpSpPr>
        <xdr:cNvPr id="50" name="Gruppieren 49">
          <a:hlinkClick xmlns:r="http://schemas.openxmlformats.org/officeDocument/2006/relationships" r:id="rId8" tooltip="to top"/>
          <a:extLst>
            <a:ext uri="{FF2B5EF4-FFF2-40B4-BE49-F238E27FC236}">
              <a16:creationId xmlns:a16="http://schemas.microsoft.com/office/drawing/2014/main" id="{00000000-0008-0000-2900-000032000000}"/>
            </a:ext>
          </a:extLst>
        </xdr:cNvPr>
        <xdr:cNvGrpSpPr/>
      </xdr:nvGrpSpPr>
      <xdr:grpSpPr>
        <a:xfrm>
          <a:off x="66675" y="22067520"/>
          <a:ext cx="324000" cy="325465"/>
          <a:chOff x="66675" y="4972050"/>
          <a:chExt cx="324000" cy="325465"/>
        </a:xfrm>
      </xdr:grpSpPr>
      <xdr:sp macro="" textlink="">
        <xdr:nvSpPr>
          <xdr:cNvPr id="51" name="Rechteck 50">
            <a:extLst>
              <a:ext uri="{FF2B5EF4-FFF2-40B4-BE49-F238E27FC236}">
                <a16:creationId xmlns:a16="http://schemas.microsoft.com/office/drawing/2014/main" id="{00000000-0008-0000-2900-00003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2" name="Pfeil nach oben 106">
            <a:extLst>
              <a:ext uri="{FF2B5EF4-FFF2-40B4-BE49-F238E27FC236}">
                <a16:creationId xmlns:a16="http://schemas.microsoft.com/office/drawing/2014/main" id="{00000000-0008-0000-2900-00003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84</xdr:row>
      <xdr:rowOff>0</xdr:rowOff>
    </xdr:from>
    <xdr:to>
      <xdr:col>0</xdr:col>
      <xdr:colOff>390675</xdr:colOff>
      <xdr:row>85</xdr:row>
      <xdr:rowOff>58765</xdr:rowOff>
    </xdr:to>
    <xdr:grpSp>
      <xdr:nvGrpSpPr>
        <xdr:cNvPr id="53" name="Gruppieren 52">
          <a:hlinkClick xmlns:r="http://schemas.openxmlformats.org/officeDocument/2006/relationships" r:id="rId8" tooltip="to top"/>
          <a:extLst>
            <a:ext uri="{FF2B5EF4-FFF2-40B4-BE49-F238E27FC236}">
              <a16:creationId xmlns:a16="http://schemas.microsoft.com/office/drawing/2014/main" id="{00000000-0008-0000-2900-000035000000}"/>
            </a:ext>
          </a:extLst>
        </xdr:cNvPr>
        <xdr:cNvGrpSpPr/>
      </xdr:nvGrpSpPr>
      <xdr:grpSpPr>
        <a:xfrm>
          <a:off x="66675" y="26022300"/>
          <a:ext cx="324000" cy="325465"/>
          <a:chOff x="66675" y="4972050"/>
          <a:chExt cx="324000" cy="325465"/>
        </a:xfrm>
      </xdr:grpSpPr>
      <xdr:sp macro="" textlink="">
        <xdr:nvSpPr>
          <xdr:cNvPr id="54" name="Rechteck 53">
            <a:extLst>
              <a:ext uri="{FF2B5EF4-FFF2-40B4-BE49-F238E27FC236}">
                <a16:creationId xmlns:a16="http://schemas.microsoft.com/office/drawing/2014/main" id="{00000000-0008-0000-2900-00003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5" name="Pfeil nach oben 109">
            <a:extLst>
              <a:ext uri="{FF2B5EF4-FFF2-40B4-BE49-F238E27FC236}">
                <a16:creationId xmlns:a16="http://schemas.microsoft.com/office/drawing/2014/main" id="{00000000-0008-0000-2900-00003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0</xdr:colOff>
      <xdr:row>95</xdr:row>
      <xdr:rowOff>0</xdr:rowOff>
    </xdr:from>
    <xdr:to>
      <xdr:col>0</xdr:col>
      <xdr:colOff>324000</xdr:colOff>
      <xdr:row>96</xdr:row>
      <xdr:rowOff>30190</xdr:rowOff>
    </xdr:to>
    <xdr:grpSp>
      <xdr:nvGrpSpPr>
        <xdr:cNvPr id="56" name="Gruppieren 55">
          <a:hlinkClick xmlns:r="http://schemas.openxmlformats.org/officeDocument/2006/relationships" r:id="rId8" tooltip="to top"/>
          <a:extLst>
            <a:ext uri="{FF2B5EF4-FFF2-40B4-BE49-F238E27FC236}">
              <a16:creationId xmlns:a16="http://schemas.microsoft.com/office/drawing/2014/main" id="{00000000-0008-0000-2900-000038000000}"/>
            </a:ext>
          </a:extLst>
        </xdr:cNvPr>
        <xdr:cNvGrpSpPr/>
      </xdr:nvGrpSpPr>
      <xdr:grpSpPr>
        <a:xfrm>
          <a:off x="0" y="29314140"/>
          <a:ext cx="324000" cy="327370"/>
          <a:chOff x="66675" y="4972050"/>
          <a:chExt cx="324000" cy="325465"/>
        </a:xfrm>
      </xdr:grpSpPr>
      <xdr:sp macro="" textlink="">
        <xdr:nvSpPr>
          <xdr:cNvPr id="57" name="Rechteck 56">
            <a:extLst>
              <a:ext uri="{FF2B5EF4-FFF2-40B4-BE49-F238E27FC236}">
                <a16:creationId xmlns:a16="http://schemas.microsoft.com/office/drawing/2014/main" id="{00000000-0008-0000-2900-00003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8" name="Pfeil nach oben 112">
            <a:extLst>
              <a:ext uri="{FF2B5EF4-FFF2-40B4-BE49-F238E27FC236}">
                <a16:creationId xmlns:a16="http://schemas.microsoft.com/office/drawing/2014/main" id="{00000000-0008-0000-2900-00003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3</xdr:col>
      <xdr:colOff>895904</xdr:colOff>
      <xdr:row>3</xdr:row>
      <xdr:rowOff>133350</xdr:rowOff>
    </xdr:from>
    <xdr:to>
      <xdr:col>3</xdr:col>
      <xdr:colOff>2191904</xdr:colOff>
      <xdr:row>5</xdr:row>
      <xdr:rowOff>148350</xdr:rowOff>
    </xdr:to>
    <xdr:sp macro="" textlink="">
      <xdr:nvSpPr>
        <xdr:cNvPr id="59" name="Abgerundetes Rechteck 62">
          <a:hlinkClick xmlns:r="http://schemas.openxmlformats.org/officeDocument/2006/relationships" r:id="rId7" tooltip="Pestle - Politisch"/>
          <a:extLst>
            <a:ext uri="{FF2B5EF4-FFF2-40B4-BE49-F238E27FC236}">
              <a16:creationId xmlns:a16="http://schemas.microsoft.com/office/drawing/2014/main" id="{00000000-0008-0000-2900-00003B000000}"/>
            </a:ext>
          </a:extLst>
        </xdr:cNvPr>
        <xdr:cNvSpPr/>
      </xdr:nvSpPr>
      <xdr:spPr>
        <a:xfrm>
          <a:off x="3715304" y="857250"/>
          <a:ext cx="1296000" cy="396000"/>
        </a:xfrm>
        <a:prstGeom prst="roundRect">
          <a:avLst/>
        </a:prstGeom>
        <a:ln>
          <a:solidFill>
            <a:schemeClr val="accent2"/>
          </a:solidFill>
        </a:ln>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Political</a:t>
          </a:r>
        </a:p>
      </xdr:txBody>
    </xdr:sp>
    <xdr:clientData/>
  </xdr:twoCellAnchor>
  <xdr:twoCellAnchor>
    <xdr:from>
      <xdr:col>3</xdr:col>
      <xdr:colOff>931904</xdr:colOff>
      <xdr:row>6</xdr:row>
      <xdr:rowOff>36740</xdr:rowOff>
    </xdr:from>
    <xdr:to>
      <xdr:col>3</xdr:col>
      <xdr:colOff>2155904</xdr:colOff>
      <xdr:row>6</xdr:row>
      <xdr:rowOff>180740</xdr:rowOff>
    </xdr:to>
    <xdr:grpSp>
      <xdr:nvGrpSpPr>
        <xdr:cNvPr id="60" name="Gruppieren 59">
          <a:extLst>
            <a:ext uri="{FF2B5EF4-FFF2-40B4-BE49-F238E27FC236}">
              <a16:creationId xmlns:a16="http://schemas.microsoft.com/office/drawing/2014/main" id="{00000000-0008-0000-2900-00003C000000}"/>
            </a:ext>
          </a:extLst>
        </xdr:cNvPr>
        <xdr:cNvGrpSpPr/>
      </xdr:nvGrpSpPr>
      <xdr:grpSpPr>
        <a:xfrm>
          <a:off x="3819884" y="1309280"/>
          <a:ext cx="1224000" cy="144000"/>
          <a:chOff x="10779915" y="1913165"/>
          <a:chExt cx="1224000" cy="144000"/>
        </a:xfrm>
      </xdr:grpSpPr>
      <xdr:sp macro="" textlink="$I$16">
        <xdr:nvSpPr>
          <xdr:cNvPr id="61" name="Abgerundetes Rechteck 64">
            <a:extLst>
              <a:ext uri="{FF2B5EF4-FFF2-40B4-BE49-F238E27FC236}">
                <a16:creationId xmlns:a16="http://schemas.microsoft.com/office/drawing/2014/main" id="{00000000-0008-0000-2900-00003D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8F29EF-9E60-4D4D-91DE-0097530F6B33}"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17">
        <xdr:nvSpPr>
          <xdr:cNvPr id="62" name="Abgerundetes Rechteck 65">
            <a:extLst>
              <a:ext uri="{FF2B5EF4-FFF2-40B4-BE49-F238E27FC236}">
                <a16:creationId xmlns:a16="http://schemas.microsoft.com/office/drawing/2014/main" id="{00000000-0008-0000-2900-00003E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F93A93C-C7C3-45A2-9555-81986BC031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18">
        <xdr:nvSpPr>
          <xdr:cNvPr id="63" name="Abgerundetes Rechteck 66">
            <a:extLst>
              <a:ext uri="{FF2B5EF4-FFF2-40B4-BE49-F238E27FC236}">
                <a16:creationId xmlns:a16="http://schemas.microsoft.com/office/drawing/2014/main" id="{00000000-0008-0000-2900-00003F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FBF65BD-38F7-46BA-8412-CD81F661A2BF}"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mc:AlternateContent xmlns:mc="http://schemas.openxmlformats.org/markup-compatibility/2006">
    <mc:Choice xmlns:a14="http://schemas.microsoft.com/office/drawing/2010/main" Requires="a14">
      <xdr:twoCellAnchor editAs="oneCell">
        <xdr:from>
          <xdr:col>6</xdr:col>
          <xdr:colOff>1013460</xdr:colOff>
          <xdr:row>0</xdr:row>
          <xdr:rowOff>0</xdr:rowOff>
        </xdr:from>
        <xdr:to>
          <xdr:col>8</xdr:col>
          <xdr:colOff>0</xdr:colOff>
          <xdr:row>0</xdr:row>
          <xdr:rowOff>518160</xdr:rowOff>
        </xdr:to>
        <xdr:pic>
          <xdr:nvPicPr>
            <xdr:cNvPr id="64" name="Grafik 56">
              <a:extLst>
                <a:ext uri="{FF2B5EF4-FFF2-40B4-BE49-F238E27FC236}">
                  <a16:creationId xmlns:a16="http://schemas.microsoft.com/office/drawing/2014/main" id="{00000000-0008-0000-2900-000040000000}"/>
                </a:ext>
              </a:extLst>
            </xdr:cNvPr>
            <xdr:cNvPicPr>
              <a:picLocks noChangeAspect="1" noChangeArrowheads="1"/>
              <a:extLst>
                <a:ext uri="{84589F7E-364E-4C9E-8A38-B11213B215E9}">
                  <a14:cameraTool cellRange="Logo!$D$6" spid="_x0000_s565789"/>
                </a:ext>
              </a:extLst>
            </xdr:cNvPicPr>
          </xdr:nvPicPr>
          <xdr:blipFill>
            <a:blip xmlns:r="http://schemas.openxmlformats.org/officeDocument/2006/relationships" r:embed="rId9"/>
            <a:srcRect/>
            <a:stretch>
              <a:fillRect/>
            </a:stretch>
          </xdr:blipFill>
          <xdr:spPr bwMode="auto">
            <a:xfrm>
              <a:off x="7719060" y="0"/>
              <a:ext cx="2148840" cy="518160"/>
            </a:xfrm>
            <a:prstGeom prst="rect">
              <a:avLst/>
            </a:prstGeom>
            <a:solidFill>
              <a:schemeClr val="bg1"/>
            </a:solidFill>
            <a:ln w="9525">
              <a:noFill/>
              <a:miter lim="800000"/>
              <a:headEnd/>
              <a:tailEnd/>
            </a:ln>
          </xdr:spPr>
        </xdr:pic>
        <xdr:clientData/>
      </xdr:twoCellAnchor>
    </mc:Choice>
    <mc:Fallback/>
  </mc:AlternateContent>
  <xdr:twoCellAnchor editAs="oneCell">
    <xdr:from>
      <xdr:col>3</xdr:col>
      <xdr:colOff>900112</xdr:colOff>
      <xdr:row>2</xdr:row>
      <xdr:rowOff>28575</xdr:rowOff>
    </xdr:from>
    <xdr:to>
      <xdr:col>3</xdr:col>
      <xdr:colOff>2187696</xdr:colOff>
      <xdr:row>4</xdr:row>
      <xdr:rowOff>9525</xdr:rowOff>
    </xdr:to>
    <xdr:sp macro="" textlink="">
      <xdr:nvSpPr>
        <xdr:cNvPr id="65" name="Textfeld 64">
          <a:extLst>
            <a:ext uri="{FF2B5EF4-FFF2-40B4-BE49-F238E27FC236}">
              <a16:creationId xmlns:a16="http://schemas.microsoft.com/office/drawing/2014/main" id="{00000000-0008-0000-2900-000041000000}"/>
            </a:ext>
          </a:extLst>
        </xdr:cNvPr>
        <xdr:cNvSpPr txBox="1"/>
      </xdr:nvSpPr>
      <xdr:spPr>
        <a:xfrm>
          <a:off x="3719512" y="571500"/>
          <a:ext cx="1287584" cy="3524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tIns="0" bIns="0" rtlCol="0" anchor="ctr">
          <a:noAutofit/>
        </a:bodyPr>
        <a:lstStyle/>
        <a:p>
          <a:pPr algn="ctr"/>
          <a:r>
            <a:rPr lang="de-CH" sz="4000">
              <a:solidFill>
                <a:schemeClr val="accent1">
                  <a:lumMod val="60000"/>
                  <a:lumOff val="40000"/>
                </a:schemeClr>
              </a:solidFill>
              <a:latin typeface="Calibri Light" panose="020F0302020204030204" pitchFamily="34" charset="0"/>
              <a:cs typeface="Calibri Light" panose="020F0302020204030204" pitchFamily="34" charset="0"/>
            </a:rPr>
            <a:t>P</a:t>
          </a:r>
        </a:p>
      </xdr:txBody>
    </xdr:sp>
    <xdr:clientData/>
  </xdr:twoCellAnchor>
  <xdr:twoCellAnchor editAs="oneCell">
    <xdr:from>
      <xdr:col>0</xdr:col>
      <xdr:colOff>66675</xdr:colOff>
      <xdr:row>0</xdr:row>
      <xdr:rowOff>167640</xdr:rowOff>
    </xdr:from>
    <xdr:to>
      <xdr:col>0</xdr:col>
      <xdr:colOff>372675</xdr:colOff>
      <xdr:row>0</xdr:row>
      <xdr:rowOff>472441</xdr:rowOff>
    </xdr:to>
    <xdr:grpSp>
      <xdr:nvGrpSpPr>
        <xdr:cNvPr id="72" name="Gruppieren 40">
          <a:hlinkClick xmlns:r="http://schemas.openxmlformats.org/officeDocument/2006/relationships" r:id="rId10"/>
          <a:extLst>
            <a:ext uri="{FF2B5EF4-FFF2-40B4-BE49-F238E27FC236}">
              <a16:creationId xmlns:a16="http://schemas.microsoft.com/office/drawing/2014/main" id="{00000000-0008-0000-2900-000048000000}"/>
            </a:ext>
          </a:extLst>
        </xdr:cNvPr>
        <xdr:cNvGrpSpPr>
          <a:grpSpLocks noChangeAspect="1"/>
        </xdr:cNvGrpSpPr>
      </xdr:nvGrpSpPr>
      <xdr:grpSpPr>
        <a:xfrm>
          <a:off x="66675" y="167640"/>
          <a:ext cx="306000" cy="304801"/>
          <a:chOff x="9191625" y="3009900"/>
          <a:chExt cx="324000" cy="325465"/>
        </a:xfrm>
      </xdr:grpSpPr>
      <xdr:sp macro="" textlink="">
        <xdr:nvSpPr>
          <xdr:cNvPr id="73" name="Rechteck 41">
            <a:extLst>
              <a:ext uri="{FF2B5EF4-FFF2-40B4-BE49-F238E27FC236}">
                <a16:creationId xmlns:a16="http://schemas.microsoft.com/office/drawing/2014/main" id="{00000000-0008-0000-2900-00004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4" name="Pfeil nach links 42">
            <a:extLst>
              <a:ext uri="{FF2B5EF4-FFF2-40B4-BE49-F238E27FC236}">
                <a16:creationId xmlns:a16="http://schemas.microsoft.com/office/drawing/2014/main" id="{00000000-0008-0000-2900-00004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2489200</xdr:colOff>
      <xdr:row>2</xdr:row>
      <xdr:rowOff>44450</xdr:rowOff>
    </xdr:from>
    <xdr:to>
      <xdr:col>7</xdr:col>
      <xdr:colOff>400541</xdr:colOff>
      <xdr:row>3</xdr:row>
      <xdr:rowOff>46650</xdr:rowOff>
    </xdr:to>
    <xdr:grpSp>
      <xdr:nvGrpSpPr>
        <xdr:cNvPr id="75" name="Gruppieren 74">
          <a:extLst>
            <a:ext uri="{FF2B5EF4-FFF2-40B4-BE49-F238E27FC236}">
              <a16:creationId xmlns:a16="http://schemas.microsoft.com/office/drawing/2014/main" id="{00000000-0008-0000-2900-00004B000000}"/>
            </a:ext>
          </a:extLst>
        </xdr:cNvPr>
        <xdr:cNvGrpSpPr/>
      </xdr:nvGrpSpPr>
      <xdr:grpSpPr>
        <a:xfrm>
          <a:off x="9377680" y="593090"/>
          <a:ext cx="700261" cy="177460"/>
          <a:chOff x="10585450" y="586886"/>
          <a:chExt cx="756141" cy="180000"/>
        </a:xfrm>
      </xdr:grpSpPr>
      <xdr:grpSp>
        <xdr:nvGrpSpPr>
          <xdr:cNvPr id="76" name="Gruppieren 75">
            <a:hlinkClick xmlns:r="http://schemas.openxmlformats.org/officeDocument/2006/relationships" r:id="rId11" tooltip="Help"/>
            <a:extLst>
              <a:ext uri="{FF2B5EF4-FFF2-40B4-BE49-F238E27FC236}">
                <a16:creationId xmlns:a16="http://schemas.microsoft.com/office/drawing/2014/main" id="{00000000-0008-0000-2900-00004C000000}"/>
              </a:ext>
            </a:extLst>
          </xdr:cNvPr>
          <xdr:cNvGrpSpPr/>
        </xdr:nvGrpSpPr>
        <xdr:grpSpPr>
          <a:xfrm>
            <a:off x="11161591" y="586886"/>
            <a:ext cx="180000" cy="180000"/>
            <a:chOff x="8105775" y="571500"/>
            <a:chExt cx="172800" cy="172800"/>
          </a:xfrm>
        </xdr:grpSpPr>
        <xdr:sp macro="" textlink="">
          <xdr:nvSpPr>
            <xdr:cNvPr id="79" name="Rechteck 78">
              <a:extLst>
                <a:ext uri="{FF2B5EF4-FFF2-40B4-BE49-F238E27FC236}">
                  <a16:creationId xmlns:a16="http://schemas.microsoft.com/office/drawing/2014/main" id="{00000000-0008-0000-2900-00004F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0" name="Textfeld 79">
              <a:extLst>
                <a:ext uri="{FF2B5EF4-FFF2-40B4-BE49-F238E27FC236}">
                  <a16:creationId xmlns:a16="http://schemas.microsoft.com/office/drawing/2014/main" id="{00000000-0008-0000-2900-000050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77" name="Rechteck 76">
            <a:extLst>
              <a:ext uri="{FF2B5EF4-FFF2-40B4-BE49-F238E27FC236}">
                <a16:creationId xmlns:a16="http://schemas.microsoft.com/office/drawing/2014/main" id="{00000000-0008-0000-2900-00004D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78" name="Rechteck 77">
            <a:extLst>
              <a:ext uri="{FF2B5EF4-FFF2-40B4-BE49-F238E27FC236}">
                <a16:creationId xmlns:a16="http://schemas.microsoft.com/office/drawing/2014/main" id="{00000000-0008-0000-2900-00004E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21.xml><?xml version="1.0" encoding="utf-8"?>
<xdr:wsDr xmlns:xdr="http://schemas.openxmlformats.org/drawingml/2006/spreadsheetDrawing" xmlns:a="http://schemas.openxmlformats.org/drawingml/2006/main">
  <xdr:twoCellAnchor editAs="absolute">
    <xdr:from>
      <xdr:col>2</xdr:col>
      <xdr:colOff>428625</xdr:colOff>
      <xdr:row>6</xdr:row>
      <xdr:rowOff>47625</xdr:rowOff>
    </xdr:from>
    <xdr:to>
      <xdr:col>6</xdr:col>
      <xdr:colOff>714375</xdr:colOff>
      <xdr:row>13</xdr:row>
      <xdr:rowOff>2686892</xdr:rowOff>
    </xdr:to>
    <xdr:graphicFrame macro="">
      <xdr:nvGraphicFramePr>
        <xdr:cNvPr id="2" name="Chart 1">
          <a:extLst>
            <a:ext uri="{FF2B5EF4-FFF2-40B4-BE49-F238E27FC236}">
              <a16:creationId xmlns:a16="http://schemas.microsoft.com/office/drawing/2014/main" id="{00000000-0008-0000-2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4</xdr:col>
      <xdr:colOff>614695</xdr:colOff>
      <xdr:row>10</xdr:row>
      <xdr:rowOff>171450</xdr:rowOff>
    </xdr:from>
    <xdr:to>
      <xdr:col>6</xdr:col>
      <xdr:colOff>643870</xdr:colOff>
      <xdr:row>13</xdr:row>
      <xdr:rowOff>3570</xdr:rowOff>
    </xdr:to>
    <xdr:sp macro="" textlink="">
      <xdr:nvSpPr>
        <xdr:cNvPr id="3" name="Abgerundetes Rechteck 2">
          <a:hlinkClick xmlns:r="http://schemas.openxmlformats.org/officeDocument/2006/relationships" r:id="rId2" tooltip="Pestle - Ökonomisch"/>
          <a:extLst>
            <a:ext uri="{FF2B5EF4-FFF2-40B4-BE49-F238E27FC236}">
              <a16:creationId xmlns:a16="http://schemas.microsoft.com/office/drawing/2014/main" id="{00000000-0008-0000-2A00-000003000000}"/>
            </a:ext>
          </a:extLst>
        </xdr:cNvPr>
        <xdr:cNvSpPr/>
      </xdr:nvSpPr>
      <xdr:spPr>
        <a:xfrm>
          <a:off x="6053470" y="2228850"/>
          <a:ext cx="1296000" cy="403620"/>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Economic</a:t>
          </a:r>
        </a:p>
      </xdr:txBody>
    </xdr:sp>
    <xdr:clientData/>
  </xdr:twoCellAnchor>
  <xdr:twoCellAnchor editAs="oneCell">
    <xdr:from>
      <xdr:col>4</xdr:col>
      <xdr:colOff>619300</xdr:colOff>
      <xdr:row>13</xdr:row>
      <xdr:rowOff>1647825</xdr:rowOff>
    </xdr:from>
    <xdr:to>
      <xdr:col>6</xdr:col>
      <xdr:colOff>648475</xdr:colOff>
      <xdr:row>13</xdr:row>
      <xdr:rowOff>2043825</xdr:rowOff>
    </xdr:to>
    <xdr:sp macro="" textlink="">
      <xdr:nvSpPr>
        <xdr:cNvPr id="4" name="Abgerundetes Rechteck 3">
          <a:hlinkClick xmlns:r="http://schemas.openxmlformats.org/officeDocument/2006/relationships" r:id="rId3" tooltip="Pestle - Soziologisch"/>
          <a:extLst>
            <a:ext uri="{FF2B5EF4-FFF2-40B4-BE49-F238E27FC236}">
              <a16:creationId xmlns:a16="http://schemas.microsoft.com/office/drawing/2014/main" id="{00000000-0008-0000-2A00-000004000000}"/>
            </a:ext>
          </a:extLst>
        </xdr:cNvPr>
        <xdr:cNvSpPr/>
      </xdr:nvSpPr>
      <xdr:spPr>
        <a:xfrm>
          <a:off x="6058075" y="4276725"/>
          <a:ext cx="1296000" cy="396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Social</a:t>
          </a:r>
        </a:p>
      </xdr:txBody>
    </xdr:sp>
    <xdr:clientData/>
  </xdr:twoCellAnchor>
  <xdr:twoCellAnchor editAs="oneCell">
    <xdr:from>
      <xdr:col>3</xdr:col>
      <xdr:colOff>924004</xdr:colOff>
      <xdr:row>13</xdr:row>
      <xdr:rowOff>2838450</xdr:rowOff>
    </xdr:from>
    <xdr:to>
      <xdr:col>3</xdr:col>
      <xdr:colOff>2220004</xdr:colOff>
      <xdr:row>13</xdr:row>
      <xdr:rowOff>3234450</xdr:rowOff>
    </xdr:to>
    <xdr:sp macro="" textlink="">
      <xdr:nvSpPr>
        <xdr:cNvPr id="5" name="Abgerundetes Rechteck 4">
          <a:hlinkClick xmlns:r="http://schemas.openxmlformats.org/officeDocument/2006/relationships" r:id="rId4" tooltip="Pestle - Technologisch"/>
          <a:extLst>
            <a:ext uri="{FF2B5EF4-FFF2-40B4-BE49-F238E27FC236}">
              <a16:creationId xmlns:a16="http://schemas.microsoft.com/office/drawing/2014/main" id="{00000000-0008-0000-2A00-000005000000}"/>
            </a:ext>
          </a:extLst>
        </xdr:cNvPr>
        <xdr:cNvSpPr/>
      </xdr:nvSpPr>
      <xdr:spPr>
        <a:xfrm>
          <a:off x="3743404" y="5467350"/>
          <a:ext cx="1296000" cy="396000"/>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r>
            <a:rPr lang="de-CH" sz="1300" b="0">
              <a:latin typeface="Calibri Light" panose="020F0302020204030204" pitchFamily="34" charset="0"/>
              <a:cs typeface="Calibri Light" panose="020F0302020204030204" pitchFamily="34" charset="0"/>
            </a:rPr>
            <a:t>Technological</a:t>
          </a:r>
        </a:p>
      </xdr:txBody>
    </xdr:sp>
    <xdr:clientData/>
  </xdr:twoCellAnchor>
  <xdr:twoCellAnchor editAs="oneCell">
    <xdr:from>
      <xdr:col>2</xdr:col>
      <xdr:colOff>709470</xdr:colOff>
      <xdr:row>13</xdr:row>
      <xdr:rowOff>1647825</xdr:rowOff>
    </xdr:from>
    <xdr:to>
      <xdr:col>2</xdr:col>
      <xdr:colOff>2005470</xdr:colOff>
      <xdr:row>13</xdr:row>
      <xdr:rowOff>2043825</xdr:rowOff>
    </xdr:to>
    <xdr:sp macro="" textlink="">
      <xdr:nvSpPr>
        <xdr:cNvPr id="6" name="Abgerundetes Rechteck 5">
          <a:hlinkClick xmlns:r="http://schemas.openxmlformats.org/officeDocument/2006/relationships" r:id="rId5" tooltip="Pestle - Rechtlich"/>
          <a:extLst>
            <a:ext uri="{FF2B5EF4-FFF2-40B4-BE49-F238E27FC236}">
              <a16:creationId xmlns:a16="http://schemas.microsoft.com/office/drawing/2014/main" id="{00000000-0008-0000-2A00-000006000000}"/>
            </a:ext>
          </a:extLst>
        </xdr:cNvPr>
        <xdr:cNvSpPr/>
      </xdr:nvSpPr>
      <xdr:spPr>
        <a:xfrm>
          <a:off x="1433370" y="4276725"/>
          <a:ext cx="1296000" cy="396000"/>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ctr"/>
        <a:lstStyle/>
        <a:p>
          <a:pPr algn="ctr"/>
          <a:r>
            <a:rPr lang="de-CH" sz="1400" b="0">
              <a:latin typeface="Calibri Light" panose="020F0302020204030204" pitchFamily="34" charset="0"/>
              <a:cs typeface="Calibri Light" panose="020F0302020204030204" pitchFamily="34" charset="0"/>
            </a:rPr>
            <a:t>Environmental</a:t>
          </a:r>
        </a:p>
      </xdr:txBody>
    </xdr:sp>
    <xdr:clientData/>
  </xdr:twoCellAnchor>
  <xdr:twoCellAnchor editAs="oneCell">
    <xdr:from>
      <xdr:col>2</xdr:col>
      <xdr:colOff>699787</xdr:colOff>
      <xdr:row>10</xdr:row>
      <xdr:rowOff>171450</xdr:rowOff>
    </xdr:from>
    <xdr:to>
      <xdr:col>2</xdr:col>
      <xdr:colOff>1995787</xdr:colOff>
      <xdr:row>13</xdr:row>
      <xdr:rowOff>3570</xdr:rowOff>
    </xdr:to>
    <xdr:sp macro="" textlink="">
      <xdr:nvSpPr>
        <xdr:cNvPr id="7" name="Abgerundetes Rechteck 6">
          <a:hlinkClick xmlns:r="http://schemas.openxmlformats.org/officeDocument/2006/relationships" r:id="rId6" tooltip="Pestle - Ökologisch"/>
          <a:extLst>
            <a:ext uri="{FF2B5EF4-FFF2-40B4-BE49-F238E27FC236}">
              <a16:creationId xmlns:a16="http://schemas.microsoft.com/office/drawing/2014/main" id="{00000000-0008-0000-2A00-000007000000}"/>
            </a:ext>
          </a:extLst>
        </xdr:cNvPr>
        <xdr:cNvSpPr/>
      </xdr:nvSpPr>
      <xdr:spPr>
        <a:xfrm>
          <a:off x="1423687" y="2228850"/>
          <a:ext cx="1296000" cy="403620"/>
        </a:xfrm>
        <a:prstGeom prst="roundRect">
          <a:avLst/>
        </a:prstGeom>
        <a:gradFill flip="none" rotWithShape="1">
          <a:gsLst>
            <a:gs pos="0">
              <a:schemeClr val="bg2">
                <a:lumMod val="75000"/>
              </a:schemeClr>
            </a:gs>
            <a:gs pos="0">
              <a:schemeClr val="bg2">
                <a:lumMod val="75000"/>
              </a:schemeClr>
            </a:gs>
            <a:gs pos="100000">
              <a:schemeClr val="bg2">
                <a:lumMod val="75000"/>
                <a:tint val="44500"/>
                <a:satMod val="160000"/>
              </a:schemeClr>
            </a:gs>
          </a:gsLst>
          <a:lin ang="16200000" scaled="1"/>
          <a:tileRect/>
        </a:gradFill>
        <a:ln>
          <a:solidFill>
            <a:schemeClr val="bg2">
              <a:lumMod val="50000"/>
            </a:schemeClr>
          </a:solidFill>
        </a:ln>
      </xdr:spPr>
      <xdr:style>
        <a:lnRef idx="1">
          <a:schemeClr val="dk1"/>
        </a:lnRef>
        <a:fillRef idx="2">
          <a:schemeClr val="dk1"/>
        </a:fillRef>
        <a:effectRef idx="1">
          <a:schemeClr val="dk1"/>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Legal</a:t>
          </a:r>
        </a:p>
      </xdr:txBody>
    </xdr:sp>
    <xdr:clientData/>
  </xdr:twoCellAnchor>
  <xdr:twoCellAnchor editAs="oneCell">
    <xdr:from>
      <xdr:col>3</xdr:col>
      <xdr:colOff>895904</xdr:colOff>
      <xdr:row>3</xdr:row>
      <xdr:rowOff>133350</xdr:rowOff>
    </xdr:from>
    <xdr:to>
      <xdr:col>3</xdr:col>
      <xdr:colOff>2191904</xdr:colOff>
      <xdr:row>5</xdr:row>
      <xdr:rowOff>148350</xdr:rowOff>
    </xdr:to>
    <xdr:sp macro="" textlink="">
      <xdr:nvSpPr>
        <xdr:cNvPr id="8" name="Abgerundetes Rechteck 7">
          <a:hlinkClick xmlns:r="http://schemas.openxmlformats.org/officeDocument/2006/relationships" r:id="rId7" tooltip="Pestle - Politisch"/>
          <a:extLst>
            <a:ext uri="{FF2B5EF4-FFF2-40B4-BE49-F238E27FC236}">
              <a16:creationId xmlns:a16="http://schemas.microsoft.com/office/drawing/2014/main" id="{00000000-0008-0000-2A00-000008000000}"/>
            </a:ext>
          </a:extLst>
        </xdr:cNvPr>
        <xdr:cNvSpPr/>
      </xdr:nvSpPr>
      <xdr:spPr>
        <a:xfrm>
          <a:off x="3715304" y="857250"/>
          <a:ext cx="1296000" cy="396000"/>
        </a:xfrm>
        <a:prstGeom prst="roundRect">
          <a:avLst/>
        </a:prstGeom>
        <a:ln>
          <a:solidFill>
            <a:schemeClr val="accent2"/>
          </a:solidFill>
        </a:ln>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Political</a:t>
          </a:r>
        </a:p>
      </xdr:txBody>
    </xdr:sp>
    <xdr:clientData/>
  </xdr:twoCellAnchor>
  <xdr:twoCellAnchor>
    <xdr:from>
      <xdr:col>3</xdr:col>
      <xdr:colOff>931904</xdr:colOff>
      <xdr:row>6</xdr:row>
      <xdr:rowOff>36740</xdr:rowOff>
    </xdr:from>
    <xdr:to>
      <xdr:col>3</xdr:col>
      <xdr:colOff>2155904</xdr:colOff>
      <xdr:row>6</xdr:row>
      <xdr:rowOff>180740</xdr:rowOff>
    </xdr:to>
    <xdr:grpSp>
      <xdr:nvGrpSpPr>
        <xdr:cNvPr id="9" name="Gruppieren 8">
          <a:extLst>
            <a:ext uri="{FF2B5EF4-FFF2-40B4-BE49-F238E27FC236}">
              <a16:creationId xmlns:a16="http://schemas.microsoft.com/office/drawing/2014/main" id="{00000000-0008-0000-2A00-000009000000}"/>
            </a:ext>
          </a:extLst>
        </xdr:cNvPr>
        <xdr:cNvGrpSpPr/>
      </xdr:nvGrpSpPr>
      <xdr:grpSpPr>
        <a:xfrm>
          <a:off x="3819884" y="1309280"/>
          <a:ext cx="1224000" cy="144000"/>
          <a:chOff x="10779915" y="1913165"/>
          <a:chExt cx="1224000" cy="144000"/>
        </a:xfrm>
      </xdr:grpSpPr>
      <xdr:sp macro="" textlink="$I$16">
        <xdr:nvSpPr>
          <xdr:cNvPr id="10" name="Abgerundetes Rechteck 9">
            <a:extLst>
              <a:ext uri="{FF2B5EF4-FFF2-40B4-BE49-F238E27FC236}">
                <a16:creationId xmlns:a16="http://schemas.microsoft.com/office/drawing/2014/main" id="{00000000-0008-0000-2A00-00000A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8F29EF-9E60-4D4D-91DE-0097530F6B33}"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17">
        <xdr:nvSpPr>
          <xdr:cNvPr id="11" name="Abgerundetes Rechteck 10">
            <a:extLst>
              <a:ext uri="{FF2B5EF4-FFF2-40B4-BE49-F238E27FC236}">
                <a16:creationId xmlns:a16="http://schemas.microsoft.com/office/drawing/2014/main" id="{00000000-0008-0000-2A00-00000B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F93A93C-C7C3-45A2-9555-81986BC031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18">
        <xdr:nvSpPr>
          <xdr:cNvPr id="12" name="Abgerundetes Rechteck 11">
            <a:extLst>
              <a:ext uri="{FF2B5EF4-FFF2-40B4-BE49-F238E27FC236}">
                <a16:creationId xmlns:a16="http://schemas.microsoft.com/office/drawing/2014/main" id="{00000000-0008-0000-2A00-00000C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FBF65BD-38F7-46BA-8412-CD81F661A2BF}"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4</xdr:col>
      <xdr:colOff>650695</xdr:colOff>
      <xdr:row>13</xdr:row>
      <xdr:rowOff>65314</xdr:rowOff>
    </xdr:from>
    <xdr:to>
      <xdr:col>6</xdr:col>
      <xdr:colOff>607870</xdr:colOff>
      <xdr:row>13</xdr:row>
      <xdr:rowOff>209314</xdr:rowOff>
    </xdr:to>
    <xdr:grpSp>
      <xdr:nvGrpSpPr>
        <xdr:cNvPr id="13" name="Gruppieren 12">
          <a:extLst>
            <a:ext uri="{FF2B5EF4-FFF2-40B4-BE49-F238E27FC236}">
              <a16:creationId xmlns:a16="http://schemas.microsoft.com/office/drawing/2014/main" id="{00000000-0008-0000-2A00-00000D000000}"/>
            </a:ext>
          </a:extLst>
        </xdr:cNvPr>
        <xdr:cNvGrpSpPr/>
      </xdr:nvGrpSpPr>
      <xdr:grpSpPr>
        <a:xfrm>
          <a:off x="6236155" y="2618014"/>
          <a:ext cx="1260195" cy="144000"/>
          <a:chOff x="492917" y="1313089"/>
          <a:chExt cx="860818" cy="229961"/>
        </a:xfrm>
      </xdr:grpSpPr>
      <xdr:sp macro="" textlink="$I$30">
        <xdr:nvSpPr>
          <xdr:cNvPr id="14" name="Abgerundetes Rechteck 13">
            <a:extLst>
              <a:ext uri="{FF2B5EF4-FFF2-40B4-BE49-F238E27FC236}">
                <a16:creationId xmlns:a16="http://schemas.microsoft.com/office/drawing/2014/main" id="{00000000-0008-0000-2A00-00000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610C9D3-9A18-428F-A9E7-0C46188E9069}"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31">
        <xdr:nvSpPr>
          <xdr:cNvPr id="15" name="Abgerundetes Rechteck 14">
            <a:extLst>
              <a:ext uri="{FF2B5EF4-FFF2-40B4-BE49-F238E27FC236}">
                <a16:creationId xmlns:a16="http://schemas.microsoft.com/office/drawing/2014/main" id="{00000000-0008-0000-2A00-00000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EA97A55-8E00-4DAB-8C41-1ED2B78FE1D7}"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32">
        <xdr:nvSpPr>
          <xdr:cNvPr id="16" name="Abgerundetes Rechteck 15">
            <a:extLst>
              <a:ext uri="{FF2B5EF4-FFF2-40B4-BE49-F238E27FC236}">
                <a16:creationId xmlns:a16="http://schemas.microsoft.com/office/drawing/2014/main" id="{00000000-0008-0000-2A00-00001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3869140-84FF-4691-AA10-52986F5ABE9F}"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4</xdr:col>
      <xdr:colOff>655300</xdr:colOff>
      <xdr:row>13</xdr:row>
      <xdr:rowOff>2113189</xdr:rowOff>
    </xdr:from>
    <xdr:to>
      <xdr:col>6</xdr:col>
      <xdr:colOff>612475</xdr:colOff>
      <xdr:row>13</xdr:row>
      <xdr:rowOff>2257189</xdr:rowOff>
    </xdr:to>
    <xdr:grpSp>
      <xdr:nvGrpSpPr>
        <xdr:cNvPr id="17" name="Gruppieren 16">
          <a:extLst>
            <a:ext uri="{FF2B5EF4-FFF2-40B4-BE49-F238E27FC236}">
              <a16:creationId xmlns:a16="http://schemas.microsoft.com/office/drawing/2014/main" id="{00000000-0008-0000-2A00-000011000000}"/>
            </a:ext>
          </a:extLst>
        </xdr:cNvPr>
        <xdr:cNvGrpSpPr/>
      </xdr:nvGrpSpPr>
      <xdr:grpSpPr>
        <a:xfrm>
          <a:off x="6240760" y="4665889"/>
          <a:ext cx="1260195" cy="144000"/>
          <a:chOff x="492917" y="1313089"/>
          <a:chExt cx="860818" cy="229961"/>
        </a:xfrm>
      </xdr:grpSpPr>
      <xdr:sp macro="" textlink="$I$44">
        <xdr:nvSpPr>
          <xdr:cNvPr id="18" name="Abgerundetes Rechteck 17">
            <a:extLst>
              <a:ext uri="{FF2B5EF4-FFF2-40B4-BE49-F238E27FC236}">
                <a16:creationId xmlns:a16="http://schemas.microsoft.com/office/drawing/2014/main" id="{00000000-0008-0000-2A00-000012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C544E59-7E92-40F3-8CED-83B3D2A235E0}"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45">
        <xdr:nvSpPr>
          <xdr:cNvPr id="19" name="Abgerundetes Rechteck 18">
            <a:extLst>
              <a:ext uri="{FF2B5EF4-FFF2-40B4-BE49-F238E27FC236}">
                <a16:creationId xmlns:a16="http://schemas.microsoft.com/office/drawing/2014/main" id="{00000000-0008-0000-2A00-000013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C4D263-956E-4C0A-9D77-08DA53E74FC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46">
        <xdr:nvSpPr>
          <xdr:cNvPr id="20" name="Abgerundetes Rechteck 19">
            <a:extLst>
              <a:ext uri="{FF2B5EF4-FFF2-40B4-BE49-F238E27FC236}">
                <a16:creationId xmlns:a16="http://schemas.microsoft.com/office/drawing/2014/main" id="{00000000-0008-0000-2A00-000014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6EB6DFE-31B6-463C-A26D-810E7C88169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3</xdr:col>
      <xdr:colOff>960004</xdr:colOff>
      <xdr:row>13</xdr:row>
      <xdr:rowOff>3303814</xdr:rowOff>
    </xdr:from>
    <xdr:to>
      <xdr:col>3</xdr:col>
      <xdr:colOff>2184004</xdr:colOff>
      <xdr:row>13</xdr:row>
      <xdr:rowOff>3447814</xdr:rowOff>
    </xdr:to>
    <xdr:grpSp>
      <xdr:nvGrpSpPr>
        <xdr:cNvPr id="21" name="Gruppieren 20">
          <a:extLst>
            <a:ext uri="{FF2B5EF4-FFF2-40B4-BE49-F238E27FC236}">
              <a16:creationId xmlns:a16="http://schemas.microsoft.com/office/drawing/2014/main" id="{00000000-0008-0000-2A00-000015000000}"/>
            </a:ext>
          </a:extLst>
        </xdr:cNvPr>
        <xdr:cNvGrpSpPr/>
      </xdr:nvGrpSpPr>
      <xdr:grpSpPr>
        <a:xfrm>
          <a:off x="3847984" y="5856514"/>
          <a:ext cx="1224000" cy="144000"/>
          <a:chOff x="492917" y="1313089"/>
          <a:chExt cx="860818" cy="229961"/>
        </a:xfrm>
      </xdr:grpSpPr>
      <xdr:sp macro="" textlink="$I$58">
        <xdr:nvSpPr>
          <xdr:cNvPr id="22" name="Abgerundetes Rechteck 21">
            <a:extLst>
              <a:ext uri="{FF2B5EF4-FFF2-40B4-BE49-F238E27FC236}">
                <a16:creationId xmlns:a16="http://schemas.microsoft.com/office/drawing/2014/main" id="{00000000-0008-0000-2A00-000016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ED7C980-14DB-4B90-AC8E-FF17E8E79CEA}"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59">
        <xdr:nvSpPr>
          <xdr:cNvPr id="23" name="Abgerundetes Rechteck 22">
            <a:extLst>
              <a:ext uri="{FF2B5EF4-FFF2-40B4-BE49-F238E27FC236}">
                <a16:creationId xmlns:a16="http://schemas.microsoft.com/office/drawing/2014/main" id="{00000000-0008-0000-2A00-000017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CD38212-3649-4BFD-9ACA-EC55D8EFD12B}"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60">
        <xdr:nvSpPr>
          <xdr:cNvPr id="24" name="Abgerundetes Rechteck 23">
            <a:extLst>
              <a:ext uri="{FF2B5EF4-FFF2-40B4-BE49-F238E27FC236}">
                <a16:creationId xmlns:a16="http://schemas.microsoft.com/office/drawing/2014/main" id="{00000000-0008-0000-2A00-000018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9ACE488-2BE1-4F10-AA51-D3C55ED71A2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2</xdr:col>
      <xdr:colOff>745470</xdr:colOff>
      <xdr:row>13</xdr:row>
      <xdr:rowOff>2113189</xdr:rowOff>
    </xdr:from>
    <xdr:to>
      <xdr:col>2</xdr:col>
      <xdr:colOff>1969470</xdr:colOff>
      <xdr:row>13</xdr:row>
      <xdr:rowOff>2257189</xdr:rowOff>
    </xdr:to>
    <xdr:grpSp>
      <xdr:nvGrpSpPr>
        <xdr:cNvPr id="25" name="Gruppieren 24">
          <a:extLst>
            <a:ext uri="{FF2B5EF4-FFF2-40B4-BE49-F238E27FC236}">
              <a16:creationId xmlns:a16="http://schemas.microsoft.com/office/drawing/2014/main" id="{00000000-0008-0000-2A00-000019000000}"/>
            </a:ext>
          </a:extLst>
        </xdr:cNvPr>
        <xdr:cNvGrpSpPr/>
      </xdr:nvGrpSpPr>
      <xdr:grpSpPr>
        <a:xfrm>
          <a:off x="1476990" y="4665889"/>
          <a:ext cx="1224000" cy="144000"/>
          <a:chOff x="492917" y="1313089"/>
          <a:chExt cx="860818" cy="229961"/>
        </a:xfrm>
      </xdr:grpSpPr>
      <xdr:sp macro="" textlink="$I$72">
        <xdr:nvSpPr>
          <xdr:cNvPr id="26" name="Abgerundetes Rechteck 25">
            <a:extLst>
              <a:ext uri="{FF2B5EF4-FFF2-40B4-BE49-F238E27FC236}">
                <a16:creationId xmlns:a16="http://schemas.microsoft.com/office/drawing/2014/main" id="{00000000-0008-0000-2A00-00001A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530C97E4-F747-43AA-8F93-442151DD7576}" type="TxLink">
              <a:rPr lang="de-CH" sz="800" b="0" i="0" u="none" strike="noStrike">
                <a:solidFill>
                  <a:srgbClr val="000000"/>
                </a:solidFill>
                <a:latin typeface="Calibri Light" panose="020F0302020204030204" pitchFamily="34" charset="0"/>
                <a:cs typeface="Calibri Light" panose="020F0302020204030204" pitchFamily="34" charset="0"/>
              </a:rPr>
              <a:pPr algn="ctr"/>
              <a:t>2</a:t>
            </a:fld>
            <a:endParaRPr lang="de-CH" sz="800">
              <a:latin typeface="Calibri Light" panose="020F0302020204030204" pitchFamily="34" charset="0"/>
              <a:cs typeface="Calibri Light" panose="020F0302020204030204" pitchFamily="34" charset="0"/>
            </a:endParaRPr>
          </a:p>
        </xdr:txBody>
      </xdr:sp>
      <xdr:sp macro="" textlink="$I$73">
        <xdr:nvSpPr>
          <xdr:cNvPr id="27" name="Abgerundetes Rechteck 26">
            <a:extLst>
              <a:ext uri="{FF2B5EF4-FFF2-40B4-BE49-F238E27FC236}">
                <a16:creationId xmlns:a16="http://schemas.microsoft.com/office/drawing/2014/main" id="{00000000-0008-0000-2A00-00001B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86224A5-B5DC-4A33-B1F5-4103F5C1F590}"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74">
        <xdr:nvSpPr>
          <xdr:cNvPr id="28" name="Abgerundetes Rechteck 27">
            <a:extLst>
              <a:ext uri="{FF2B5EF4-FFF2-40B4-BE49-F238E27FC236}">
                <a16:creationId xmlns:a16="http://schemas.microsoft.com/office/drawing/2014/main" id="{00000000-0008-0000-2A00-00001C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CFBB495-BC5F-4A2A-A21C-0537562CDE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2</xdr:col>
      <xdr:colOff>735787</xdr:colOff>
      <xdr:row>13</xdr:row>
      <xdr:rowOff>65314</xdr:rowOff>
    </xdr:from>
    <xdr:to>
      <xdr:col>2</xdr:col>
      <xdr:colOff>1959787</xdr:colOff>
      <xdr:row>13</xdr:row>
      <xdr:rowOff>209314</xdr:rowOff>
    </xdr:to>
    <xdr:grpSp>
      <xdr:nvGrpSpPr>
        <xdr:cNvPr id="29" name="Gruppieren 28">
          <a:extLst>
            <a:ext uri="{FF2B5EF4-FFF2-40B4-BE49-F238E27FC236}">
              <a16:creationId xmlns:a16="http://schemas.microsoft.com/office/drawing/2014/main" id="{00000000-0008-0000-2A00-00001D000000}"/>
            </a:ext>
          </a:extLst>
        </xdr:cNvPr>
        <xdr:cNvGrpSpPr/>
      </xdr:nvGrpSpPr>
      <xdr:grpSpPr>
        <a:xfrm>
          <a:off x="1467307" y="2618014"/>
          <a:ext cx="1224000" cy="144000"/>
          <a:chOff x="492917" y="1313089"/>
          <a:chExt cx="860818" cy="229961"/>
        </a:xfrm>
      </xdr:grpSpPr>
      <xdr:sp macro="" textlink="$I$86">
        <xdr:nvSpPr>
          <xdr:cNvPr id="30" name="Abgerundetes Rechteck 29">
            <a:extLst>
              <a:ext uri="{FF2B5EF4-FFF2-40B4-BE49-F238E27FC236}">
                <a16:creationId xmlns:a16="http://schemas.microsoft.com/office/drawing/2014/main" id="{00000000-0008-0000-2A00-00001E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CE79A6A-F34D-46C0-929D-E64521BCEFF4}"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87">
        <xdr:nvSpPr>
          <xdr:cNvPr id="31" name="Abgerundetes Rechteck 30">
            <a:extLst>
              <a:ext uri="{FF2B5EF4-FFF2-40B4-BE49-F238E27FC236}">
                <a16:creationId xmlns:a16="http://schemas.microsoft.com/office/drawing/2014/main" id="{00000000-0008-0000-2A00-00001F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DED8762-6206-4124-AB7A-FC1D99EE7E1A}"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88">
        <xdr:nvSpPr>
          <xdr:cNvPr id="32" name="Abgerundetes Rechteck 31">
            <a:extLst>
              <a:ext uri="{FF2B5EF4-FFF2-40B4-BE49-F238E27FC236}">
                <a16:creationId xmlns:a16="http://schemas.microsoft.com/office/drawing/2014/main" id="{00000000-0008-0000-2A00-000020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A1757B14-B799-463A-BC8C-6C756A235999}"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editAs="oneCell">
    <xdr:from>
      <xdr:col>0</xdr:col>
      <xdr:colOff>66675</xdr:colOff>
      <xdr:row>28</xdr:row>
      <xdr:rowOff>0</xdr:rowOff>
    </xdr:from>
    <xdr:to>
      <xdr:col>0</xdr:col>
      <xdr:colOff>390675</xdr:colOff>
      <xdr:row>29</xdr:row>
      <xdr:rowOff>58765</xdr:rowOff>
    </xdr:to>
    <xdr:grpSp>
      <xdr:nvGrpSpPr>
        <xdr:cNvPr id="33" name="Gruppieren 32">
          <a:hlinkClick xmlns:r="http://schemas.openxmlformats.org/officeDocument/2006/relationships" r:id="rId8"/>
          <a:extLst>
            <a:ext uri="{FF2B5EF4-FFF2-40B4-BE49-F238E27FC236}">
              <a16:creationId xmlns:a16="http://schemas.microsoft.com/office/drawing/2014/main" id="{00000000-0008-0000-2A00-000021000000}"/>
            </a:ext>
          </a:extLst>
        </xdr:cNvPr>
        <xdr:cNvGrpSpPr/>
      </xdr:nvGrpSpPr>
      <xdr:grpSpPr>
        <a:xfrm>
          <a:off x="66675" y="10203180"/>
          <a:ext cx="324000" cy="325465"/>
          <a:chOff x="66675" y="4972050"/>
          <a:chExt cx="324000" cy="325465"/>
        </a:xfrm>
      </xdr:grpSpPr>
      <xdr:sp macro="" textlink="">
        <xdr:nvSpPr>
          <xdr:cNvPr id="34" name="Rechteck 33">
            <a:extLst>
              <a:ext uri="{FF2B5EF4-FFF2-40B4-BE49-F238E27FC236}">
                <a16:creationId xmlns:a16="http://schemas.microsoft.com/office/drawing/2014/main" id="{00000000-0008-0000-2A00-00002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5" name="Pfeil nach oben 40">
            <a:extLst>
              <a:ext uri="{FF2B5EF4-FFF2-40B4-BE49-F238E27FC236}">
                <a16:creationId xmlns:a16="http://schemas.microsoft.com/office/drawing/2014/main" id="{00000000-0008-0000-2A00-00002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42</xdr:row>
      <xdr:rowOff>0</xdr:rowOff>
    </xdr:from>
    <xdr:to>
      <xdr:col>0</xdr:col>
      <xdr:colOff>390675</xdr:colOff>
      <xdr:row>43</xdr:row>
      <xdr:rowOff>58765</xdr:rowOff>
    </xdr:to>
    <xdr:grpSp>
      <xdr:nvGrpSpPr>
        <xdr:cNvPr id="39" name="Gruppieren 38">
          <a:hlinkClick xmlns:r="http://schemas.openxmlformats.org/officeDocument/2006/relationships" r:id="rId8"/>
          <a:extLst>
            <a:ext uri="{FF2B5EF4-FFF2-40B4-BE49-F238E27FC236}">
              <a16:creationId xmlns:a16="http://schemas.microsoft.com/office/drawing/2014/main" id="{00000000-0008-0000-2A00-000027000000}"/>
            </a:ext>
          </a:extLst>
        </xdr:cNvPr>
        <xdr:cNvGrpSpPr/>
      </xdr:nvGrpSpPr>
      <xdr:grpSpPr>
        <a:xfrm>
          <a:off x="66675" y="14157960"/>
          <a:ext cx="324000" cy="325465"/>
          <a:chOff x="66675" y="4972050"/>
          <a:chExt cx="324000" cy="325465"/>
        </a:xfrm>
      </xdr:grpSpPr>
      <xdr:sp macro="" textlink="">
        <xdr:nvSpPr>
          <xdr:cNvPr id="40" name="Rechteck 39">
            <a:extLst>
              <a:ext uri="{FF2B5EF4-FFF2-40B4-BE49-F238E27FC236}">
                <a16:creationId xmlns:a16="http://schemas.microsoft.com/office/drawing/2014/main" id="{00000000-0008-0000-2A00-00002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1" name="Pfeil nach oben 49">
            <a:extLst>
              <a:ext uri="{FF2B5EF4-FFF2-40B4-BE49-F238E27FC236}">
                <a16:creationId xmlns:a16="http://schemas.microsoft.com/office/drawing/2014/main" id="{00000000-0008-0000-2A00-00002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56</xdr:row>
      <xdr:rowOff>0</xdr:rowOff>
    </xdr:from>
    <xdr:to>
      <xdr:col>0</xdr:col>
      <xdr:colOff>390675</xdr:colOff>
      <xdr:row>57</xdr:row>
      <xdr:rowOff>58765</xdr:rowOff>
    </xdr:to>
    <xdr:grpSp>
      <xdr:nvGrpSpPr>
        <xdr:cNvPr id="42" name="Gruppieren 41">
          <a:hlinkClick xmlns:r="http://schemas.openxmlformats.org/officeDocument/2006/relationships" r:id="rId8"/>
          <a:extLst>
            <a:ext uri="{FF2B5EF4-FFF2-40B4-BE49-F238E27FC236}">
              <a16:creationId xmlns:a16="http://schemas.microsoft.com/office/drawing/2014/main" id="{00000000-0008-0000-2A00-00002A000000}"/>
            </a:ext>
          </a:extLst>
        </xdr:cNvPr>
        <xdr:cNvGrpSpPr/>
      </xdr:nvGrpSpPr>
      <xdr:grpSpPr>
        <a:xfrm>
          <a:off x="66675" y="18112740"/>
          <a:ext cx="324000" cy="325465"/>
          <a:chOff x="66675" y="4972050"/>
          <a:chExt cx="324000" cy="325465"/>
        </a:xfrm>
      </xdr:grpSpPr>
      <xdr:sp macro="" textlink="">
        <xdr:nvSpPr>
          <xdr:cNvPr id="43" name="Rechteck 42">
            <a:extLst>
              <a:ext uri="{FF2B5EF4-FFF2-40B4-BE49-F238E27FC236}">
                <a16:creationId xmlns:a16="http://schemas.microsoft.com/office/drawing/2014/main" id="{00000000-0008-0000-2A00-00002B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4" name="Pfeil nach oben 52">
            <a:extLst>
              <a:ext uri="{FF2B5EF4-FFF2-40B4-BE49-F238E27FC236}">
                <a16:creationId xmlns:a16="http://schemas.microsoft.com/office/drawing/2014/main" id="{00000000-0008-0000-2A00-00002C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70</xdr:row>
      <xdr:rowOff>0</xdr:rowOff>
    </xdr:from>
    <xdr:to>
      <xdr:col>0</xdr:col>
      <xdr:colOff>390675</xdr:colOff>
      <xdr:row>71</xdr:row>
      <xdr:rowOff>58765</xdr:rowOff>
    </xdr:to>
    <xdr:grpSp>
      <xdr:nvGrpSpPr>
        <xdr:cNvPr id="45" name="Gruppieren 44">
          <a:hlinkClick xmlns:r="http://schemas.openxmlformats.org/officeDocument/2006/relationships" r:id="rId8"/>
          <a:extLst>
            <a:ext uri="{FF2B5EF4-FFF2-40B4-BE49-F238E27FC236}">
              <a16:creationId xmlns:a16="http://schemas.microsoft.com/office/drawing/2014/main" id="{00000000-0008-0000-2A00-00002D000000}"/>
            </a:ext>
          </a:extLst>
        </xdr:cNvPr>
        <xdr:cNvGrpSpPr/>
      </xdr:nvGrpSpPr>
      <xdr:grpSpPr>
        <a:xfrm>
          <a:off x="66675" y="22067520"/>
          <a:ext cx="324000" cy="325465"/>
          <a:chOff x="66675" y="4972050"/>
          <a:chExt cx="324000" cy="325465"/>
        </a:xfrm>
      </xdr:grpSpPr>
      <xdr:sp macro="" textlink="">
        <xdr:nvSpPr>
          <xdr:cNvPr id="46" name="Rechteck 45">
            <a:extLst>
              <a:ext uri="{FF2B5EF4-FFF2-40B4-BE49-F238E27FC236}">
                <a16:creationId xmlns:a16="http://schemas.microsoft.com/office/drawing/2014/main" id="{00000000-0008-0000-2A00-00002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7" name="Pfeil nach oben 55">
            <a:extLst>
              <a:ext uri="{FF2B5EF4-FFF2-40B4-BE49-F238E27FC236}">
                <a16:creationId xmlns:a16="http://schemas.microsoft.com/office/drawing/2014/main" id="{00000000-0008-0000-2A00-00002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66675</xdr:colOff>
      <xdr:row>84</xdr:row>
      <xdr:rowOff>0</xdr:rowOff>
    </xdr:from>
    <xdr:to>
      <xdr:col>0</xdr:col>
      <xdr:colOff>390675</xdr:colOff>
      <xdr:row>85</xdr:row>
      <xdr:rowOff>58765</xdr:rowOff>
    </xdr:to>
    <xdr:grpSp>
      <xdr:nvGrpSpPr>
        <xdr:cNvPr id="48" name="Gruppieren 47">
          <a:hlinkClick xmlns:r="http://schemas.openxmlformats.org/officeDocument/2006/relationships" r:id="rId8"/>
          <a:extLst>
            <a:ext uri="{FF2B5EF4-FFF2-40B4-BE49-F238E27FC236}">
              <a16:creationId xmlns:a16="http://schemas.microsoft.com/office/drawing/2014/main" id="{00000000-0008-0000-2A00-000030000000}"/>
            </a:ext>
          </a:extLst>
        </xdr:cNvPr>
        <xdr:cNvGrpSpPr/>
      </xdr:nvGrpSpPr>
      <xdr:grpSpPr>
        <a:xfrm>
          <a:off x="66675" y="26022300"/>
          <a:ext cx="324000" cy="325465"/>
          <a:chOff x="66675" y="4972050"/>
          <a:chExt cx="324000" cy="325465"/>
        </a:xfrm>
      </xdr:grpSpPr>
      <xdr:sp macro="" textlink="">
        <xdr:nvSpPr>
          <xdr:cNvPr id="49" name="Rechteck 48">
            <a:extLst>
              <a:ext uri="{FF2B5EF4-FFF2-40B4-BE49-F238E27FC236}">
                <a16:creationId xmlns:a16="http://schemas.microsoft.com/office/drawing/2014/main" id="{00000000-0008-0000-2A00-000031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0" name="Pfeil nach oben 58">
            <a:extLst>
              <a:ext uri="{FF2B5EF4-FFF2-40B4-BE49-F238E27FC236}">
                <a16:creationId xmlns:a16="http://schemas.microsoft.com/office/drawing/2014/main" id="{00000000-0008-0000-2A00-000032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0</xdr:colOff>
      <xdr:row>95</xdr:row>
      <xdr:rowOff>0</xdr:rowOff>
    </xdr:from>
    <xdr:to>
      <xdr:col>0</xdr:col>
      <xdr:colOff>324000</xdr:colOff>
      <xdr:row>96</xdr:row>
      <xdr:rowOff>30190</xdr:rowOff>
    </xdr:to>
    <xdr:grpSp>
      <xdr:nvGrpSpPr>
        <xdr:cNvPr id="51" name="Gruppieren 50">
          <a:hlinkClick xmlns:r="http://schemas.openxmlformats.org/officeDocument/2006/relationships" r:id="rId8"/>
          <a:extLst>
            <a:ext uri="{FF2B5EF4-FFF2-40B4-BE49-F238E27FC236}">
              <a16:creationId xmlns:a16="http://schemas.microsoft.com/office/drawing/2014/main" id="{00000000-0008-0000-2A00-000033000000}"/>
            </a:ext>
          </a:extLst>
        </xdr:cNvPr>
        <xdr:cNvGrpSpPr/>
      </xdr:nvGrpSpPr>
      <xdr:grpSpPr>
        <a:xfrm>
          <a:off x="0" y="29314140"/>
          <a:ext cx="324000" cy="327370"/>
          <a:chOff x="66675" y="4972050"/>
          <a:chExt cx="324000" cy="325465"/>
        </a:xfrm>
      </xdr:grpSpPr>
      <xdr:sp macro="" textlink="">
        <xdr:nvSpPr>
          <xdr:cNvPr id="52" name="Rechteck 51">
            <a:extLst>
              <a:ext uri="{FF2B5EF4-FFF2-40B4-BE49-F238E27FC236}">
                <a16:creationId xmlns:a16="http://schemas.microsoft.com/office/drawing/2014/main" id="{00000000-0008-0000-2A00-00003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3" name="Pfeil nach oben 61">
            <a:extLst>
              <a:ext uri="{FF2B5EF4-FFF2-40B4-BE49-F238E27FC236}">
                <a16:creationId xmlns:a16="http://schemas.microsoft.com/office/drawing/2014/main" id="{00000000-0008-0000-2A00-00003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3</xdr:col>
      <xdr:colOff>895904</xdr:colOff>
      <xdr:row>3</xdr:row>
      <xdr:rowOff>133350</xdr:rowOff>
    </xdr:from>
    <xdr:to>
      <xdr:col>3</xdr:col>
      <xdr:colOff>2191904</xdr:colOff>
      <xdr:row>5</xdr:row>
      <xdr:rowOff>148350</xdr:rowOff>
    </xdr:to>
    <xdr:sp macro="" textlink="">
      <xdr:nvSpPr>
        <xdr:cNvPr id="54" name="Abgerundetes Rechteck 62">
          <a:hlinkClick xmlns:r="http://schemas.openxmlformats.org/officeDocument/2006/relationships" r:id="rId9" tooltip="Pestle - Politisch"/>
          <a:extLst>
            <a:ext uri="{FF2B5EF4-FFF2-40B4-BE49-F238E27FC236}">
              <a16:creationId xmlns:a16="http://schemas.microsoft.com/office/drawing/2014/main" id="{00000000-0008-0000-2A00-000036000000}"/>
            </a:ext>
          </a:extLst>
        </xdr:cNvPr>
        <xdr:cNvSpPr/>
      </xdr:nvSpPr>
      <xdr:spPr>
        <a:xfrm>
          <a:off x="3715304" y="857250"/>
          <a:ext cx="1296000" cy="396000"/>
        </a:xfrm>
        <a:prstGeom prst="roundRect">
          <a:avLst/>
        </a:prstGeom>
        <a:ln>
          <a:solidFill>
            <a:schemeClr val="accent2"/>
          </a:solidFill>
        </a:ln>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de-CH" sz="1600" b="0">
              <a:latin typeface="Calibri Light" panose="020F0302020204030204" pitchFamily="34" charset="0"/>
              <a:cs typeface="Calibri Light" panose="020F0302020204030204" pitchFamily="34" charset="0"/>
            </a:rPr>
            <a:t>Political</a:t>
          </a:r>
        </a:p>
      </xdr:txBody>
    </xdr:sp>
    <xdr:clientData/>
  </xdr:twoCellAnchor>
  <xdr:twoCellAnchor>
    <xdr:from>
      <xdr:col>3</xdr:col>
      <xdr:colOff>931904</xdr:colOff>
      <xdr:row>6</xdr:row>
      <xdr:rowOff>36740</xdr:rowOff>
    </xdr:from>
    <xdr:to>
      <xdr:col>3</xdr:col>
      <xdr:colOff>2155904</xdr:colOff>
      <xdr:row>6</xdr:row>
      <xdr:rowOff>180740</xdr:rowOff>
    </xdr:to>
    <xdr:grpSp>
      <xdr:nvGrpSpPr>
        <xdr:cNvPr id="55" name="Gruppieren 54">
          <a:extLst>
            <a:ext uri="{FF2B5EF4-FFF2-40B4-BE49-F238E27FC236}">
              <a16:creationId xmlns:a16="http://schemas.microsoft.com/office/drawing/2014/main" id="{00000000-0008-0000-2A00-000037000000}"/>
            </a:ext>
          </a:extLst>
        </xdr:cNvPr>
        <xdr:cNvGrpSpPr/>
      </xdr:nvGrpSpPr>
      <xdr:grpSpPr>
        <a:xfrm>
          <a:off x="3819884" y="1309280"/>
          <a:ext cx="1224000" cy="144000"/>
          <a:chOff x="10779915" y="1913165"/>
          <a:chExt cx="1224000" cy="144000"/>
        </a:xfrm>
      </xdr:grpSpPr>
      <xdr:sp macro="" textlink="$I$16">
        <xdr:nvSpPr>
          <xdr:cNvPr id="56" name="Abgerundetes Rechteck 64">
            <a:extLst>
              <a:ext uri="{FF2B5EF4-FFF2-40B4-BE49-F238E27FC236}">
                <a16:creationId xmlns:a16="http://schemas.microsoft.com/office/drawing/2014/main" id="{00000000-0008-0000-2A00-000038000000}"/>
              </a:ext>
            </a:extLst>
          </xdr:cNvPr>
          <xdr:cNvSpPr/>
        </xdr:nvSpPr>
        <xdr:spPr>
          <a:xfrm>
            <a:off x="10779915" y="1914017"/>
            <a:ext cx="325047"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8F29EF-9E60-4D4D-91DE-0097530F6B33}"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17">
        <xdr:nvSpPr>
          <xdr:cNvPr id="57" name="Abgerundetes Rechteck 65">
            <a:extLst>
              <a:ext uri="{FF2B5EF4-FFF2-40B4-BE49-F238E27FC236}">
                <a16:creationId xmlns:a16="http://schemas.microsoft.com/office/drawing/2014/main" id="{00000000-0008-0000-2A00-000039000000}"/>
              </a:ext>
            </a:extLst>
          </xdr:cNvPr>
          <xdr:cNvSpPr/>
        </xdr:nvSpPr>
        <xdr:spPr>
          <a:xfrm>
            <a:off x="11234591" y="1914017"/>
            <a:ext cx="325047"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DF93A93C-C7C3-45A2-9555-81986BC03151}"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18">
        <xdr:nvSpPr>
          <xdr:cNvPr id="58" name="Abgerundetes Rechteck 66">
            <a:extLst>
              <a:ext uri="{FF2B5EF4-FFF2-40B4-BE49-F238E27FC236}">
                <a16:creationId xmlns:a16="http://schemas.microsoft.com/office/drawing/2014/main" id="{00000000-0008-0000-2A00-00003A000000}"/>
              </a:ext>
            </a:extLst>
          </xdr:cNvPr>
          <xdr:cNvSpPr/>
        </xdr:nvSpPr>
        <xdr:spPr>
          <a:xfrm>
            <a:off x="11678868" y="1913165"/>
            <a:ext cx="325047"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FBF65BD-38F7-46BA-8412-CD81F661A2BF}"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mc:AlternateContent xmlns:mc="http://schemas.openxmlformats.org/markup-compatibility/2006">
    <mc:Choice xmlns:a14="http://schemas.microsoft.com/office/drawing/2010/main" Requires="a14">
      <xdr:twoCellAnchor editAs="oneCell">
        <xdr:from>
          <xdr:col>6</xdr:col>
          <xdr:colOff>1013460</xdr:colOff>
          <xdr:row>0</xdr:row>
          <xdr:rowOff>0</xdr:rowOff>
        </xdr:from>
        <xdr:to>
          <xdr:col>8</xdr:col>
          <xdr:colOff>0</xdr:colOff>
          <xdr:row>0</xdr:row>
          <xdr:rowOff>518160</xdr:rowOff>
        </xdr:to>
        <xdr:pic>
          <xdr:nvPicPr>
            <xdr:cNvPr id="59" name="Grafik 56">
              <a:extLst>
                <a:ext uri="{FF2B5EF4-FFF2-40B4-BE49-F238E27FC236}">
                  <a16:creationId xmlns:a16="http://schemas.microsoft.com/office/drawing/2014/main" id="{00000000-0008-0000-2A00-00003B000000}"/>
                </a:ext>
              </a:extLst>
            </xdr:cNvPr>
            <xdr:cNvPicPr>
              <a:picLocks noChangeAspect="1" noChangeArrowheads="1"/>
              <a:extLst>
                <a:ext uri="{84589F7E-364E-4C9E-8A38-B11213B215E9}">
                  <a14:cameraTool cellRange="Logo!$D$6" spid="_x0000_s566812"/>
                </a:ext>
              </a:extLst>
            </xdr:cNvPicPr>
          </xdr:nvPicPr>
          <xdr:blipFill>
            <a:blip xmlns:r="http://schemas.openxmlformats.org/officeDocument/2006/relationships" r:embed="rId10"/>
            <a:srcRect/>
            <a:stretch>
              <a:fillRect/>
            </a:stretch>
          </xdr:blipFill>
          <xdr:spPr bwMode="auto">
            <a:xfrm>
              <a:off x="7719060" y="0"/>
              <a:ext cx="2148840"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66675</xdr:colOff>
      <xdr:row>2</xdr:row>
      <xdr:rowOff>57150</xdr:rowOff>
    </xdr:from>
    <xdr:to>
      <xdr:col>0</xdr:col>
      <xdr:colOff>390675</xdr:colOff>
      <xdr:row>4</xdr:row>
      <xdr:rowOff>11140</xdr:rowOff>
    </xdr:to>
    <xdr:sp macro="" textlink="">
      <xdr:nvSpPr>
        <xdr:cNvPr id="60" name="Rechteck 59">
          <a:hlinkClick xmlns:r="http://schemas.openxmlformats.org/officeDocument/2006/relationships" r:id="rId11" tooltip="Internet"/>
          <a:extLst>
            <a:ext uri="{FF2B5EF4-FFF2-40B4-BE49-F238E27FC236}">
              <a16:creationId xmlns:a16="http://schemas.microsoft.com/office/drawing/2014/main" id="{00000000-0008-0000-2A00-00003C000000}"/>
            </a:ext>
          </a:extLst>
        </xdr:cNvPr>
        <xdr:cNvSpPr>
          <a:spLocks noChangeAspect="1"/>
        </xdr:cNvSpPr>
      </xdr:nvSpPr>
      <xdr:spPr>
        <a:xfrm>
          <a:off x="66675" y="60007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rPr>
            <a:t>@</a:t>
          </a:r>
        </a:p>
      </xdr:txBody>
    </xdr:sp>
    <xdr:clientData/>
  </xdr:twoCellAnchor>
  <xdr:twoCellAnchor editAs="oneCell">
    <xdr:from>
      <xdr:col>0</xdr:col>
      <xdr:colOff>74295</xdr:colOff>
      <xdr:row>0</xdr:row>
      <xdr:rowOff>179070</xdr:rowOff>
    </xdr:from>
    <xdr:to>
      <xdr:col>0</xdr:col>
      <xdr:colOff>380295</xdr:colOff>
      <xdr:row>0</xdr:row>
      <xdr:rowOff>483871</xdr:rowOff>
    </xdr:to>
    <xdr:grpSp>
      <xdr:nvGrpSpPr>
        <xdr:cNvPr id="67" name="Gruppieren 40">
          <a:hlinkClick xmlns:r="http://schemas.openxmlformats.org/officeDocument/2006/relationships" r:id="rId12"/>
          <a:extLst>
            <a:ext uri="{FF2B5EF4-FFF2-40B4-BE49-F238E27FC236}">
              <a16:creationId xmlns:a16="http://schemas.microsoft.com/office/drawing/2014/main" id="{00000000-0008-0000-2A00-000043000000}"/>
            </a:ext>
          </a:extLst>
        </xdr:cNvPr>
        <xdr:cNvGrpSpPr>
          <a:grpSpLocks noChangeAspect="1"/>
        </xdr:cNvGrpSpPr>
      </xdr:nvGrpSpPr>
      <xdr:grpSpPr>
        <a:xfrm>
          <a:off x="74295" y="179070"/>
          <a:ext cx="306000" cy="304801"/>
          <a:chOff x="9191625" y="3009900"/>
          <a:chExt cx="324000" cy="325465"/>
        </a:xfrm>
      </xdr:grpSpPr>
      <xdr:sp macro="" textlink="">
        <xdr:nvSpPr>
          <xdr:cNvPr id="68" name="Rechteck 41">
            <a:extLst>
              <a:ext uri="{FF2B5EF4-FFF2-40B4-BE49-F238E27FC236}">
                <a16:creationId xmlns:a16="http://schemas.microsoft.com/office/drawing/2014/main" id="{00000000-0008-0000-2A00-000044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9" name="Pfeil nach links 42">
            <a:extLst>
              <a:ext uri="{FF2B5EF4-FFF2-40B4-BE49-F238E27FC236}">
                <a16:creationId xmlns:a16="http://schemas.microsoft.com/office/drawing/2014/main" id="{00000000-0008-0000-2A00-000045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2489200</xdr:colOff>
      <xdr:row>2</xdr:row>
      <xdr:rowOff>76200</xdr:rowOff>
    </xdr:from>
    <xdr:to>
      <xdr:col>7</xdr:col>
      <xdr:colOff>400541</xdr:colOff>
      <xdr:row>3</xdr:row>
      <xdr:rowOff>78400</xdr:rowOff>
    </xdr:to>
    <xdr:grpSp>
      <xdr:nvGrpSpPr>
        <xdr:cNvPr id="70" name="Gruppieren 69">
          <a:extLst>
            <a:ext uri="{FF2B5EF4-FFF2-40B4-BE49-F238E27FC236}">
              <a16:creationId xmlns:a16="http://schemas.microsoft.com/office/drawing/2014/main" id="{00000000-0008-0000-2A00-000046000000}"/>
            </a:ext>
          </a:extLst>
        </xdr:cNvPr>
        <xdr:cNvGrpSpPr/>
      </xdr:nvGrpSpPr>
      <xdr:grpSpPr>
        <a:xfrm>
          <a:off x="9377680" y="624840"/>
          <a:ext cx="700261" cy="177460"/>
          <a:chOff x="10585450" y="586886"/>
          <a:chExt cx="756141" cy="180000"/>
        </a:xfrm>
      </xdr:grpSpPr>
      <xdr:grpSp>
        <xdr:nvGrpSpPr>
          <xdr:cNvPr id="71" name="Gruppieren 70">
            <a:hlinkClick xmlns:r="http://schemas.openxmlformats.org/officeDocument/2006/relationships" r:id="rId13" tooltip="Help"/>
            <a:extLst>
              <a:ext uri="{FF2B5EF4-FFF2-40B4-BE49-F238E27FC236}">
                <a16:creationId xmlns:a16="http://schemas.microsoft.com/office/drawing/2014/main" id="{00000000-0008-0000-2A00-000047000000}"/>
              </a:ext>
            </a:extLst>
          </xdr:cNvPr>
          <xdr:cNvGrpSpPr/>
        </xdr:nvGrpSpPr>
        <xdr:grpSpPr>
          <a:xfrm>
            <a:off x="11161591" y="586886"/>
            <a:ext cx="180000" cy="180000"/>
            <a:chOff x="8105775" y="571500"/>
            <a:chExt cx="172800" cy="172800"/>
          </a:xfrm>
        </xdr:grpSpPr>
        <xdr:sp macro="" textlink="">
          <xdr:nvSpPr>
            <xdr:cNvPr id="74" name="Rechteck 73">
              <a:extLst>
                <a:ext uri="{FF2B5EF4-FFF2-40B4-BE49-F238E27FC236}">
                  <a16:creationId xmlns:a16="http://schemas.microsoft.com/office/drawing/2014/main" id="{00000000-0008-0000-2A00-00004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5" name="Textfeld 74">
              <a:extLst>
                <a:ext uri="{FF2B5EF4-FFF2-40B4-BE49-F238E27FC236}">
                  <a16:creationId xmlns:a16="http://schemas.microsoft.com/office/drawing/2014/main" id="{00000000-0008-0000-2A00-00004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72" name="Rechteck 71">
            <a:extLst>
              <a:ext uri="{FF2B5EF4-FFF2-40B4-BE49-F238E27FC236}">
                <a16:creationId xmlns:a16="http://schemas.microsoft.com/office/drawing/2014/main" id="{00000000-0008-0000-2A00-000048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73" name="Rechteck 72">
            <a:extLst>
              <a:ext uri="{FF2B5EF4-FFF2-40B4-BE49-F238E27FC236}">
                <a16:creationId xmlns:a16="http://schemas.microsoft.com/office/drawing/2014/main" id="{00000000-0008-0000-2A00-000049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22.xml><?xml version="1.0" encoding="utf-8"?>
<xdr:wsDr xmlns:xdr="http://schemas.openxmlformats.org/drawingml/2006/spreadsheetDrawing" xmlns:a="http://schemas.openxmlformats.org/drawingml/2006/main">
  <xdr:twoCellAnchor>
    <xdr:from>
      <xdr:col>2</xdr:col>
      <xdr:colOff>1774519</xdr:colOff>
      <xdr:row>7</xdr:row>
      <xdr:rowOff>96219</xdr:rowOff>
    </xdr:from>
    <xdr:to>
      <xdr:col>3</xdr:col>
      <xdr:colOff>876481</xdr:colOff>
      <xdr:row>9</xdr:row>
      <xdr:rowOff>35088</xdr:rowOff>
    </xdr:to>
    <xdr:sp macro="" textlink="">
      <xdr:nvSpPr>
        <xdr:cNvPr id="2" name="Pfeil nach rechts 36">
          <a:extLst>
            <a:ext uri="{FF2B5EF4-FFF2-40B4-BE49-F238E27FC236}">
              <a16:creationId xmlns:a16="http://schemas.microsoft.com/office/drawing/2014/main" id="{00000000-0008-0000-2B00-000002000000}"/>
            </a:ext>
          </a:extLst>
        </xdr:cNvPr>
        <xdr:cNvSpPr/>
      </xdr:nvSpPr>
      <xdr:spPr>
        <a:xfrm rot="5400000">
          <a:off x="2808628" y="1395735"/>
          <a:ext cx="319869" cy="902187"/>
        </a:xfrm>
        <a:prstGeom prst="rightArrow">
          <a:avLst>
            <a:gd name="adj1" fmla="val 0"/>
            <a:gd name="adj2" fmla="val 176042"/>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endParaRPr lang="de-CH" sz="1100">
            <a:latin typeface="Calibri Light" panose="020F0302020204030204" pitchFamily="34" charset="0"/>
            <a:cs typeface="Calibri Light" panose="020F0302020204030204" pitchFamily="34" charset="0"/>
          </a:endParaRPr>
        </a:p>
      </xdr:txBody>
    </xdr:sp>
    <xdr:clientData/>
  </xdr:twoCellAnchor>
  <xdr:twoCellAnchor>
    <xdr:from>
      <xdr:col>2</xdr:col>
      <xdr:colOff>1584005</xdr:colOff>
      <xdr:row>2</xdr:row>
      <xdr:rowOff>200025</xdr:rowOff>
    </xdr:from>
    <xdr:to>
      <xdr:col>3</xdr:col>
      <xdr:colOff>1087575</xdr:colOff>
      <xdr:row>5</xdr:row>
      <xdr:rowOff>90718</xdr:rowOff>
    </xdr:to>
    <xdr:sp macro="" textlink="' '!A419">
      <xdr:nvSpPr>
        <xdr:cNvPr id="3" name="Abgerundetes Rechteck 2">
          <a:hlinkClick xmlns:r="http://schemas.openxmlformats.org/officeDocument/2006/relationships" r:id="rId1" tooltip="Potentielle Mitbewerber"/>
          <a:extLst>
            <a:ext uri="{FF2B5EF4-FFF2-40B4-BE49-F238E27FC236}">
              <a16:creationId xmlns:a16="http://schemas.microsoft.com/office/drawing/2014/main" id="{00000000-0008-0000-2B00-000003000000}"/>
            </a:ext>
          </a:extLst>
        </xdr:cNvPr>
        <xdr:cNvSpPr/>
      </xdr:nvSpPr>
      <xdr:spPr>
        <a:xfrm>
          <a:off x="2326955" y="762000"/>
          <a:ext cx="1303795" cy="538393"/>
        </a:xfrm>
        <a:prstGeom prst="roundRect">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fld id="{4BE02DA7-2B1D-40AB-B359-CE00FD924F78}" type="TxLink">
            <a:rPr lang="en-US" sz="1100" b="0" i="0" u="none" strike="noStrike">
              <a:solidFill>
                <a:srgbClr val="000000"/>
              </a:solidFill>
              <a:latin typeface="Calibri Light" panose="020F0302020204030204" pitchFamily="34" charset="0"/>
              <a:cs typeface="Calibri Light" panose="020F0302020204030204" pitchFamily="34" charset="0"/>
            </a:rPr>
            <a:pPr algn="ctr"/>
            <a:t>Menace de nouv. entrants</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1677815</xdr:colOff>
      <xdr:row>6</xdr:row>
      <xdr:rowOff>6729</xdr:rowOff>
    </xdr:from>
    <xdr:to>
      <xdr:col>3</xdr:col>
      <xdr:colOff>977438</xdr:colOff>
      <xdr:row>6</xdr:row>
      <xdr:rowOff>152247</xdr:rowOff>
    </xdr:to>
    <xdr:grpSp>
      <xdr:nvGrpSpPr>
        <xdr:cNvPr id="4" name="Gruppieren 3">
          <a:extLst>
            <a:ext uri="{FF2B5EF4-FFF2-40B4-BE49-F238E27FC236}">
              <a16:creationId xmlns:a16="http://schemas.microsoft.com/office/drawing/2014/main" id="{00000000-0008-0000-2B00-000004000000}"/>
            </a:ext>
          </a:extLst>
        </xdr:cNvPr>
        <xdr:cNvGrpSpPr/>
      </xdr:nvGrpSpPr>
      <xdr:grpSpPr>
        <a:xfrm>
          <a:off x="2455055" y="1385949"/>
          <a:ext cx="1151283" cy="145518"/>
          <a:chOff x="492917" y="1313089"/>
          <a:chExt cx="860818" cy="229961"/>
        </a:xfrm>
      </xdr:grpSpPr>
      <xdr:sp macro="" textlink="$I$23">
        <xdr:nvSpPr>
          <xdr:cNvPr id="5" name="Abgerundetes Rechteck 39">
            <a:extLst>
              <a:ext uri="{FF2B5EF4-FFF2-40B4-BE49-F238E27FC236}">
                <a16:creationId xmlns:a16="http://schemas.microsoft.com/office/drawing/2014/main" id="{00000000-0008-0000-2B00-000005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340BA085-0B38-4146-93E3-FA72B3D115EC}"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24">
        <xdr:nvSpPr>
          <xdr:cNvPr id="6" name="Abgerundetes Rechteck 40">
            <a:extLst>
              <a:ext uri="{FF2B5EF4-FFF2-40B4-BE49-F238E27FC236}">
                <a16:creationId xmlns:a16="http://schemas.microsoft.com/office/drawing/2014/main" id="{00000000-0008-0000-2B00-000006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284209D-0BD2-4C9E-814A-42D2E5799EEE}"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25">
        <xdr:nvSpPr>
          <xdr:cNvPr id="7" name="Abgerundetes Rechteck 41">
            <a:extLst>
              <a:ext uri="{FF2B5EF4-FFF2-40B4-BE49-F238E27FC236}">
                <a16:creationId xmlns:a16="http://schemas.microsoft.com/office/drawing/2014/main" id="{00000000-0008-0000-2B00-000007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1F07D52C-B5BA-410C-8278-BFF78D641365}"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3</xdr:col>
      <xdr:colOff>1038114</xdr:colOff>
      <xdr:row>9</xdr:row>
      <xdr:rowOff>53173</xdr:rowOff>
    </xdr:from>
    <xdr:to>
      <xdr:col>3</xdr:col>
      <xdr:colOff>1377811</xdr:colOff>
      <xdr:row>13</xdr:row>
      <xdr:rowOff>140160</xdr:rowOff>
    </xdr:to>
    <xdr:sp macro="" textlink="">
      <xdr:nvSpPr>
        <xdr:cNvPr id="8" name="Pfeil nach rechts 30">
          <a:extLst>
            <a:ext uri="{FF2B5EF4-FFF2-40B4-BE49-F238E27FC236}">
              <a16:creationId xmlns:a16="http://schemas.microsoft.com/office/drawing/2014/main" id="{00000000-0008-0000-2B00-000008000000}"/>
            </a:ext>
          </a:extLst>
        </xdr:cNvPr>
        <xdr:cNvSpPr/>
      </xdr:nvSpPr>
      <xdr:spPr>
        <a:xfrm rot="10800000">
          <a:off x="3581289" y="2024848"/>
          <a:ext cx="339697" cy="848987"/>
        </a:xfrm>
        <a:prstGeom prst="rightArrow">
          <a:avLst>
            <a:gd name="adj1" fmla="val 50000"/>
            <a:gd name="adj2" fmla="val 100000"/>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endParaRPr lang="de-CH" sz="1100">
            <a:latin typeface="Calibri Light" panose="020F0302020204030204" pitchFamily="34" charset="0"/>
            <a:cs typeface="Calibri Light" panose="020F0302020204030204" pitchFamily="34" charset="0"/>
          </a:endParaRPr>
        </a:p>
      </xdr:txBody>
    </xdr:sp>
    <xdr:clientData/>
  </xdr:twoCellAnchor>
  <xdr:twoCellAnchor>
    <xdr:from>
      <xdr:col>3</xdr:col>
      <xdr:colOff>1934705</xdr:colOff>
      <xdr:row>10</xdr:row>
      <xdr:rowOff>14097</xdr:rowOff>
    </xdr:from>
    <xdr:to>
      <xdr:col>4</xdr:col>
      <xdr:colOff>552450</xdr:colOff>
      <xdr:row>12</xdr:row>
      <xdr:rowOff>177068</xdr:rowOff>
    </xdr:to>
    <xdr:sp macro="" textlink="' '!A422">
      <xdr:nvSpPr>
        <xdr:cNvPr id="9" name="Abgerundetes Rechteck 3">
          <a:hlinkClick xmlns:r="http://schemas.openxmlformats.org/officeDocument/2006/relationships" r:id="rId2" tooltip="Kunden"/>
          <a:extLst>
            <a:ext uri="{FF2B5EF4-FFF2-40B4-BE49-F238E27FC236}">
              <a16:creationId xmlns:a16="http://schemas.microsoft.com/office/drawing/2014/main" id="{00000000-0008-0000-2B00-000009000000}"/>
            </a:ext>
          </a:extLst>
        </xdr:cNvPr>
        <xdr:cNvSpPr/>
      </xdr:nvSpPr>
      <xdr:spPr>
        <a:xfrm>
          <a:off x="4477880" y="2176272"/>
          <a:ext cx="1303795" cy="543971"/>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fld id="{D8C7B513-1D7B-426D-9FF8-F748E6EAECAD}" type="TxLink">
            <a:rPr lang="en-US" sz="1100" b="0" i="0" u="none" strike="noStrike">
              <a:solidFill>
                <a:srgbClr val="000000"/>
              </a:solidFill>
              <a:latin typeface="Calibri Light" panose="020F0302020204030204" pitchFamily="34" charset="0"/>
              <a:cs typeface="Calibri Light" panose="020F0302020204030204" pitchFamily="34" charset="0"/>
            </a:rPr>
            <a:pPr algn="ctr"/>
            <a:t>Pouvoir de nég. clients</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3</xdr:col>
      <xdr:colOff>1516900</xdr:colOff>
      <xdr:row>9</xdr:row>
      <xdr:rowOff>177247</xdr:rowOff>
    </xdr:from>
    <xdr:to>
      <xdr:col>3</xdr:col>
      <xdr:colOff>1811645</xdr:colOff>
      <xdr:row>13</xdr:row>
      <xdr:rowOff>30689</xdr:rowOff>
    </xdr:to>
    <xdr:grpSp>
      <xdr:nvGrpSpPr>
        <xdr:cNvPr id="10" name="Gruppieren 9">
          <a:extLst>
            <a:ext uri="{FF2B5EF4-FFF2-40B4-BE49-F238E27FC236}">
              <a16:creationId xmlns:a16="http://schemas.microsoft.com/office/drawing/2014/main" id="{00000000-0008-0000-2B00-00000A000000}"/>
            </a:ext>
          </a:extLst>
        </xdr:cNvPr>
        <xdr:cNvGrpSpPr/>
      </xdr:nvGrpSpPr>
      <xdr:grpSpPr>
        <a:xfrm>
          <a:off x="4145800" y="2105107"/>
          <a:ext cx="294745" cy="584962"/>
          <a:chOff x="3790950" y="1448652"/>
          <a:chExt cx="289425" cy="609021"/>
        </a:xfrm>
      </xdr:grpSpPr>
      <xdr:sp macro="" textlink="$I$68">
        <xdr:nvSpPr>
          <xdr:cNvPr id="11" name="Abgerundetes Rechteck 33">
            <a:extLst>
              <a:ext uri="{FF2B5EF4-FFF2-40B4-BE49-F238E27FC236}">
                <a16:creationId xmlns:a16="http://schemas.microsoft.com/office/drawing/2014/main" id="{00000000-0008-0000-2B00-00000B000000}"/>
              </a:ext>
            </a:extLst>
          </xdr:cNvPr>
          <xdr:cNvSpPr/>
        </xdr:nvSpPr>
        <xdr:spPr>
          <a:xfrm>
            <a:off x="3790950" y="1448652"/>
            <a:ext cx="286806"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417C2ED2-E968-4318-BBED-1904EF79E7F4}"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69">
        <xdr:nvSpPr>
          <xdr:cNvPr id="12" name="Abgerundetes Rechteck 34">
            <a:extLst>
              <a:ext uri="{FF2B5EF4-FFF2-40B4-BE49-F238E27FC236}">
                <a16:creationId xmlns:a16="http://schemas.microsoft.com/office/drawing/2014/main" id="{00000000-0008-0000-2B00-00000C000000}"/>
              </a:ext>
            </a:extLst>
          </xdr:cNvPr>
          <xdr:cNvSpPr/>
        </xdr:nvSpPr>
        <xdr:spPr>
          <a:xfrm>
            <a:off x="3792085" y="1677252"/>
            <a:ext cx="286806"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F6A10812-B19A-4D69-B288-F65A3782FE37}"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70">
        <xdr:nvSpPr>
          <xdr:cNvPr id="13" name="Abgerundetes Rechteck 35">
            <a:extLst>
              <a:ext uri="{FF2B5EF4-FFF2-40B4-BE49-F238E27FC236}">
                <a16:creationId xmlns:a16="http://schemas.microsoft.com/office/drawing/2014/main" id="{00000000-0008-0000-2B00-00000D000000}"/>
              </a:ext>
            </a:extLst>
          </xdr:cNvPr>
          <xdr:cNvSpPr/>
        </xdr:nvSpPr>
        <xdr:spPr>
          <a:xfrm>
            <a:off x="3793569" y="1914525"/>
            <a:ext cx="286806"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984C3DF6-DECA-49D0-8DDF-CFBD792D4768}"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1777923</xdr:colOff>
      <xdr:row>14</xdr:row>
      <xdr:rowOff>30517</xdr:rowOff>
    </xdr:from>
    <xdr:to>
      <xdr:col>3</xdr:col>
      <xdr:colOff>880984</xdr:colOff>
      <xdr:row>15</xdr:row>
      <xdr:rowOff>168894</xdr:rowOff>
    </xdr:to>
    <xdr:sp macro="" textlink="">
      <xdr:nvSpPr>
        <xdr:cNvPr id="14" name="Pfeil nach rechts 10">
          <a:extLst>
            <a:ext uri="{FF2B5EF4-FFF2-40B4-BE49-F238E27FC236}">
              <a16:creationId xmlns:a16="http://schemas.microsoft.com/office/drawing/2014/main" id="{00000000-0008-0000-2B00-00000E000000}"/>
            </a:ext>
          </a:extLst>
        </xdr:cNvPr>
        <xdr:cNvSpPr/>
      </xdr:nvSpPr>
      <xdr:spPr>
        <a:xfrm rot="16200000">
          <a:off x="2808077" y="2667488"/>
          <a:ext cx="328877" cy="903286"/>
        </a:xfrm>
        <a:prstGeom prst="rightArrow">
          <a:avLst>
            <a:gd name="adj1" fmla="val 50000"/>
            <a:gd name="adj2" fmla="val 100000"/>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endParaRPr lang="de-CH" sz="1100">
            <a:latin typeface="Calibri Light" panose="020F0302020204030204" pitchFamily="34" charset="0"/>
            <a:cs typeface="Calibri Light" panose="020F0302020204030204" pitchFamily="34" charset="0"/>
          </a:endParaRPr>
        </a:p>
      </xdr:txBody>
    </xdr:sp>
    <xdr:clientData/>
  </xdr:twoCellAnchor>
  <xdr:twoCellAnchor>
    <xdr:from>
      <xdr:col>2</xdr:col>
      <xdr:colOff>1584005</xdr:colOff>
      <xdr:row>17</xdr:row>
      <xdr:rowOff>122780</xdr:rowOff>
    </xdr:from>
    <xdr:to>
      <xdr:col>3</xdr:col>
      <xdr:colOff>1087575</xdr:colOff>
      <xdr:row>20</xdr:row>
      <xdr:rowOff>95251</xdr:rowOff>
    </xdr:to>
    <xdr:sp macro="" textlink="' '!A423">
      <xdr:nvSpPr>
        <xdr:cNvPr id="15" name="Abgerundetes Rechteck 4">
          <a:hlinkClick xmlns:r="http://schemas.openxmlformats.org/officeDocument/2006/relationships" r:id="rId3" tooltip="Ersatzprodukte"/>
          <a:extLst>
            <a:ext uri="{FF2B5EF4-FFF2-40B4-BE49-F238E27FC236}">
              <a16:creationId xmlns:a16="http://schemas.microsoft.com/office/drawing/2014/main" id="{00000000-0008-0000-2B00-00000F000000}"/>
            </a:ext>
          </a:extLst>
        </xdr:cNvPr>
        <xdr:cNvSpPr/>
      </xdr:nvSpPr>
      <xdr:spPr>
        <a:xfrm>
          <a:off x="2326955" y="3618455"/>
          <a:ext cx="1303795" cy="543971"/>
        </a:xfrm>
        <a:prstGeom prst="roundRect">
          <a:avLst/>
        </a:prstGeom>
      </xdr:spPr>
      <xdr:style>
        <a:lnRef idx="1">
          <a:schemeClr val="accent6"/>
        </a:lnRef>
        <a:fillRef idx="2">
          <a:schemeClr val="accent6"/>
        </a:fillRef>
        <a:effectRef idx="1">
          <a:schemeClr val="accent6"/>
        </a:effectRef>
        <a:fontRef idx="minor">
          <a:schemeClr val="dk1"/>
        </a:fontRef>
      </xdr:style>
      <xdr:txBody>
        <a:bodyPr vertOverflow="clip" rtlCol="0" anchor="ctr"/>
        <a:lstStyle/>
        <a:p>
          <a:pPr algn="ctr"/>
          <a:fld id="{A1DF8172-E3CF-443F-963E-F72E6986240B}" type="TxLink">
            <a:rPr lang="en-US" sz="1100" b="0" i="0" u="none" strike="noStrike">
              <a:solidFill>
                <a:srgbClr val="000000"/>
              </a:solidFill>
              <a:latin typeface="Calibri Light" panose="020F0302020204030204" pitchFamily="34" charset="0"/>
              <a:cs typeface="Calibri Light" panose="020F0302020204030204" pitchFamily="34" charset="0"/>
            </a:rPr>
            <a:pPr algn="ctr"/>
            <a:t>Produits de substitution</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1677815</xdr:colOff>
      <xdr:row>16</xdr:row>
      <xdr:rowOff>65315</xdr:rowOff>
    </xdr:from>
    <xdr:to>
      <xdr:col>3</xdr:col>
      <xdr:colOff>977438</xdr:colOff>
      <xdr:row>17</xdr:row>
      <xdr:rowOff>20333</xdr:rowOff>
    </xdr:to>
    <xdr:grpSp>
      <xdr:nvGrpSpPr>
        <xdr:cNvPr id="16" name="Gruppieren 15">
          <a:extLst>
            <a:ext uri="{FF2B5EF4-FFF2-40B4-BE49-F238E27FC236}">
              <a16:creationId xmlns:a16="http://schemas.microsoft.com/office/drawing/2014/main" id="{00000000-0008-0000-2B00-000010000000}"/>
            </a:ext>
          </a:extLst>
        </xdr:cNvPr>
        <xdr:cNvGrpSpPr/>
      </xdr:nvGrpSpPr>
      <xdr:grpSpPr>
        <a:xfrm>
          <a:off x="2455055" y="3273335"/>
          <a:ext cx="1151283" cy="137898"/>
          <a:chOff x="492917" y="1313089"/>
          <a:chExt cx="860818" cy="229961"/>
        </a:xfrm>
      </xdr:grpSpPr>
      <xdr:sp macro="" textlink="$I$38">
        <xdr:nvSpPr>
          <xdr:cNvPr id="17" name="Abgerundetes Rechteck 27">
            <a:extLst>
              <a:ext uri="{FF2B5EF4-FFF2-40B4-BE49-F238E27FC236}">
                <a16:creationId xmlns:a16="http://schemas.microsoft.com/office/drawing/2014/main" id="{00000000-0008-0000-2B00-000011000000}"/>
              </a:ext>
            </a:extLst>
          </xdr:cNvPr>
          <xdr:cNvSpPr/>
        </xdr:nvSpPr>
        <xdr:spPr>
          <a:xfrm>
            <a:off x="492917" y="1314450"/>
            <a:ext cx="228600" cy="228600"/>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BD73D8A7-AC45-4510-B614-B4C38A85C3A2}"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39">
        <xdr:nvSpPr>
          <xdr:cNvPr id="18" name="Abgerundetes Rechteck 28">
            <a:extLst>
              <a:ext uri="{FF2B5EF4-FFF2-40B4-BE49-F238E27FC236}">
                <a16:creationId xmlns:a16="http://schemas.microsoft.com/office/drawing/2014/main" id="{00000000-0008-0000-2B00-000012000000}"/>
              </a:ext>
            </a:extLst>
          </xdr:cNvPr>
          <xdr:cNvSpPr/>
        </xdr:nvSpPr>
        <xdr:spPr>
          <a:xfrm>
            <a:off x="812683" y="1314450"/>
            <a:ext cx="228600" cy="228600"/>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2D1D30C-62B7-41EB-87B4-F07AEFFBE258}"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40">
        <xdr:nvSpPr>
          <xdr:cNvPr id="19" name="Abgerundetes Rechteck 29">
            <a:extLst>
              <a:ext uri="{FF2B5EF4-FFF2-40B4-BE49-F238E27FC236}">
                <a16:creationId xmlns:a16="http://schemas.microsoft.com/office/drawing/2014/main" id="{00000000-0008-0000-2B00-000013000000}"/>
              </a:ext>
            </a:extLst>
          </xdr:cNvPr>
          <xdr:cNvSpPr/>
        </xdr:nvSpPr>
        <xdr:spPr>
          <a:xfrm>
            <a:off x="1125135" y="1313089"/>
            <a:ext cx="228600" cy="228600"/>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7EF0C20C-C32F-4DA5-8356-7ECA318CD99D}"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1313044</xdr:colOff>
      <xdr:row>9</xdr:row>
      <xdr:rowOff>51006</xdr:rowOff>
    </xdr:from>
    <xdr:to>
      <xdr:col>2</xdr:col>
      <xdr:colOff>1657888</xdr:colOff>
      <xdr:row>13</xdr:row>
      <xdr:rowOff>137993</xdr:rowOff>
    </xdr:to>
    <xdr:sp macro="" textlink="">
      <xdr:nvSpPr>
        <xdr:cNvPr id="20" name="Pfeil nach rechts 7">
          <a:extLst>
            <a:ext uri="{FF2B5EF4-FFF2-40B4-BE49-F238E27FC236}">
              <a16:creationId xmlns:a16="http://schemas.microsoft.com/office/drawing/2014/main" id="{00000000-0008-0000-2B00-000014000000}"/>
            </a:ext>
          </a:extLst>
        </xdr:cNvPr>
        <xdr:cNvSpPr/>
      </xdr:nvSpPr>
      <xdr:spPr>
        <a:xfrm>
          <a:off x="2055994" y="2022681"/>
          <a:ext cx="344844" cy="848987"/>
        </a:xfrm>
        <a:prstGeom prst="rightArrow">
          <a:avLst>
            <a:gd name="adj1" fmla="val 0"/>
            <a:gd name="adj2" fmla="val 100000"/>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endParaRPr lang="de-CH" sz="1100" b="1">
            <a:latin typeface="Calibri Light" panose="020F0302020204030204" pitchFamily="34" charset="0"/>
            <a:cs typeface="Calibri Light" panose="020F0302020204030204" pitchFamily="34" charset="0"/>
          </a:endParaRPr>
        </a:p>
      </xdr:txBody>
    </xdr:sp>
    <xdr:clientData/>
  </xdr:twoCellAnchor>
  <xdr:twoCellAnchor>
    <xdr:from>
      <xdr:col>0</xdr:col>
      <xdr:colOff>208989</xdr:colOff>
      <xdr:row>9</xdr:row>
      <xdr:rowOff>182121</xdr:rowOff>
    </xdr:from>
    <xdr:to>
      <xdr:col>2</xdr:col>
      <xdr:colOff>857201</xdr:colOff>
      <xdr:row>12</xdr:row>
      <xdr:rowOff>154592</xdr:rowOff>
    </xdr:to>
    <xdr:sp macro="" textlink="' '!A421">
      <xdr:nvSpPr>
        <xdr:cNvPr id="21" name="Abgerundetes Rechteck 19">
          <a:hlinkClick xmlns:r="http://schemas.openxmlformats.org/officeDocument/2006/relationships" r:id="rId4" tooltip="Zulieferer"/>
          <a:extLst>
            <a:ext uri="{FF2B5EF4-FFF2-40B4-BE49-F238E27FC236}">
              <a16:creationId xmlns:a16="http://schemas.microsoft.com/office/drawing/2014/main" id="{00000000-0008-0000-2B00-000015000000}"/>
            </a:ext>
          </a:extLst>
        </xdr:cNvPr>
        <xdr:cNvSpPr/>
      </xdr:nvSpPr>
      <xdr:spPr>
        <a:xfrm>
          <a:off x="208989" y="2153796"/>
          <a:ext cx="1391162" cy="543971"/>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fld id="{DDED8FCA-3237-48EF-AFC0-57683F77ED04}" type="TxLink">
            <a:rPr lang="en-US" sz="1100" b="0" i="0" u="none" strike="noStrike">
              <a:solidFill>
                <a:srgbClr val="000000"/>
              </a:solidFill>
              <a:latin typeface="Calibri Light" panose="020F0302020204030204" pitchFamily="34" charset="0"/>
              <a:cs typeface="Calibri Light" panose="020F0302020204030204" pitchFamily="34" charset="0"/>
            </a:rPr>
            <a:pPr algn="ctr"/>
            <a:t>Pouvoir de nég. fournisseurs</a:t>
          </a:fld>
          <a:endParaRPr lang="de-CH" sz="1100" b="0">
            <a:latin typeface="Calibri Light" panose="020F0302020204030204" pitchFamily="34" charset="0"/>
            <a:cs typeface="Calibri Light" panose="020F0302020204030204" pitchFamily="34" charset="0"/>
          </a:endParaRPr>
        </a:p>
      </xdr:txBody>
    </xdr:sp>
    <xdr:clientData/>
  </xdr:twoCellAnchor>
  <xdr:twoCellAnchor>
    <xdr:from>
      <xdr:col>2</xdr:col>
      <xdr:colOff>940612</xdr:colOff>
      <xdr:row>9</xdr:row>
      <xdr:rowOff>148370</xdr:rowOff>
    </xdr:from>
    <xdr:to>
      <xdr:col>2</xdr:col>
      <xdr:colOff>1235357</xdr:colOff>
      <xdr:row>13</xdr:row>
      <xdr:rowOff>1812</xdr:rowOff>
    </xdr:to>
    <xdr:grpSp>
      <xdr:nvGrpSpPr>
        <xdr:cNvPr id="22" name="Gruppieren 21">
          <a:extLst>
            <a:ext uri="{FF2B5EF4-FFF2-40B4-BE49-F238E27FC236}">
              <a16:creationId xmlns:a16="http://schemas.microsoft.com/office/drawing/2014/main" id="{00000000-0008-0000-2B00-000016000000}"/>
            </a:ext>
          </a:extLst>
        </xdr:cNvPr>
        <xdr:cNvGrpSpPr/>
      </xdr:nvGrpSpPr>
      <xdr:grpSpPr>
        <a:xfrm>
          <a:off x="1717852" y="2076230"/>
          <a:ext cx="294745" cy="584962"/>
          <a:chOff x="3790950" y="1448652"/>
          <a:chExt cx="289425" cy="609021"/>
        </a:xfrm>
      </xdr:grpSpPr>
      <xdr:sp macro="" textlink="$I$53">
        <xdr:nvSpPr>
          <xdr:cNvPr id="23" name="Abgerundetes Rechteck 21">
            <a:extLst>
              <a:ext uri="{FF2B5EF4-FFF2-40B4-BE49-F238E27FC236}">
                <a16:creationId xmlns:a16="http://schemas.microsoft.com/office/drawing/2014/main" id="{00000000-0008-0000-2B00-000017000000}"/>
              </a:ext>
            </a:extLst>
          </xdr:cNvPr>
          <xdr:cNvSpPr/>
        </xdr:nvSpPr>
        <xdr:spPr>
          <a:xfrm>
            <a:off x="3790950" y="1448652"/>
            <a:ext cx="286806" cy="143148"/>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C53DE0D1-7FBE-4ACF-A65E-5ACB780B22A9}"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sp macro="" textlink="$I$54">
        <xdr:nvSpPr>
          <xdr:cNvPr id="24" name="Abgerundetes Rechteck 22">
            <a:extLst>
              <a:ext uri="{FF2B5EF4-FFF2-40B4-BE49-F238E27FC236}">
                <a16:creationId xmlns:a16="http://schemas.microsoft.com/office/drawing/2014/main" id="{00000000-0008-0000-2B00-000018000000}"/>
              </a:ext>
            </a:extLst>
          </xdr:cNvPr>
          <xdr:cNvSpPr/>
        </xdr:nvSpPr>
        <xdr:spPr>
          <a:xfrm>
            <a:off x="3792085" y="1677252"/>
            <a:ext cx="286806" cy="143148"/>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26B4FD1F-133F-43F2-A94C-EC15842FF59B}"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sp macro="" textlink="$I$55">
        <xdr:nvSpPr>
          <xdr:cNvPr id="25" name="Abgerundetes Rechteck 23">
            <a:extLst>
              <a:ext uri="{FF2B5EF4-FFF2-40B4-BE49-F238E27FC236}">
                <a16:creationId xmlns:a16="http://schemas.microsoft.com/office/drawing/2014/main" id="{00000000-0008-0000-2B00-000019000000}"/>
              </a:ext>
            </a:extLst>
          </xdr:cNvPr>
          <xdr:cNvSpPr/>
        </xdr:nvSpPr>
        <xdr:spPr>
          <a:xfrm>
            <a:off x="3793569" y="1914525"/>
            <a:ext cx="286806" cy="143148"/>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8CF7855C-9466-4504-AC19-4FB233375FAF}" type="TxLink">
              <a:rPr lang="de-CH" sz="800">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grpSp>
    <xdr:clientData/>
  </xdr:twoCellAnchor>
  <xdr:twoCellAnchor>
    <xdr:from>
      <xdr:col>2</xdr:col>
      <xdr:colOff>1734692</xdr:colOff>
      <xdr:row>9</xdr:row>
      <xdr:rowOff>118635</xdr:rowOff>
    </xdr:from>
    <xdr:to>
      <xdr:col>3</xdr:col>
      <xdr:colOff>944597</xdr:colOff>
      <xdr:row>13</xdr:row>
      <xdr:rowOff>117043</xdr:rowOff>
    </xdr:to>
    <xdr:sp macro="" textlink="' '!A424">
      <xdr:nvSpPr>
        <xdr:cNvPr id="26" name="Abgerundetes Rechteck 13">
          <a:hlinkClick xmlns:r="http://schemas.openxmlformats.org/officeDocument/2006/relationships" r:id="rId5" tooltip="Mitbewerber / Rivalität"/>
          <a:extLst>
            <a:ext uri="{FF2B5EF4-FFF2-40B4-BE49-F238E27FC236}">
              <a16:creationId xmlns:a16="http://schemas.microsoft.com/office/drawing/2014/main" id="{00000000-0008-0000-2B00-00001A000000}"/>
            </a:ext>
          </a:extLst>
        </xdr:cNvPr>
        <xdr:cNvSpPr/>
      </xdr:nvSpPr>
      <xdr:spPr>
        <a:xfrm>
          <a:off x="2477642" y="2090310"/>
          <a:ext cx="1010130" cy="760408"/>
        </a:xfrm>
        <a:prstGeom prst="roundRect">
          <a:avLst/>
        </a:prstGeom>
      </xdr:spPr>
      <xdr:style>
        <a:lnRef idx="1">
          <a:schemeClr val="accent4"/>
        </a:lnRef>
        <a:fillRef idx="2">
          <a:schemeClr val="accent4"/>
        </a:fillRef>
        <a:effectRef idx="1">
          <a:schemeClr val="accent4"/>
        </a:effectRef>
        <a:fontRef idx="minor">
          <a:schemeClr val="dk1"/>
        </a:fontRef>
      </xdr:style>
      <xdr:txBody>
        <a:bodyPr vertOverflow="clip" rtlCol="0" anchor="t"/>
        <a:lstStyle/>
        <a:p>
          <a:pPr algn="ctr"/>
          <a:fld id="{E4A6A955-AA71-4328-9480-4A27BBF2A98E}" type="TxLink">
            <a:rPr lang="en-US" sz="1100" b="0" i="0" u="none" strike="noStrike">
              <a:solidFill>
                <a:srgbClr val="000000"/>
              </a:solidFill>
              <a:latin typeface="Calibri Light" panose="020F0302020204030204" pitchFamily="34" charset="0"/>
              <a:cs typeface="Calibri Light" panose="020F0302020204030204" pitchFamily="34" charset="0"/>
            </a:rPr>
            <a:pPr algn="ctr"/>
            <a:t>Concurrence / rivalité</a:t>
          </a:fld>
          <a:endParaRPr lang="de-CH" sz="900" b="0">
            <a:latin typeface="Calibri Light" panose="020F0302020204030204" pitchFamily="34" charset="0"/>
            <a:cs typeface="Calibri Light" panose="020F0302020204030204" pitchFamily="34" charset="0"/>
          </a:endParaRPr>
        </a:p>
      </xdr:txBody>
    </xdr:sp>
    <xdr:clientData/>
  </xdr:twoCellAnchor>
  <xdr:twoCellAnchor>
    <xdr:from>
      <xdr:col>2</xdr:col>
      <xdr:colOff>1771094</xdr:colOff>
      <xdr:row>12</xdr:row>
      <xdr:rowOff>31250</xdr:rowOff>
    </xdr:from>
    <xdr:to>
      <xdr:col>3</xdr:col>
      <xdr:colOff>210137</xdr:colOff>
      <xdr:row>12</xdr:row>
      <xdr:rowOff>166076</xdr:rowOff>
    </xdr:to>
    <xdr:sp macro="" textlink="$I$83">
      <xdr:nvSpPr>
        <xdr:cNvPr id="27" name="Abgerundetes Rechteck 15">
          <a:extLst>
            <a:ext uri="{FF2B5EF4-FFF2-40B4-BE49-F238E27FC236}">
              <a16:creationId xmlns:a16="http://schemas.microsoft.com/office/drawing/2014/main" id="{00000000-0008-0000-2B00-00001B000000}"/>
            </a:ext>
          </a:extLst>
        </xdr:cNvPr>
        <xdr:cNvSpPr/>
      </xdr:nvSpPr>
      <xdr:spPr>
        <a:xfrm>
          <a:off x="2514044" y="2574425"/>
          <a:ext cx="239268" cy="134826"/>
        </a:xfrm>
        <a:prstGeom prst="roundRect">
          <a:avLst/>
        </a:prstGeom>
        <a:solidFill>
          <a:srgbClr val="CCFFCC"/>
        </a:solidFill>
        <a:ln>
          <a:solidFill>
            <a:srgbClr val="00B05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E2501752-FFC2-4965-9449-B50BBC4C10E3}" type="TxLink">
            <a:rPr lang="de-CH" sz="800" b="0" i="0" u="none" strike="noStrike">
              <a:solidFill>
                <a:srgbClr val="000000"/>
              </a:solidFill>
              <a:latin typeface="Calibri Light" panose="020F0302020204030204" pitchFamily="34" charset="0"/>
              <a:cs typeface="Calibri Light" panose="020F0302020204030204" pitchFamily="34" charset="0"/>
            </a:rPr>
            <a:pPr algn="ctr"/>
            <a:t>1</a:t>
          </a:fld>
          <a:endParaRPr lang="de-CH" sz="800">
            <a:latin typeface="Calibri Light" panose="020F0302020204030204" pitchFamily="34" charset="0"/>
            <a:cs typeface="Calibri Light" panose="020F0302020204030204" pitchFamily="34" charset="0"/>
          </a:endParaRPr>
        </a:p>
      </xdr:txBody>
    </xdr:sp>
    <xdr:clientData/>
  </xdr:twoCellAnchor>
  <xdr:twoCellAnchor>
    <xdr:from>
      <xdr:col>3</xdr:col>
      <xdr:colOff>305557</xdr:colOff>
      <xdr:row>12</xdr:row>
      <xdr:rowOff>31250</xdr:rowOff>
    </xdr:from>
    <xdr:to>
      <xdr:col>3</xdr:col>
      <xdr:colOff>544825</xdr:colOff>
      <xdr:row>12</xdr:row>
      <xdr:rowOff>166076</xdr:rowOff>
    </xdr:to>
    <xdr:sp macro="" textlink="$I$84">
      <xdr:nvSpPr>
        <xdr:cNvPr id="28" name="Abgerundetes Rechteck 16">
          <a:extLst>
            <a:ext uri="{FF2B5EF4-FFF2-40B4-BE49-F238E27FC236}">
              <a16:creationId xmlns:a16="http://schemas.microsoft.com/office/drawing/2014/main" id="{00000000-0008-0000-2B00-00001C000000}"/>
            </a:ext>
          </a:extLst>
        </xdr:cNvPr>
        <xdr:cNvSpPr/>
      </xdr:nvSpPr>
      <xdr:spPr>
        <a:xfrm>
          <a:off x="2848732" y="2574425"/>
          <a:ext cx="239268" cy="134826"/>
        </a:xfrm>
        <a:prstGeom prst="roundRect">
          <a:avLst/>
        </a:prstGeom>
        <a:solidFill>
          <a:srgbClr val="FFFF99"/>
        </a:solidFill>
        <a:ln>
          <a:solidFill>
            <a:srgbClr val="FFC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A6C81F0-F8CF-44BF-9046-A8FAA93AE5B5}"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clientData/>
  </xdr:twoCellAnchor>
  <xdr:twoCellAnchor>
    <xdr:from>
      <xdr:col>3</xdr:col>
      <xdr:colOff>632589</xdr:colOff>
      <xdr:row>12</xdr:row>
      <xdr:rowOff>30447</xdr:rowOff>
    </xdr:from>
    <xdr:to>
      <xdr:col>3</xdr:col>
      <xdr:colOff>871857</xdr:colOff>
      <xdr:row>12</xdr:row>
      <xdr:rowOff>165273</xdr:rowOff>
    </xdr:to>
    <xdr:sp macro="" textlink="$I$85">
      <xdr:nvSpPr>
        <xdr:cNvPr id="29" name="Abgerundetes Rechteck 17">
          <a:extLst>
            <a:ext uri="{FF2B5EF4-FFF2-40B4-BE49-F238E27FC236}">
              <a16:creationId xmlns:a16="http://schemas.microsoft.com/office/drawing/2014/main" id="{00000000-0008-0000-2B00-00001D000000}"/>
            </a:ext>
          </a:extLst>
        </xdr:cNvPr>
        <xdr:cNvSpPr/>
      </xdr:nvSpPr>
      <xdr:spPr>
        <a:xfrm>
          <a:off x="3175764" y="2573622"/>
          <a:ext cx="239268" cy="134826"/>
        </a:xfrm>
        <a:prstGeom prst="roundRect">
          <a:avLst/>
        </a:prstGeom>
        <a:solidFill>
          <a:srgbClr val="FF9999"/>
        </a:solidFill>
        <a:ln>
          <a:solidFill>
            <a:srgbClr val="FF0000"/>
          </a:solidFill>
        </a:ln>
      </xdr:spPr>
      <xdr:style>
        <a:lnRef idx="1">
          <a:schemeClr val="accent1"/>
        </a:lnRef>
        <a:fillRef idx="1003">
          <a:schemeClr val="lt2"/>
        </a:fillRef>
        <a:effectRef idx="1">
          <a:schemeClr val="accent1"/>
        </a:effectRef>
        <a:fontRef idx="minor">
          <a:schemeClr val="dk1"/>
        </a:fontRef>
      </xdr:style>
      <xdr:txBody>
        <a:bodyPr vertOverflow="clip" horzOverflow="clip" lIns="36000" tIns="36000" rIns="36000" bIns="36000" rtlCol="0" anchor="ctr" anchorCtr="0"/>
        <a:lstStyle/>
        <a:p>
          <a:pPr algn="ctr"/>
          <a:fld id="{68D210B0-1696-4886-B27B-2E0B62D2750B}" type="TxLink">
            <a:rPr lang="de-CH" sz="800" b="0" i="0" u="none" strike="noStrike">
              <a:solidFill>
                <a:srgbClr val="000000"/>
              </a:solidFill>
              <a:latin typeface="Calibri Light" panose="020F0302020204030204" pitchFamily="34" charset="0"/>
              <a:cs typeface="Calibri Light" panose="020F0302020204030204" pitchFamily="34" charset="0"/>
            </a:rPr>
            <a:pPr algn="ctr"/>
            <a:t>0</a:t>
          </a:fld>
          <a:endParaRPr lang="de-CH" sz="800">
            <a:latin typeface="Calibri Light" panose="020F0302020204030204" pitchFamily="34" charset="0"/>
            <a:cs typeface="Calibri Light" panose="020F0302020204030204" pitchFamily="34" charset="0"/>
          </a:endParaRPr>
        </a:p>
      </xdr:txBody>
    </xdr:sp>
    <xdr:clientData/>
  </xdr:twoCellAnchor>
  <xdr:twoCellAnchor editAs="absolute">
    <xdr:from>
      <xdr:col>3</xdr:col>
      <xdr:colOff>2676524</xdr:colOff>
      <xdr:row>0</xdr:row>
      <xdr:rowOff>497205</xdr:rowOff>
    </xdr:from>
    <xdr:to>
      <xdr:col>9</xdr:col>
      <xdr:colOff>605789</xdr:colOff>
      <xdr:row>20</xdr:row>
      <xdr:rowOff>285750</xdr:rowOff>
    </xdr:to>
    <xdr:graphicFrame macro="">
      <xdr:nvGraphicFramePr>
        <xdr:cNvPr id="30" name="Diagramm 29">
          <a:extLst>
            <a:ext uri="{FF2B5EF4-FFF2-40B4-BE49-F238E27FC236}">
              <a16:creationId xmlns:a16="http://schemas.microsoft.com/office/drawing/2014/main" id="{00000000-0008-0000-2B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57150</xdr:colOff>
      <xdr:row>35</xdr:row>
      <xdr:rowOff>190499</xdr:rowOff>
    </xdr:from>
    <xdr:to>
      <xdr:col>0</xdr:col>
      <xdr:colOff>381150</xdr:colOff>
      <xdr:row>37</xdr:row>
      <xdr:rowOff>57299</xdr:rowOff>
    </xdr:to>
    <xdr:grpSp>
      <xdr:nvGrpSpPr>
        <xdr:cNvPr id="37" name="Gruppieren 36">
          <a:hlinkClick xmlns:r="http://schemas.openxmlformats.org/officeDocument/2006/relationships" r:id="rId7" tooltip="to top"/>
          <a:extLst>
            <a:ext uri="{FF2B5EF4-FFF2-40B4-BE49-F238E27FC236}">
              <a16:creationId xmlns:a16="http://schemas.microsoft.com/office/drawing/2014/main" id="{00000000-0008-0000-2B00-000025000000}"/>
            </a:ext>
          </a:extLst>
        </xdr:cNvPr>
        <xdr:cNvGrpSpPr/>
      </xdr:nvGrpSpPr>
      <xdr:grpSpPr>
        <a:xfrm>
          <a:off x="57150" y="8420099"/>
          <a:ext cx="324000" cy="324000"/>
          <a:chOff x="66675" y="4972050"/>
          <a:chExt cx="324000" cy="325465"/>
        </a:xfrm>
      </xdr:grpSpPr>
      <xdr:sp macro="" textlink="">
        <xdr:nvSpPr>
          <xdr:cNvPr id="38" name="Rechteck 37">
            <a:extLst>
              <a:ext uri="{FF2B5EF4-FFF2-40B4-BE49-F238E27FC236}">
                <a16:creationId xmlns:a16="http://schemas.microsoft.com/office/drawing/2014/main" id="{00000000-0008-0000-2B00-00002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9" name="Pfeil nach oben 83">
            <a:extLst>
              <a:ext uri="{FF2B5EF4-FFF2-40B4-BE49-F238E27FC236}">
                <a16:creationId xmlns:a16="http://schemas.microsoft.com/office/drawing/2014/main" id="{00000000-0008-0000-2B00-00002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51</xdr:row>
      <xdr:rowOff>0</xdr:rowOff>
    </xdr:from>
    <xdr:to>
      <xdr:col>0</xdr:col>
      <xdr:colOff>381150</xdr:colOff>
      <xdr:row>52</xdr:row>
      <xdr:rowOff>57300</xdr:rowOff>
    </xdr:to>
    <xdr:grpSp>
      <xdr:nvGrpSpPr>
        <xdr:cNvPr id="40" name="Gruppieren 39">
          <a:hlinkClick xmlns:r="http://schemas.openxmlformats.org/officeDocument/2006/relationships" r:id="rId7" tooltip="to top"/>
          <a:extLst>
            <a:ext uri="{FF2B5EF4-FFF2-40B4-BE49-F238E27FC236}">
              <a16:creationId xmlns:a16="http://schemas.microsoft.com/office/drawing/2014/main" id="{00000000-0008-0000-2B00-000028000000}"/>
            </a:ext>
          </a:extLst>
        </xdr:cNvPr>
        <xdr:cNvGrpSpPr/>
      </xdr:nvGrpSpPr>
      <xdr:grpSpPr>
        <a:xfrm>
          <a:off x="57150" y="12557760"/>
          <a:ext cx="324000" cy="324000"/>
          <a:chOff x="66675" y="4972050"/>
          <a:chExt cx="324000" cy="325465"/>
        </a:xfrm>
      </xdr:grpSpPr>
      <xdr:sp macro="" textlink="">
        <xdr:nvSpPr>
          <xdr:cNvPr id="41" name="Rechteck 40">
            <a:extLst>
              <a:ext uri="{FF2B5EF4-FFF2-40B4-BE49-F238E27FC236}">
                <a16:creationId xmlns:a16="http://schemas.microsoft.com/office/drawing/2014/main" id="{00000000-0008-0000-2B00-00002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2" name="Pfeil nach oben 86">
            <a:extLst>
              <a:ext uri="{FF2B5EF4-FFF2-40B4-BE49-F238E27FC236}">
                <a16:creationId xmlns:a16="http://schemas.microsoft.com/office/drawing/2014/main" id="{00000000-0008-0000-2B00-00002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66</xdr:row>
      <xdr:rowOff>0</xdr:rowOff>
    </xdr:from>
    <xdr:to>
      <xdr:col>0</xdr:col>
      <xdr:colOff>381150</xdr:colOff>
      <xdr:row>67</xdr:row>
      <xdr:rowOff>57300</xdr:rowOff>
    </xdr:to>
    <xdr:grpSp>
      <xdr:nvGrpSpPr>
        <xdr:cNvPr id="43" name="Gruppieren 42">
          <a:hlinkClick xmlns:r="http://schemas.openxmlformats.org/officeDocument/2006/relationships" r:id="rId7" tooltip="to top"/>
          <a:extLst>
            <a:ext uri="{FF2B5EF4-FFF2-40B4-BE49-F238E27FC236}">
              <a16:creationId xmlns:a16="http://schemas.microsoft.com/office/drawing/2014/main" id="{00000000-0008-0000-2B00-00002B000000}"/>
            </a:ext>
          </a:extLst>
        </xdr:cNvPr>
        <xdr:cNvGrpSpPr/>
      </xdr:nvGrpSpPr>
      <xdr:grpSpPr>
        <a:xfrm>
          <a:off x="57150" y="16695420"/>
          <a:ext cx="324000" cy="324000"/>
          <a:chOff x="66675" y="4972050"/>
          <a:chExt cx="324000" cy="325465"/>
        </a:xfrm>
      </xdr:grpSpPr>
      <xdr:sp macro="" textlink="">
        <xdr:nvSpPr>
          <xdr:cNvPr id="44" name="Rechteck 43">
            <a:extLst>
              <a:ext uri="{FF2B5EF4-FFF2-40B4-BE49-F238E27FC236}">
                <a16:creationId xmlns:a16="http://schemas.microsoft.com/office/drawing/2014/main" id="{00000000-0008-0000-2B00-00002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5" name="Pfeil nach oben 89">
            <a:extLst>
              <a:ext uri="{FF2B5EF4-FFF2-40B4-BE49-F238E27FC236}">
                <a16:creationId xmlns:a16="http://schemas.microsoft.com/office/drawing/2014/main" id="{00000000-0008-0000-2B00-00002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81</xdr:row>
      <xdr:rowOff>0</xdr:rowOff>
    </xdr:from>
    <xdr:to>
      <xdr:col>0</xdr:col>
      <xdr:colOff>381150</xdr:colOff>
      <xdr:row>82</xdr:row>
      <xdr:rowOff>57300</xdr:rowOff>
    </xdr:to>
    <xdr:grpSp>
      <xdr:nvGrpSpPr>
        <xdr:cNvPr id="46" name="Gruppieren 45">
          <a:hlinkClick xmlns:r="http://schemas.openxmlformats.org/officeDocument/2006/relationships" r:id="rId7" tooltip="to top"/>
          <a:extLst>
            <a:ext uri="{FF2B5EF4-FFF2-40B4-BE49-F238E27FC236}">
              <a16:creationId xmlns:a16="http://schemas.microsoft.com/office/drawing/2014/main" id="{00000000-0008-0000-2B00-00002E000000}"/>
            </a:ext>
          </a:extLst>
        </xdr:cNvPr>
        <xdr:cNvGrpSpPr/>
      </xdr:nvGrpSpPr>
      <xdr:grpSpPr>
        <a:xfrm>
          <a:off x="57150" y="20833080"/>
          <a:ext cx="324000" cy="324000"/>
          <a:chOff x="66675" y="4972050"/>
          <a:chExt cx="324000" cy="325465"/>
        </a:xfrm>
      </xdr:grpSpPr>
      <xdr:sp macro="" textlink="">
        <xdr:nvSpPr>
          <xdr:cNvPr id="47" name="Rechteck 46">
            <a:extLst>
              <a:ext uri="{FF2B5EF4-FFF2-40B4-BE49-F238E27FC236}">
                <a16:creationId xmlns:a16="http://schemas.microsoft.com/office/drawing/2014/main" id="{00000000-0008-0000-2B00-00002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8" name="Pfeil nach oben 92">
            <a:extLst>
              <a:ext uri="{FF2B5EF4-FFF2-40B4-BE49-F238E27FC236}">
                <a16:creationId xmlns:a16="http://schemas.microsoft.com/office/drawing/2014/main" id="{00000000-0008-0000-2B00-00003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92</xdr:row>
      <xdr:rowOff>0</xdr:rowOff>
    </xdr:from>
    <xdr:to>
      <xdr:col>0</xdr:col>
      <xdr:colOff>381150</xdr:colOff>
      <xdr:row>93</xdr:row>
      <xdr:rowOff>28725</xdr:rowOff>
    </xdr:to>
    <xdr:grpSp>
      <xdr:nvGrpSpPr>
        <xdr:cNvPr id="49" name="Gruppieren 48">
          <a:hlinkClick xmlns:r="http://schemas.openxmlformats.org/officeDocument/2006/relationships" r:id="rId7" tooltip="to top"/>
          <a:extLst>
            <a:ext uri="{FF2B5EF4-FFF2-40B4-BE49-F238E27FC236}">
              <a16:creationId xmlns:a16="http://schemas.microsoft.com/office/drawing/2014/main" id="{00000000-0008-0000-2B00-000031000000}"/>
            </a:ext>
          </a:extLst>
        </xdr:cNvPr>
        <xdr:cNvGrpSpPr/>
      </xdr:nvGrpSpPr>
      <xdr:grpSpPr>
        <a:xfrm>
          <a:off x="57150" y="24124920"/>
          <a:ext cx="324000" cy="325905"/>
          <a:chOff x="66675" y="4972050"/>
          <a:chExt cx="324000" cy="325465"/>
        </a:xfrm>
      </xdr:grpSpPr>
      <xdr:sp macro="" textlink="">
        <xdr:nvSpPr>
          <xdr:cNvPr id="50" name="Rechteck 49">
            <a:extLst>
              <a:ext uri="{FF2B5EF4-FFF2-40B4-BE49-F238E27FC236}">
                <a16:creationId xmlns:a16="http://schemas.microsoft.com/office/drawing/2014/main" id="{00000000-0008-0000-2B00-00003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1" name="Pfeil nach oben 95">
            <a:extLst>
              <a:ext uri="{FF2B5EF4-FFF2-40B4-BE49-F238E27FC236}">
                <a16:creationId xmlns:a16="http://schemas.microsoft.com/office/drawing/2014/main" id="{00000000-0008-0000-2B00-00003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mc:AlternateContent xmlns:mc="http://schemas.openxmlformats.org/markup-compatibility/2006">
    <mc:Choice xmlns:a14="http://schemas.microsoft.com/office/drawing/2010/main" Requires="a14">
      <xdr:twoCellAnchor editAs="oneCell">
        <xdr:from>
          <xdr:col>3</xdr:col>
          <xdr:colOff>1295400</xdr:colOff>
          <xdr:row>3</xdr:row>
          <xdr:rowOff>68580</xdr:rowOff>
        </xdr:from>
        <xdr:to>
          <xdr:col>3</xdr:col>
          <xdr:colOff>1508760</xdr:colOff>
          <xdr:row>4</xdr:row>
          <xdr:rowOff>144780</xdr:rowOff>
        </xdr:to>
        <xdr:sp macro="" textlink="">
          <xdr:nvSpPr>
            <xdr:cNvPr id="567297" name="Check Box 8" hidden="1">
              <a:extLst>
                <a:ext uri="{63B3BB69-23CF-44E3-9099-C40C66FF867C}">
                  <a14:compatExt spid="_x0000_s567297"/>
                </a:ext>
                <a:ext uri="{FF2B5EF4-FFF2-40B4-BE49-F238E27FC236}">
                  <a16:creationId xmlns:a16="http://schemas.microsoft.com/office/drawing/2014/main" id="{00000000-0008-0000-1600-000001A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oneCellAnchor>
    <xdr:from>
      <xdr:col>3</xdr:col>
      <xdr:colOff>1491615</xdr:colOff>
      <xdr:row>3</xdr:row>
      <xdr:rowOff>72146</xdr:rowOff>
    </xdr:from>
    <xdr:ext cx="1067728" cy="264560"/>
    <xdr:sp macro="" textlink="' '!A420">
      <xdr:nvSpPr>
        <xdr:cNvPr id="53" name="TextBox 1">
          <a:extLst>
            <a:ext uri="{FF2B5EF4-FFF2-40B4-BE49-F238E27FC236}">
              <a16:creationId xmlns:a16="http://schemas.microsoft.com/office/drawing/2014/main" id="{00000000-0008-0000-2B00-000035000000}"/>
            </a:ext>
          </a:extLst>
        </xdr:cNvPr>
        <xdr:cNvSpPr txBox="1"/>
      </xdr:nvSpPr>
      <xdr:spPr>
        <a:xfrm>
          <a:off x="4120515" y="902726"/>
          <a:ext cx="1067728"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rtlCol="0" anchor="t">
          <a:spAutoFit/>
        </a:bodyPr>
        <a:lstStyle/>
        <a:p>
          <a:pPr algn="l"/>
          <a:fld id="{AD76FFC8-EC31-4E74-8405-3A85010D3816}" type="TxLink">
            <a:rPr lang="en-US" sz="1100" b="0" i="0" u="none" strike="noStrike">
              <a:solidFill>
                <a:srgbClr val="000000"/>
              </a:solidFill>
              <a:latin typeface="Calibri"/>
              <a:cs typeface="Calibri"/>
            </a:rPr>
            <a:pPr algn="l"/>
            <a:t>Pouvoir publics</a:t>
          </a:fld>
          <a:endParaRPr lang="fr-CH" sz="1100">
            <a:solidFill>
              <a:schemeClr val="tx1">
                <a:lumMod val="65000"/>
                <a:lumOff val="35000"/>
              </a:schemeClr>
            </a:solidFill>
            <a:latin typeface="Calibri Light" panose="020F0302020204030204" pitchFamily="34" charset="0"/>
            <a:cs typeface="Calibri Light" panose="020F0302020204030204" pitchFamily="34" charset="0"/>
          </a:endParaRPr>
        </a:p>
      </xdr:txBody>
    </xdr:sp>
    <xdr:clientData fPrintsWithSheet="0"/>
  </xdr:oneCellAnchor>
  <mc:AlternateContent xmlns:mc="http://schemas.openxmlformats.org/markup-compatibility/2006">
    <mc:Choice xmlns:a14="http://schemas.microsoft.com/office/drawing/2010/main" Requires="a14">
      <xdr:twoCellAnchor editAs="oneCell">
        <xdr:from>
          <xdr:col>6</xdr:col>
          <xdr:colOff>1645920</xdr:colOff>
          <xdr:row>0</xdr:row>
          <xdr:rowOff>0</xdr:rowOff>
        </xdr:from>
        <xdr:to>
          <xdr:col>9</xdr:col>
          <xdr:colOff>64770</xdr:colOff>
          <xdr:row>0</xdr:row>
          <xdr:rowOff>523875</xdr:rowOff>
        </xdr:to>
        <xdr:pic>
          <xdr:nvPicPr>
            <xdr:cNvPr id="54" name="Grafik 56">
              <a:extLst>
                <a:ext uri="{FF2B5EF4-FFF2-40B4-BE49-F238E27FC236}">
                  <a16:creationId xmlns:a16="http://schemas.microsoft.com/office/drawing/2014/main" id="{00000000-0008-0000-2B00-000036000000}"/>
                </a:ext>
              </a:extLst>
            </xdr:cNvPr>
            <xdr:cNvPicPr>
              <a:picLocks noChangeAspect="1" noChangeArrowheads="1"/>
              <a:extLst>
                <a:ext uri="{84589F7E-364E-4C9E-8A38-B11213B215E9}">
                  <a14:cameraTool cellRange="Logo!$D$6" spid="_x0000_s567839"/>
                </a:ext>
              </a:extLst>
            </xdr:cNvPicPr>
          </xdr:nvPicPr>
          <xdr:blipFill>
            <a:blip xmlns:r="http://schemas.openxmlformats.org/officeDocument/2006/relationships" r:embed="rId8"/>
            <a:srcRect/>
            <a:stretch>
              <a:fillRect/>
            </a:stretch>
          </xdr:blipFill>
          <xdr:spPr bwMode="auto">
            <a:xfrm>
              <a:off x="7989570" y="0"/>
              <a:ext cx="2162175" cy="523875"/>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93345</xdr:colOff>
      <xdr:row>0</xdr:row>
      <xdr:rowOff>165735</xdr:rowOff>
    </xdr:from>
    <xdr:to>
      <xdr:col>0</xdr:col>
      <xdr:colOff>399345</xdr:colOff>
      <xdr:row>0</xdr:row>
      <xdr:rowOff>470536</xdr:rowOff>
    </xdr:to>
    <xdr:grpSp>
      <xdr:nvGrpSpPr>
        <xdr:cNvPr id="55" name="Gruppieren 40">
          <a:hlinkClick xmlns:r="http://schemas.openxmlformats.org/officeDocument/2006/relationships" r:id="rId9"/>
          <a:extLst>
            <a:ext uri="{FF2B5EF4-FFF2-40B4-BE49-F238E27FC236}">
              <a16:creationId xmlns:a16="http://schemas.microsoft.com/office/drawing/2014/main" id="{00000000-0008-0000-2B00-000037000000}"/>
            </a:ext>
          </a:extLst>
        </xdr:cNvPr>
        <xdr:cNvGrpSpPr>
          <a:grpSpLocks noChangeAspect="1"/>
        </xdr:cNvGrpSpPr>
      </xdr:nvGrpSpPr>
      <xdr:grpSpPr>
        <a:xfrm>
          <a:off x="93345" y="165735"/>
          <a:ext cx="306000" cy="304801"/>
          <a:chOff x="9191625" y="3009900"/>
          <a:chExt cx="324000" cy="325465"/>
        </a:xfrm>
      </xdr:grpSpPr>
      <xdr:sp macro="" textlink="">
        <xdr:nvSpPr>
          <xdr:cNvPr id="56" name="Rechteck 41">
            <a:extLst>
              <a:ext uri="{FF2B5EF4-FFF2-40B4-BE49-F238E27FC236}">
                <a16:creationId xmlns:a16="http://schemas.microsoft.com/office/drawing/2014/main" id="{00000000-0008-0000-2B00-000038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7" name="Pfeil nach links 42">
            <a:extLst>
              <a:ext uri="{FF2B5EF4-FFF2-40B4-BE49-F238E27FC236}">
                <a16:creationId xmlns:a16="http://schemas.microsoft.com/office/drawing/2014/main" id="{00000000-0008-0000-2B00-000039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3143250</xdr:colOff>
      <xdr:row>2</xdr:row>
      <xdr:rowOff>25400</xdr:rowOff>
    </xdr:from>
    <xdr:to>
      <xdr:col>8</xdr:col>
      <xdr:colOff>0</xdr:colOff>
      <xdr:row>2</xdr:row>
      <xdr:rowOff>205400</xdr:rowOff>
    </xdr:to>
    <xdr:grpSp>
      <xdr:nvGrpSpPr>
        <xdr:cNvPr id="58" name="Gruppieren 57">
          <a:extLst>
            <a:ext uri="{FF2B5EF4-FFF2-40B4-BE49-F238E27FC236}">
              <a16:creationId xmlns:a16="http://schemas.microsoft.com/office/drawing/2014/main" id="{00000000-0008-0000-2B00-00003A000000}"/>
            </a:ext>
          </a:extLst>
        </xdr:cNvPr>
        <xdr:cNvGrpSpPr/>
      </xdr:nvGrpSpPr>
      <xdr:grpSpPr>
        <a:xfrm>
          <a:off x="9696450" y="589280"/>
          <a:ext cx="697230" cy="180000"/>
          <a:chOff x="10585450" y="586886"/>
          <a:chExt cx="756141" cy="180000"/>
        </a:xfrm>
      </xdr:grpSpPr>
      <xdr:grpSp>
        <xdr:nvGrpSpPr>
          <xdr:cNvPr id="59" name="Gruppieren 58">
            <a:hlinkClick xmlns:r="http://schemas.openxmlformats.org/officeDocument/2006/relationships" r:id="rId10" tooltip="Help"/>
            <a:extLst>
              <a:ext uri="{FF2B5EF4-FFF2-40B4-BE49-F238E27FC236}">
                <a16:creationId xmlns:a16="http://schemas.microsoft.com/office/drawing/2014/main" id="{00000000-0008-0000-2B00-00003B000000}"/>
              </a:ext>
            </a:extLst>
          </xdr:cNvPr>
          <xdr:cNvGrpSpPr/>
        </xdr:nvGrpSpPr>
        <xdr:grpSpPr>
          <a:xfrm>
            <a:off x="11161591" y="586886"/>
            <a:ext cx="180000" cy="180000"/>
            <a:chOff x="8105775" y="571500"/>
            <a:chExt cx="172800" cy="172800"/>
          </a:xfrm>
        </xdr:grpSpPr>
        <xdr:sp macro="" textlink="">
          <xdr:nvSpPr>
            <xdr:cNvPr id="62" name="Rechteck 61">
              <a:extLst>
                <a:ext uri="{FF2B5EF4-FFF2-40B4-BE49-F238E27FC236}">
                  <a16:creationId xmlns:a16="http://schemas.microsoft.com/office/drawing/2014/main" id="{00000000-0008-0000-2B00-00003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3" name="Textfeld 62">
              <a:extLst>
                <a:ext uri="{FF2B5EF4-FFF2-40B4-BE49-F238E27FC236}">
                  <a16:creationId xmlns:a16="http://schemas.microsoft.com/office/drawing/2014/main" id="{00000000-0008-0000-2B00-00003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0" name="Rechteck 59">
            <a:extLst>
              <a:ext uri="{FF2B5EF4-FFF2-40B4-BE49-F238E27FC236}">
                <a16:creationId xmlns:a16="http://schemas.microsoft.com/office/drawing/2014/main" id="{00000000-0008-0000-2B00-00003C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1" name="Rechteck 60">
            <a:extLst>
              <a:ext uri="{FF2B5EF4-FFF2-40B4-BE49-F238E27FC236}">
                <a16:creationId xmlns:a16="http://schemas.microsoft.com/office/drawing/2014/main" id="{00000000-0008-0000-2B00-00003D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23.xml><?xml version="1.0" encoding="utf-8"?>
<xdr:wsDr xmlns:xdr="http://schemas.openxmlformats.org/drawingml/2006/spreadsheetDrawing" xmlns:a="http://schemas.openxmlformats.org/drawingml/2006/main">
  <xdr:twoCellAnchor editAs="oneCell">
    <xdr:from>
      <xdr:col>2</xdr:col>
      <xdr:colOff>718049</xdr:colOff>
      <xdr:row>19</xdr:row>
      <xdr:rowOff>158403</xdr:rowOff>
    </xdr:from>
    <xdr:to>
      <xdr:col>5</xdr:col>
      <xdr:colOff>561043</xdr:colOff>
      <xdr:row>33</xdr:row>
      <xdr:rowOff>113874</xdr:rowOff>
    </xdr:to>
    <xdr:sp macro="" textlink="">
      <xdr:nvSpPr>
        <xdr:cNvPr id="2" name="Rechteck 1">
          <a:extLst>
            <a:ext uri="{FF2B5EF4-FFF2-40B4-BE49-F238E27FC236}">
              <a16:creationId xmlns:a16="http://schemas.microsoft.com/office/drawing/2014/main" id="{00000000-0008-0000-2C00-000002000000}"/>
            </a:ext>
          </a:extLst>
        </xdr:cNvPr>
        <xdr:cNvSpPr/>
      </xdr:nvSpPr>
      <xdr:spPr>
        <a:xfrm>
          <a:off x="1470524" y="5520978"/>
          <a:ext cx="2890994" cy="2622471"/>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720078</xdr:colOff>
      <xdr:row>33</xdr:row>
      <xdr:rowOff>159211</xdr:rowOff>
    </xdr:from>
    <xdr:to>
      <xdr:col>5</xdr:col>
      <xdr:colOff>563072</xdr:colOff>
      <xdr:row>47</xdr:row>
      <xdr:rowOff>114682</xdr:rowOff>
    </xdr:to>
    <xdr:sp macro="" textlink="">
      <xdr:nvSpPr>
        <xdr:cNvPr id="3" name="Rechteck 2">
          <a:extLst>
            <a:ext uri="{FF2B5EF4-FFF2-40B4-BE49-F238E27FC236}">
              <a16:creationId xmlns:a16="http://schemas.microsoft.com/office/drawing/2014/main" id="{00000000-0008-0000-2C00-000003000000}"/>
            </a:ext>
          </a:extLst>
        </xdr:cNvPr>
        <xdr:cNvSpPr/>
      </xdr:nvSpPr>
      <xdr:spPr>
        <a:xfrm>
          <a:off x="1472553" y="8188786"/>
          <a:ext cx="2890994" cy="2622471"/>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5</xdr:col>
      <xdr:colOff>604887</xdr:colOff>
      <xdr:row>19</xdr:row>
      <xdr:rowOff>158403</xdr:rowOff>
    </xdr:from>
    <xdr:to>
      <xdr:col>6</xdr:col>
      <xdr:colOff>1695656</xdr:colOff>
      <xdr:row>33</xdr:row>
      <xdr:rowOff>113874</xdr:rowOff>
    </xdr:to>
    <xdr:sp macro="" textlink="">
      <xdr:nvSpPr>
        <xdr:cNvPr id="4" name="Rechteck 3">
          <a:extLst>
            <a:ext uri="{FF2B5EF4-FFF2-40B4-BE49-F238E27FC236}">
              <a16:creationId xmlns:a16="http://schemas.microsoft.com/office/drawing/2014/main" id="{00000000-0008-0000-2C00-000004000000}"/>
            </a:ext>
          </a:extLst>
        </xdr:cNvPr>
        <xdr:cNvSpPr/>
      </xdr:nvSpPr>
      <xdr:spPr>
        <a:xfrm>
          <a:off x="4405362" y="5520978"/>
          <a:ext cx="2890994" cy="2622471"/>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5</xdr:col>
      <xdr:colOff>613272</xdr:colOff>
      <xdr:row>33</xdr:row>
      <xdr:rowOff>159211</xdr:rowOff>
    </xdr:from>
    <xdr:to>
      <xdr:col>6</xdr:col>
      <xdr:colOff>1704041</xdr:colOff>
      <xdr:row>47</xdr:row>
      <xdr:rowOff>114682</xdr:rowOff>
    </xdr:to>
    <xdr:sp macro="" textlink="">
      <xdr:nvSpPr>
        <xdr:cNvPr id="5" name="Rechteck 4">
          <a:extLst>
            <a:ext uri="{FF2B5EF4-FFF2-40B4-BE49-F238E27FC236}">
              <a16:creationId xmlns:a16="http://schemas.microsoft.com/office/drawing/2014/main" id="{00000000-0008-0000-2C00-000005000000}"/>
            </a:ext>
          </a:extLst>
        </xdr:cNvPr>
        <xdr:cNvSpPr/>
      </xdr:nvSpPr>
      <xdr:spPr>
        <a:xfrm>
          <a:off x="4413747" y="8188786"/>
          <a:ext cx="2890994" cy="2622471"/>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1</xdr:col>
      <xdr:colOff>276234</xdr:colOff>
      <xdr:row>29</xdr:row>
      <xdr:rowOff>3235</xdr:rowOff>
    </xdr:from>
    <xdr:ext cx="342786" cy="1792029"/>
    <xdr:sp macro="" textlink="' '!A518">
      <xdr:nvSpPr>
        <xdr:cNvPr id="6" name="Textfeld 5">
          <a:extLst>
            <a:ext uri="{FF2B5EF4-FFF2-40B4-BE49-F238E27FC236}">
              <a16:creationId xmlns:a16="http://schemas.microsoft.com/office/drawing/2014/main" id="{00000000-0008-0000-2C00-000006000000}"/>
            </a:ext>
          </a:extLst>
        </xdr:cNvPr>
        <xdr:cNvSpPr txBox="1"/>
      </xdr:nvSpPr>
      <xdr:spPr>
        <a:xfrm rot="16200000">
          <a:off x="18337" y="7995432"/>
          <a:ext cx="1792029"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65A8A7E0-87F1-4334-BFF8-5CD26156208B}"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Difficile à substituer</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2</xdr:col>
      <xdr:colOff>1431854</xdr:colOff>
      <xdr:row>50</xdr:row>
      <xdr:rowOff>1554</xdr:rowOff>
    </xdr:from>
    <xdr:to>
      <xdr:col>6</xdr:col>
      <xdr:colOff>1000936</xdr:colOff>
      <xdr:row>52</xdr:row>
      <xdr:rowOff>59218</xdr:rowOff>
    </xdr:to>
    <xdr:sp macro="" textlink="' '!A517">
      <xdr:nvSpPr>
        <xdr:cNvPr id="7" name="Textfeld 6">
          <a:extLst>
            <a:ext uri="{FF2B5EF4-FFF2-40B4-BE49-F238E27FC236}">
              <a16:creationId xmlns:a16="http://schemas.microsoft.com/office/drawing/2014/main" id="{00000000-0008-0000-2C00-000007000000}"/>
            </a:ext>
          </a:extLst>
        </xdr:cNvPr>
        <xdr:cNvSpPr txBox="1"/>
      </xdr:nvSpPr>
      <xdr:spPr>
        <a:xfrm>
          <a:off x="2184329" y="11088654"/>
          <a:ext cx="4417307" cy="4386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7F875089-68BC-4C60-B708-0C3D59491DDF}"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Plus value pour clients</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oneCellAnchor>
    <xdr:from>
      <xdr:col>2</xdr:col>
      <xdr:colOff>277070</xdr:colOff>
      <xdr:row>20</xdr:row>
      <xdr:rowOff>62652</xdr:rowOff>
    </xdr:from>
    <xdr:ext cx="311496" cy="463717"/>
    <xdr:sp macro="" textlink="' '!A521">
      <xdr:nvSpPr>
        <xdr:cNvPr id="8" name="Textfeld 7">
          <a:extLst>
            <a:ext uri="{FF2B5EF4-FFF2-40B4-BE49-F238E27FC236}">
              <a16:creationId xmlns:a16="http://schemas.microsoft.com/office/drawing/2014/main" id="{00000000-0008-0000-2C00-000008000000}"/>
            </a:ext>
          </a:extLst>
        </xdr:cNvPr>
        <xdr:cNvSpPr txBox="1"/>
      </xdr:nvSpPr>
      <xdr:spPr>
        <a:xfrm rot="16200000">
          <a:off x="953434" y="5691838"/>
          <a:ext cx="463717"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32A78ABA-4354-426A-8063-E04F396677C2}" type="TxLink">
            <a:rPr lang="en-US" sz="1400" b="0">
              <a:solidFill>
                <a:schemeClr val="tx1"/>
              </a:solidFill>
              <a:latin typeface="Calibri Light" panose="020F0302020204030204" pitchFamily="34" charset="0"/>
              <a:ea typeface="+mn-ea"/>
              <a:cs typeface="Calibri Light" panose="020F0302020204030204" pitchFamily="34" charset="0"/>
            </a:rPr>
            <a:pPr marL="0" indent="0"/>
            <a:t>très</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2</xdr:col>
      <xdr:colOff>310060</xdr:colOff>
      <xdr:row>44</xdr:row>
      <xdr:rowOff>95360</xdr:rowOff>
    </xdr:from>
    <xdr:to>
      <xdr:col>2</xdr:col>
      <xdr:colOff>574620</xdr:colOff>
      <xdr:row>47</xdr:row>
      <xdr:rowOff>72826</xdr:rowOff>
    </xdr:to>
    <xdr:sp macro="" textlink="' '!A379">
      <xdr:nvSpPr>
        <xdr:cNvPr id="9" name="Textfeld 8">
          <a:extLst>
            <a:ext uri="{FF2B5EF4-FFF2-40B4-BE49-F238E27FC236}">
              <a16:creationId xmlns:a16="http://schemas.microsoft.com/office/drawing/2014/main" id="{00000000-0008-0000-2C00-000009000000}"/>
            </a:ext>
          </a:extLst>
        </xdr:cNvPr>
        <xdr:cNvSpPr txBox="1"/>
      </xdr:nvSpPr>
      <xdr:spPr>
        <a:xfrm rot="16200000">
          <a:off x="956527" y="10154993"/>
          <a:ext cx="526106"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8C6D18AD-2EFE-43CC-8417-C33870A4FAE1}" type="TxLink">
            <a:rPr lang="en-US" sz="1100" b="0" i="0" u="none" strike="noStrike">
              <a:solidFill>
                <a:srgbClr val="000000"/>
              </a:solidFill>
              <a:latin typeface="Calibri"/>
              <a:ea typeface="+mn-ea"/>
              <a:cs typeface="Calibri"/>
            </a:rPr>
            <a:pPr marL="0" indent="0"/>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oneCellAnchor>
    <xdr:from>
      <xdr:col>6</xdr:col>
      <xdr:colOff>1019175</xdr:colOff>
      <xdr:row>48</xdr:row>
      <xdr:rowOff>175569</xdr:rowOff>
    </xdr:from>
    <xdr:ext cx="586314" cy="264560"/>
    <xdr:sp macro="" textlink="' '!A376">
      <xdr:nvSpPr>
        <xdr:cNvPr id="10" name="Textfeld 9">
          <a:extLst>
            <a:ext uri="{FF2B5EF4-FFF2-40B4-BE49-F238E27FC236}">
              <a16:creationId xmlns:a16="http://schemas.microsoft.com/office/drawing/2014/main" id="{00000000-0008-0000-2C00-00000A000000}"/>
            </a:ext>
          </a:extLst>
        </xdr:cNvPr>
        <xdr:cNvSpPr txBox="1"/>
      </xdr:nvSpPr>
      <xdr:spPr>
        <a:xfrm>
          <a:off x="6619875" y="11062644"/>
          <a:ext cx="58631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6BE0192F-2EEB-4AE7-8685-46535F688168}" type="TxLink">
            <a:rPr lang="en-US" sz="1100" b="0" i="0" u="none" strike="noStrike">
              <a:solidFill>
                <a:srgbClr val="000000"/>
              </a:solidFill>
              <a:latin typeface="Calibri"/>
              <a:ea typeface="+mn-ea"/>
              <a:cs typeface="Calibri"/>
            </a:rPr>
            <a:pPr marL="0" indent="0"/>
            <a:t>grande</a:t>
          </a:fld>
          <a:endParaRPr lang="de-CH" sz="1100" b="0" i="0" u="none" strike="noStrike">
            <a:solidFill>
              <a:srgbClr val="000000"/>
            </a:solidFill>
            <a:latin typeface="Calibri"/>
            <a:ea typeface="+mn-ea"/>
            <a:cs typeface="Calibri"/>
          </a:endParaRPr>
        </a:p>
      </xdr:txBody>
    </xdr:sp>
    <xdr:clientData/>
  </xdr:oneCellAnchor>
  <xdr:oneCellAnchor>
    <xdr:from>
      <xdr:col>2</xdr:col>
      <xdr:colOff>753650</xdr:colOff>
      <xdr:row>48</xdr:row>
      <xdr:rowOff>175569</xdr:rowOff>
    </xdr:from>
    <xdr:ext cx="613053" cy="311496"/>
    <xdr:sp macro="" textlink="' '!A379">
      <xdr:nvSpPr>
        <xdr:cNvPr id="11" name="Textfeld 10">
          <a:extLst>
            <a:ext uri="{FF2B5EF4-FFF2-40B4-BE49-F238E27FC236}">
              <a16:creationId xmlns:a16="http://schemas.microsoft.com/office/drawing/2014/main" id="{00000000-0008-0000-2C00-00000B000000}"/>
            </a:ext>
          </a:extLst>
        </xdr:cNvPr>
        <xdr:cNvSpPr txBox="1"/>
      </xdr:nvSpPr>
      <xdr:spPr>
        <a:xfrm>
          <a:off x="1506125" y="11062644"/>
          <a:ext cx="61305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5A986200-7B28-4384-B7CD-529E2BEDBE0A}" type="TxLink">
            <a:rPr lang="en-US" sz="1400" b="0">
              <a:solidFill>
                <a:schemeClr val="tx1"/>
              </a:solidFill>
              <a:latin typeface="Calibri Light" panose="020F0302020204030204" pitchFamily="34" charset="0"/>
              <a:ea typeface="+mn-ea"/>
              <a:cs typeface="Calibri Light" panose="020F0302020204030204" pitchFamily="34" charset="0"/>
            </a:rPr>
            <a:pPr marL="0" indent="0"/>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editAs="absolute">
    <xdr:from>
      <xdr:col>0</xdr:col>
      <xdr:colOff>85725</xdr:colOff>
      <xdr:row>50</xdr:row>
      <xdr:rowOff>57150</xdr:rowOff>
    </xdr:from>
    <xdr:to>
      <xdr:col>0</xdr:col>
      <xdr:colOff>409725</xdr:colOff>
      <xdr:row>52</xdr:row>
      <xdr:rowOff>1615</xdr:rowOff>
    </xdr:to>
    <xdr:grpSp>
      <xdr:nvGrpSpPr>
        <xdr:cNvPr id="18" name="Gruppieren 17">
          <a:hlinkClick xmlns:r="http://schemas.openxmlformats.org/officeDocument/2006/relationships" r:id="rId1" tooltip="to top"/>
          <a:extLst>
            <a:ext uri="{FF2B5EF4-FFF2-40B4-BE49-F238E27FC236}">
              <a16:creationId xmlns:a16="http://schemas.microsoft.com/office/drawing/2014/main" id="{00000000-0008-0000-2C00-000012000000}"/>
            </a:ext>
          </a:extLst>
        </xdr:cNvPr>
        <xdr:cNvGrpSpPr/>
      </xdr:nvGrpSpPr>
      <xdr:grpSpPr>
        <a:xfrm>
          <a:off x="85725" y="10915650"/>
          <a:ext cx="324000" cy="310225"/>
          <a:chOff x="66675" y="4972050"/>
          <a:chExt cx="324000" cy="325465"/>
        </a:xfrm>
      </xdr:grpSpPr>
      <xdr:sp macro="" textlink="">
        <xdr:nvSpPr>
          <xdr:cNvPr id="19" name="Rechteck 18">
            <a:extLst>
              <a:ext uri="{FF2B5EF4-FFF2-40B4-BE49-F238E27FC236}">
                <a16:creationId xmlns:a16="http://schemas.microsoft.com/office/drawing/2014/main" id="{00000000-0008-0000-2C00-000013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0" name="Pfeil nach oben 46">
            <a:extLst>
              <a:ext uri="{FF2B5EF4-FFF2-40B4-BE49-F238E27FC236}">
                <a16:creationId xmlns:a16="http://schemas.microsoft.com/office/drawing/2014/main" id="{00000000-0008-0000-2C00-000014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4</xdr:row>
      <xdr:rowOff>0</xdr:rowOff>
    </xdr:from>
    <xdr:to>
      <xdr:col>0</xdr:col>
      <xdr:colOff>381150</xdr:colOff>
      <xdr:row>4</xdr:row>
      <xdr:rowOff>324000</xdr:rowOff>
    </xdr:to>
    <xdr:grpSp>
      <xdr:nvGrpSpPr>
        <xdr:cNvPr id="21" name="Gruppieren 20">
          <a:hlinkClick xmlns:r="http://schemas.openxmlformats.org/officeDocument/2006/relationships" r:id="rId2" tooltip="Graph"/>
          <a:extLst>
            <a:ext uri="{FF2B5EF4-FFF2-40B4-BE49-F238E27FC236}">
              <a16:creationId xmlns:a16="http://schemas.microsoft.com/office/drawing/2014/main" id="{00000000-0008-0000-2C00-000015000000}"/>
            </a:ext>
          </a:extLst>
        </xdr:cNvPr>
        <xdr:cNvGrpSpPr>
          <a:grpSpLocks/>
        </xdr:cNvGrpSpPr>
      </xdr:nvGrpSpPr>
      <xdr:grpSpPr>
        <a:xfrm>
          <a:off x="57150" y="1028700"/>
          <a:ext cx="324000" cy="324000"/>
          <a:chOff x="12382500" y="2152650"/>
          <a:chExt cx="324000" cy="325465"/>
        </a:xfrm>
      </xdr:grpSpPr>
      <xdr:sp macro="" textlink="">
        <xdr:nvSpPr>
          <xdr:cNvPr id="22" name="Rechteck 21">
            <a:extLst>
              <a:ext uri="{FF2B5EF4-FFF2-40B4-BE49-F238E27FC236}">
                <a16:creationId xmlns:a16="http://schemas.microsoft.com/office/drawing/2014/main" id="{00000000-0008-0000-2C00-000016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3" name="Grafik 22">
            <a:extLst>
              <a:ext uri="{FF2B5EF4-FFF2-40B4-BE49-F238E27FC236}">
                <a16:creationId xmlns:a16="http://schemas.microsoft.com/office/drawing/2014/main" id="{00000000-0008-0000-2C00-000017000000}"/>
              </a:ext>
            </a:extLst>
          </xdr:cNvPr>
          <xdr:cNvPicPr>
            <a:picLocks noChangeAspect="1"/>
          </xdr:cNvPicPr>
        </xdr:nvPicPr>
        <xdr:blipFill>
          <a:blip xmlns:r="http://schemas.openxmlformats.org/officeDocument/2006/relationships" r:embed="rId3">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1</xdr:col>
      <xdr:colOff>104775</xdr:colOff>
      <xdr:row>18</xdr:row>
      <xdr:rowOff>180976</xdr:rowOff>
    </xdr:from>
    <xdr:to>
      <xdr:col>6</xdr:col>
      <xdr:colOff>1990725</xdr:colOff>
      <xdr:row>50</xdr:row>
      <xdr:rowOff>129209</xdr:rowOff>
    </xdr:to>
    <xdr:graphicFrame macro="">
      <xdr:nvGraphicFramePr>
        <xdr:cNvPr id="24" name="Diagramm 23">
          <a:extLst>
            <a:ext uri="{FF2B5EF4-FFF2-40B4-BE49-F238E27FC236}">
              <a16:creationId xmlns:a16="http://schemas.microsoft.com/office/drawing/2014/main" id="{00000000-0008-0000-2C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editAs="oneCell">
        <xdr:from>
          <xdr:col>7</xdr:col>
          <xdr:colOff>114300</xdr:colOff>
          <xdr:row>0</xdr:row>
          <xdr:rowOff>0</xdr:rowOff>
        </xdr:from>
        <xdr:to>
          <xdr:col>9</xdr:col>
          <xdr:colOff>3810</xdr:colOff>
          <xdr:row>0</xdr:row>
          <xdr:rowOff>518160</xdr:rowOff>
        </xdr:to>
        <xdr:pic>
          <xdr:nvPicPr>
            <xdr:cNvPr id="25" name="Grafik 56">
              <a:extLst>
                <a:ext uri="{FF2B5EF4-FFF2-40B4-BE49-F238E27FC236}">
                  <a16:creationId xmlns:a16="http://schemas.microsoft.com/office/drawing/2014/main" id="{00000000-0008-0000-2C00-000019000000}"/>
                </a:ext>
              </a:extLst>
            </xdr:cNvPr>
            <xdr:cNvPicPr>
              <a:picLocks noChangeAspect="1" noChangeArrowheads="1"/>
              <a:extLst>
                <a:ext uri="{84589F7E-364E-4C9E-8A38-B11213B215E9}">
                  <a14:cameraTool cellRange="Logo!$D$6" spid="_x0000_s568860"/>
                </a:ext>
              </a:extLst>
            </xdr:cNvPicPr>
          </xdr:nvPicPr>
          <xdr:blipFill>
            <a:blip xmlns:r="http://schemas.openxmlformats.org/officeDocument/2006/relationships" r:embed="rId5"/>
            <a:srcRect/>
            <a:stretch>
              <a:fillRect/>
            </a:stretch>
          </xdr:blipFill>
          <xdr:spPr bwMode="auto">
            <a:xfrm>
              <a:off x="7858125" y="0"/>
              <a:ext cx="2175510"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57150</xdr:colOff>
      <xdr:row>5</xdr:row>
      <xdr:rowOff>61912</xdr:rowOff>
    </xdr:from>
    <xdr:to>
      <xdr:col>0</xdr:col>
      <xdr:colOff>381150</xdr:colOff>
      <xdr:row>6</xdr:row>
      <xdr:rowOff>92102</xdr:rowOff>
    </xdr:to>
    <xdr:sp macro="" textlink="">
      <xdr:nvSpPr>
        <xdr:cNvPr id="26" name="Rechteck 27">
          <a:hlinkClick xmlns:r="http://schemas.openxmlformats.org/officeDocument/2006/relationships" r:id="rId6" tooltip="Business Model"/>
          <a:extLst>
            <a:ext uri="{FF2B5EF4-FFF2-40B4-BE49-F238E27FC236}">
              <a16:creationId xmlns:a16="http://schemas.microsoft.com/office/drawing/2014/main" id="{00000000-0008-0000-2C00-00001A000000}"/>
            </a:ext>
          </a:extLst>
        </xdr:cNvPr>
        <xdr:cNvSpPr>
          <a:spLocks noChangeAspect="1"/>
        </xdr:cNvSpPr>
      </xdr:nvSpPr>
      <xdr:spPr>
        <a:xfrm>
          <a:off x="57150" y="1500187"/>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0</xdr:col>
      <xdr:colOff>74295</xdr:colOff>
      <xdr:row>0</xdr:row>
      <xdr:rowOff>171450</xdr:rowOff>
    </xdr:from>
    <xdr:to>
      <xdr:col>0</xdr:col>
      <xdr:colOff>380295</xdr:colOff>
      <xdr:row>0</xdr:row>
      <xdr:rowOff>476251</xdr:rowOff>
    </xdr:to>
    <xdr:grpSp>
      <xdr:nvGrpSpPr>
        <xdr:cNvPr id="27" name="Gruppieren 40">
          <a:hlinkClick xmlns:r="http://schemas.openxmlformats.org/officeDocument/2006/relationships" r:id="rId7"/>
          <a:extLst>
            <a:ext uri="{FF2B5EF4-FFF2-40B4-BE49-F238E27FC236}">
              <a16:creationId xmlns:a16="http://schemas.microsoft.com/office/drawing/2014/main" id="{00000000-0008-0000-2C00-00001B000000}"/>
            </a:ext>
          </a:extLst>
        </xdr:cNvPr>
        <xdr:cNvGrpSpPr>
          <a:grpSpLocks noChangeAspect="1"/>
        </xdr:cNvGrpSpPr>
      </xdr:nvGrpSpPr>
      <xdr:grpSpPr>
        <a:xfrm>
          <a:off x="74295" y="171450"/>
          <a:ext cx="306000" cy="304801"/>
          <a:chOff x="9191625" y="3009900"/>
          <a:chExt cx="324000" cy="325465"/>
        </a:xfrm>
      </xdr:grpSpPr>
      <xdr:sp macro="" textlink="">
        <xdr:nvSpPr>
          <xdr:cNvPr id="28" name="Rechteck 41">
            <a:extLst>
              <a:ext uri="{FF2B5EF4-FFF2-40B4-BE49-F238E27FC236}">
                <a16:creationId xmlns:a16="http://schemas.microsoft.com/office/drawing/2014/main" id="{00000000-0008-0000-2C00-00001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9" name="Pfeil nach links 42">
            <a:extLst>
              <a:ext uri="{FF2B5EF4-FFF2-40B4-BE49-F238E27FC236}">
                <a16:creationId xmlns:a16="http://schemas.microsoft.com/office/drawing/2014/main" id="{00000000-0008-0000-2C00-00001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7</xdr:col>
      <xdr:colOff>1631950</xdr:colOff>
      <xdr:row>1</xdr:row>
      <xdr:rowOff>50800</xdr:rowOff>
    </xdr:from>
    <xdr:to>
      <xdr:col>8</xdr:col>
      <xdr:colOff>489441</xdr:colOff>
      <xdr:row>2</xdr:row>
      <xdr:rowOff>59350</xdr:rowOff>
    </xdr:to>
    <xdr:grpSp>
      <xdr:nvGrpSpPr>
        <xdr:cNvPr id="30" name="Gruppieren 29">
          <a:extLst>
            <a:ext uri="{FF2B5EF4-FFF2-40B4-BE49-F238E27FC236}">
              <a16:creationId xmlns:a16="http://schemas.microsoft.com/office/drawing/2014/main" id="{00000000-0008-0000-2C00-00001E000000}"/>
            </a:ext>
          </a:extLst>
        </xdr:cNvPr>
        <xdr:cNvGrpSpPr/>
      </xdr:nvGrpSpPr>
      <xdr:grpSpPr>
        <a:xfrm>
          <a:off x="9610090" y="584200"/>
          <a:ext cx="732011" cy="176190"/>
          <a:chOff x="10585450" y="586886"/>
          <a:chExt cx="756141" cy="180000"/>
        </a:xfrm>
      </xdr:grpSpPr>
      <xdr:grpSp>
        <xdr:nvGrpSpPr>
          <xdr:cNvPr id="31" name="Gruppieren 30">
            <a:hlinkClick xmlns:r="http://schemas.openxmlformats.org/officeDocument/2006/relationships" r:id="rId8" tooltip="Help"/>
            <a:extLst>
              <a:ext uri="{FF2B5EF4-FFF2-40B4-BE49-F238E27FC236}">
                <a16:creationId xmlns:a16="http://schemas.microsoft.com/office/drawing/2014/main" id="{00000000-0008-0000-2C00-00001F000000}"/>
              </a:ext>
            </a:extLst>
          </xdr:cNvPr>
          <xdr:cNvGrpSpPr/>
        </xdr:nvGrpSpPr>
        <xdr:grpSpPr>
          <a:xfrm>
            <a:off x="11161591" y="586886"/>
            <a:ext cx="180000" cy="180000"/>
            <a:chOff x="8105775" y="571500"/>
            <a:chExt cx="172800" cy="172800"/>
          </a:xfrm>
        </xdr:grpSpPr>
        <xdr:sp macro="" textlink="">
          <xdr:nvSpPr>
            <xdr:cNvPr id="34" name="Rechteck 33">
              <a:extLst>
                <a:ext uri="{FF2B5EF4-FFF2-40B4-BE49-F238E27FC236}">
                  <a16:creationId xmlns:a16="http://schemas.microsoft.com/office/drawing/2014/main" id="{00000000-0008-0000-2C00-00002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5" name="Textfeld 34">
              <a:extLst>
                <a:ext uri="{FF2B5EF4-FFF2-40B4-BE49-F238E27FC236}">
                  <a16:creationId xmlns:a16="http://schemas.microsoft.com/office/drawing/2014/main" id="{00000000-0008-0000-2C00-00002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32" name="Rechteck 31">
            <a:extLst>
              <a:ext uri="{FF2B5EF4-FFF2-40B4-BE49-F238E27FC236}">
                <a16:creationId xmlns:a16="http://schemas.microsoft.com/office/drawing/2014/main" id="{00000000-0008-0000-2C00-000020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3" name="Rechteck 32">
            <a:extLst>
              <a:ext uri="{FF2B5EF4-FFF2-40B4-BE49-F238E27FC236}">
                <a16:creationId xmlns:a16="http://schemas.microsoft.com/office/drawing/2014/main" id="{00000000-0008-0000-2C00-000021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24.xml><?xml version="1.0" encoding="utf-8"?>
<xdr:wsDr xmlns:xdr="http://schemas.openxmlformats.org/drawingml/2006/spreadsheetDrawing" xmlns:a="http://schemas.openxmlformats.org/drawingml/2006/main">
  <xdr:twoCellAnchor editAs="oneCell">
    <xdr:from>
      <xdr:col>0</xdr:col>
      <xdr:colOff>57150</xdr:colOff>
      <xdr:row>30</xdr:row>
      <xdr:rowOff>266700</xdr:rowOff>
    </xdr:from>
    <xdr:to>
      <xdr:col>0</xdr:col>
      <xdr:colOff>381150</xdr:colOff>
      <xdr:row>32</xdr:row>
      <xdr:rowOff>1615</xdr:rowOff>
    </xdr:to>
    <xdr:grpSp>
      <xdr:nvGrpSpPr>
        <xdr:cNvPr id="8" name="Gruppieren 7">
          <a:hlinkClick xmlns:r="http://schemas.openxmlformats.org/officeDocument/2006/relationships" r:id="rId1" tooltip="to top"/>
          <a:extLst>
            <a:ext uri="{FF2B5EF4-FFF2-40B4-BE49-F238E27FC236}">
              <a16:creationId xmlns:a16="http://schemas.microsoft.com/office/drawing/2014/main" id="{00000000-0008-0000-2D00-000008000000}"/>
            </a:ext>
          </a:extLst>
        </xdr:cNvPr>
        <xdr:cNvGrpSpPr/>
      </xdr:nvGrpSpPr>
      <xdr:grpSpPr>
        <a:xfrm>
          <a:off x="57150" y="11826240"/>
          <a:ext cx="324000" cy="329275"/>
          <a:chOff x="66675" y="4972050"/>
          <a:chExt cx="324000" cy="325465"/>
        </a:xfrm>
      </xdr:grpSpPr>
      <xdr:sp macro="" textlink="">
        <xdr:nvSpPr>
          <xdr:cNvPr id="9" name="Rechteck 8">
            <a:extLst>
              <a:ext uri="{FF2B5EF4-FFF2-40B4-BE49-F238E27FC236}">
                <a16:creationId xmlns:a16="http://schemas.microsoft.com/office/drawing/2014/main" id="{00000000-0008-0000-2D00-000009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0" name="Pfeil nach oben 104">
            <a:extLst>
              <a:ext uri="{FF2B5EF4-FFF2-40B4-BE49-F238E27FC236}">
                <a16:creationId xmlns:a16="http://schemas.microsoft.com/office/drawing/2014/main" id="{00000000-0008-0000-2D00-00000A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17</xdr:row>
      <xdr:rowOff>209550</xdr:rowOff>
    </xdr:from>
    <xdr:to>
      <xdr:col>0</xdr:col>
      <xdr:colOff>381150</xdr:colOff>
      <xdr:row>19</xdr:row>
      <xdr:rowOff>1615</xdr:rowOff>
    </xdr:to>
    <xdr:grpSp>
      <xdr:nvGrpSpPr>
        <xdr:cNvPr id="11" name="Gruppieren 10">
          <a:hlinkClick xmlns:r="http://schemas.openxmlformats.org/officeDocument/2006/relationships" r:id="rId1" tooltip="to top"/>
          <a:extLst>
            <a:ext uri="{FF2B5EF4-FFF2-40B4-BE49-F238E27FC236}">
              <a16:creationId xmlns:a16="http://schemas.microsoft.com/office/drawing/2014/main" id="{00000000-0008-0000-2D00-00000B000000}"/>
            </a:ext>
          </a:extLst>
        </xdr:cNvPr>
        <xdr:cNvGrpSpPr/>
      </xdr:nvGrpSpPr>
      <xdr:grpSpPr>
        <a:xfrm>
          <a:off x="57150" y="8042910"/>
          <a:ext cx="324000" cy="325465"/>
          <a:chOff x="66675" y="4972050"/>
          <a:chExt cx="324000" cy="325465"/>
        </a:xfrm>
      </xdr:grpSpPr>
      <xdr:sp macro="" textlink="">
        <xdr:nvSpPr>
          <xdr:cNvPr id="12" name="Rechteck 11">
            <a:extLst>
              <a:ext uri="{FF2B5EF4-FFF2-40B4-BE49-F238E27FC236}">
                <a16:creationId xmlns:a16="http://schemas.microsoft.com/office/drawing/2014/main" id="{00000000-0008-0000-2D00-00000C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oben 131">
            <a:extLst>
              <a:ext uri="{FF2B5EF4-FFF2-40B4-BE49-F238E27FC236}">
                <a16:creationId xmlns:a16="http://schemas.microsoft.com/office/drawing/2014/main" id="{00000000-0008-0000-2D00-00000D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45</xdr:row>
      <xdr:rowOff>209550</xdr:rowOff>
    </xdr:from>
    <xdr:to>
      <xdr:col>0</xdr:col>
      <xdr:colOff>381150</xdr:colOff>
      <xdr:row>47</xdr:row>
      <xdr:rowOff>1615</xdr:rowOff>
    </xdr:to>
    <xdr:grpSp>
      <xdr:nvGrpSpPr>
        <xdr:cNvPr id="14" name="Gruppieren 13">
          <a:hlinkClick xmlns:r="http://schemas.openxmlformats.org/officeDocument/2006/relationships" r:id="rId1" tooltip="to top"/>
          <a:extLst>
            <a:ext uri="{FF2B5EF4-FFF2-40B4-BE49-F238E27FC236}">
              <a16:creationId xmlns:a16="http://schemas.microsoft.com/office/drawing/2014/main" id="{00000000-0008-0000-2D00-00000E000000}"/>
            </a:ext>
          </a:extLst>
        </xdr:cNvPr>
        <xdr:cNvGrpSpPr/>
      </xdr:nvGrpSpPr>
      <xdr:grpSpPr>
        <a:xfrm>
          <a:off x="57150" y="16089630"/>
          <a:ext cx="324000" cy="325465"/>
          <a:chOff x="66675" y="4972050"/>
          <a:chExt cx="324000" cy="325465"/>
        </a:xfrm>
      </xdr:grpSpPr>
      <xdr:sp macro="" textlink="">
        <xdr:nvSpPr>
          <xdr:cNvPr id="15" name="Rechteck 14">
            <a:extLst>
              <a:ext uri="{FF2B5EF4-FFF2-40B4-BE49-F238E27FC236}">
                <a16:creationId xmlns:a16="http://schemas.microsoft.com/office/drawing/2014/main" id="{00000000-0008-0000-2D00-00000F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 name="Pfeil nach oben 134">
            <a:extLst>
              <a:ext uri="{FF2B5EF4-FFF2-40B4-BE49-F238E27FC236}">
                <a16:creationId xmlns:a16="http://schemas.microsoft.com/office/drawing/2014/main" id="{00000000-0008-0000-2D00-000010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59</xdr:row>
      <xdr:rowOff>209550</xdr:rowOff>
    </xdr:from>
    <xdr:to>
      <xdr:col>0</xdr:col>
      <xdr:colOff>381150</xdr:colOff>
      <xdr:row>61</xdr:row>
      <xdr:rowOff>1615</xdr:rowOff>
    </xdr:to>
    <xdr:grpSp>
      <xdr:nvGrpSpPr>
        <xdr:cNvPr id="17" name="Gruppieren 16">
          <a:hlinkClick xmlns:r="http://schemas.openxmlformats.org/officeDocument/2006/relationships" r:id="rId1" tooltip="to top"/>
          <a:extLst>
            <a:ext uri="{FF2B5EF4-FFF2-40B4-BE49-F238E27FC236}">
              <a16:creationId xmlns:a16="http://schemas.microsoft.com/office/drawing/2014/main" id="{00000000-0008-0000-2D00-000011000000}"/>
            </a:ext>
          </a:extLst>
        </xdr:cNvPr>
        <xdr:cNvGrpSpPr/>
      </xdr:nvGrpSpPr>
      <xdr:grpSpPr>
        <a:xfrm>
          <a:off x="57150" y="20112990"/>
          <a:ext cx="324000" cy="325465"/>
          <a:chOff x="66675" y="4972050"/>
          <a:chExt cx="324000" cy="325465"/>
        </a:xfrm>
      </xdr:grpSpPr>
      <xdr:sp macro="" textlink="">
        <xdr:nvSpPr>
          <xdr:cNvPr id="18" name="Rechteck 17">
            <a:extLst>
              <a:ext uri="{FF2B5EF4-FFF2-40B4-BE49-F238E27FC236}">
                <a16:creationId xmlns:a16="http://schemas.microsoft.com/office/drawing/2014/main" id="{00000000-0008-0000-2D00-00001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 name="Pfeil nach oben 137">
            <a:extLst>
              <a:ext uri="{FF2B5EF4-FFF2-40B4-BE49-F238E27FC236}">
                <a16:creationId xmlns:a16="http://schemas.microsoft.com/office/drawing/2014/main" id="{00000000-0008-0000-2D00-00001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73</xdr:row>
      <xdr:rowOff>209550</xdr:rowOff>
    </xdr:from>
    <xdr:to>
      <xdr:col>0</xdr:col>
      <xdr:colOff>381150</xdr:colOff>
      <xdr:row>75</xdr:row>
      <xdr:rowOff>1615</xdr:rowOff>
    </xdr:to>
    <xdr:grpSp>
      <xdr:nvGrpSpPr>
        <xdr:cNvPr id="20" name="Gruppieren 19">
          <a:hlinkClick xmlns:r="http://schemas.openxmlformats.org/officeDocument/2006/relationships" r:id="rId1" tooltip="to top"/>
          <a:extLst>
            <a:ext uri="{FF2B5EF4-FFF2-40B4-BE49-F238E27FC236}">
              <a16:creationId xmlns:a16="http://schemas.microsoft.com/office/drawing/2014/main" id="{00000000-0008-0000-2D00-000014000000}"/>
            </a:ext>
          </a:extLst>
        </xdr:cNvPr>
        <xdr:cNvGrpSpPr/>
      </xdr:nvGrpSpPr>
      <xdr:grpSpPr>
        <a:xfrm>
          <a:off x="57150" y="24136350"/>
          <a:ext cx="324000" cy="325465"/>
          <a:chOff x="66675" y="4972050"/>
          <a:chExt cx="324000" cy="325465"/>
        </a:xfrm>
      </xdr:grpSpPr>
      <xdr:sp macro="" textlink="">
        <xdr:nvSpPr>
          <xdr:cNvPr id="21" name="Rechteck 20">
            <a:extLst>
              <a:ext uri="{FF2B5EF4-FFF2-40B4-BE49-F238E27FC236}">
                <a16:creationId xmlns:a16="http://schemas.microsoft.com/office/drawing/2014/main" id="{00000000-0008-0000-2D00-000015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oben 140">
            <a:extLst>
              <a:ext uri="{FF2B5EF4-FFF2-40B4-BE49-F238E27FC236}">
                <a16:creationId xmlns:a16="http://schemas.microsoft.com/office/drawing/2014/main" id="{00000000-0008-0000-2D00-000016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87</xdr:row>
      <xdr:rowOff>209550</xdr:rowOff>
    </xdr:from>
    <xdr:to>
      <xdr:col>0</xdr:col>
      <xdr:colOff>381150</xdr:colOff>
      <xdr:row>89</xdr:row>
      <xdr:rowOff>1615</xdr:rowOff>
    </xdr:to>
    <xdr:grpSp>
      <xdr:nvGrpSpPr>
        <xdr:cNvPr id="23" name="Gruppieren 22">
          <a:hlinkClick xmlns:r="http://schemas.openxmlformats.org/officeDocument/2006/relationships" r:id="rId1" tooltip="to top"/>
          <a:extLst>
            <a:ext uri="{FF2B5EF4-FFF2-40B4-BE49-F238E27FC236}">
              <a16:creationId xmlns:a16="http://schemas.microsoft.com/office/drawing/2014/main" id="{00000000-0008-0000-2D00-000017000000}"/>
            </a:ext>
          </a:extLst>
        </xdr:cNvPr>
        <xdr:cNvGrpSpPr/>
      </xdr:nvGrpSpPr>
      <xdr:grpSpPr>
        <a:xfrm>
          <a:off x="57150" y="28159710"/>
          <a:ext cx="324000" cy="325465"/>
          <a:chOff x="66675" y="4972050"/>
          <a:chExt cx="324000" cy="325465"/>
        </a:xfrm>
      </xdr:grpSpPr>
      <xdr:sp macro="" textlink="">
        <xdr:nvSpPr>
          <xdr:cNvPr id="24" name="Rechteck 23">
            <a:extLst>
              <a:ext uri="{FF2B5EF4-FFF2-40B4-BE49-F238E27FC236}">
                <a16:creationId xmlns:a16="http://schemas.microsoft.com/office/drawing/2014/main" id="{00000000-0008-0000-2D00-000018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5" name="Pfeil nach oben 143">
            <a:extLst>
              <a:ext uri="{FF2B5EF4-FFF2-40B4-BE49-F238E27FC236}">
                <a16:creationId xmlns:a16="http://schemas.microsoft.com/office/drawing/2014/main" id="{00000000-0008-0000-2D00-000019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101</xdr:row>
      <xdr:rowOff>209550</xdr:rowOff>
    </xdr:from>
    <xdr:to>
      <xdr:col>0</xdr:col>
      <xdr:colOff>381150</xdr:colOff>
      <xdr:row>103</xdr:row>
      <xdr:rowOff>1615</xdr:rowOff>
    </xdr:to>
    <xdr:grpSp>
      <xdr:nvGrpSpPr>
        <xdr:cNvPr id="26" name="Gruppieren 25">
          <a:hlinkClick xmlns:r="http://schemas.openxmlformats.org/officeDocument/2006/relationships" r:id="rId1" tooltip="to top"/>
          <a:extLst>
            <a:ext uri="{FF2B5EF4-FFF2-40B4-BE49-F238E27FC236}">
              <a16:creationId xmlns:a16="http://schemas.microsoft.com/office/drawing/2014/main" id="{00000000-0008-0000-2D00-00001A000000}"/>
            </a:ext>
          </a:extLst>
        </xdr:cNvPr>
        <xdr:cNvGrpSpPr/>
      </xdr:nvGrpSpPr>
      <xdr:grpSpPr>
        <a:xfrm>
          <a:off x="57150" y="32183070"/>
          <a:ext cx="324000" cy="325465"/>
          <a:chOff x="66675" y="4972050"/>
          <a:chExt cx="324000" cy="325465"/>
        </a:xfrm>
      </xdr:grpSpPr>
      <xdr:sp macro="" textlink="">
        <xdr:nvSpPr>
          <xdr:cNvPr id="27" name="Rechteck 26">
            <a:extLst>
              <a:ext uri="{FF2B5EF4-FFF2-40B4-BE49-F238E27FC236}">
                <a16:creationId xmlns:a16="http://schemas.microsoft.com/office/drawing/2014/main" id="{00000000-0008-0000-2D00-00001B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Pfeil nach oben 146">
            <a:extLst>
              <a:ext uri="{FF2B5EF4-FFF2-40B4-BE49-F238E27FC236}">
                <a16:creationId xmlns:a16="http://schemas.microsoft.com/office/drawing/2014/main" id="{00000000-0008-0000-2D00-00001C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115</xdr:row>
      <xdr:rowOff>209550</xdr:rowOff>
    </xdr:from>
    <xdr:to>
      <xdr:col>0</xdr:col>
      <xdr:colOff>381150</xdr:colOff>
      <xdr:row>117</xdr:row>
      <xdr:rowOff>1615</xdr:rowOff>
    </xdr:to>
    <xdr:grpSp>
      <xdr:nvGrpSpPr>
        <xdr:cNvPr id="29" name="Gruppieren 28">
          <a:hlinkClick xmlns:r="http://schemas.openxmlformats.org/officeDocument/2006/relationships" r:id="rId1" tooltip="to top"/>
          <a:extLst>
            <a:ext uri="{FF2B5EF4-FFF2-40B4-BE49-F238E27FC236}">
              <a16:creationId xmlns:a16="http://schemas.microsoft.com/office/drawing/2014/main" id="{00000000-0008-0000-2D00-00001D000000}"/>
            </a:ext>
          </a:extLst>
        </xdr:cNvPr>
        <xdr:cNvGrpSpPr/>
      </xdr:nvGrpSpPr>
      <xdr:grpSpPr>
        <a:xfrm>
          <a:off x="57150" y="36206430"/>
          <a:ext cx="324000" cy="325465"/>
          <a:chOff x="66675" y="4972050"/>
          <a:chExt cx="324000" cy="325465"/>
        </a:xfrm>
      </xdr:grpSpPr>
      <xdr:sp macro="" textlink="">
        <xdr:nvSpPr>
          <xdr:cNvPr id="30" name="Rechteck 29">
            <a:extLst>
              <a:ext uri="{FF2B5EF4-FFF2-40B4-BE49-F238E27FC236}">
                <a16:creationId xmlns:a16="http://schemas.microsoft.com/office/drawing/2014/main" id="{00000000-0008-0000-2D00-00001E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 name="Pfeil nach oben 149">
            <a:extLst>
              <a:ext uri="{FF2B5EF4-FFF2-40B4-BE49-F238E27FC236}">
                <a16:creationId xmlns:a16="http://schemas.microsoft.com/office/drawing/2014/main" id="{00000000-0008-0000-2D00-00001F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129</xdr:row>
      <xdr:rowOff>209550</xdr:rowOff>
    </xdr:from>
    <xdr:to>
      <xdr:col>0</xdr:col>
      <xdr:colOff>381150</xdr:colOff>
      <xdr:row>131</xdr:row>
      <xdr:rowOff>1615</xdr:rowOff>
    </xdr:to>
    <xdr:grpSp>
      <xdr:nvGrpSpPr>
        <xdr:cNvPr id="32" name="Gruppieren 31">
          <a:hlinkClick xmlns:r="http://schemas.openxmlformats.org/officeDocument/2006/relationships" r:id="rId1" tooltip="to top"/>
          <a:extLst>
            <a:ext uri="{FF2B5EF4-FFF2-40B4-BE49-F238E27FC236}">
              <a16:creationId xmlns:a16="http://schemas.microsoft.com/office/drawing/2014/main" id="{00000000-0008-0000-2D00-000020000000}"/>
            </a:ext>
          </a:extLst>
        </xdr:cNvPr>
        <xdr:cNvGrpSpPr/>
      </xdr:nvGrpSpPr>
      <xdr:grpSpPr>
        <a:xfrm>
          <a:off x="57150" y="40229790"/>
          <a:ext cx="324000" cy="325465"/>
          <a:chOff x="66675" y="4972050"/>
          <a:chExt cx="324000" cy="325465"/>
        </a:xfrm>
      </xdr:grpSpPr>
      <xdr:sp macro="" textlink="">
        <xdr:nvSpPr>
          <xdr:cNvPr id="33" name="Rechteck 32">
            <a:extLst>
              <a:ext uri="{FF2B5EF4-FFF2-40B4-BE49-F238E27FC236}">
                <a16:creationId xmlns:a16="http://schemas.microsoft.com/office/drawing/2014/main" id="{00000000-0008-0000-2D00-000021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Pfeil nach oben 152">
            <a:extLst>
              <a:ext uri="{FF2B5EF4-FFF2-40B4-BE49-F238E27FC236}">
                <a16:creationId xmlns:a16="http://schemas.microsoft.com/office/drawing/2014/main" id="{00000000-0008-0000-2D00-000022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0</xdr:col>
      <xdr:colOff>57150</xdr:colOff>
      <xdr:row>143</xdr:row>
      <xdr:rowOff>209550</xdr:rowOff>
    </xdr:from>
    <xdr:to>
      <xdr:col>0</xdr:col>
      <xdr:colOff>381150</xdr:colOff>
      <xdr:row>145</xdr:row>
      <xdr:rowOff>1615</xdr:rowOff>
    </xdr:to>
    <xdr:grpSp>
      <xdr:nvGrpSpPr>
        <xdr:cNvPr id="35" name="Gruppieren 34">
          <a:hlinkClick xmlns:r="http://schemas.openxmlformats.org/officeDocument/2006/relationships" r:id="rId1" tooltip="to top"/>
          <a:extLst>
            <a:ext uri="{FF2B5EF4-FFF2-40B4-BE49-F238E27FC236}">
              <a16:creationId xmlns:a16="http://schemas.microsoft.com/office/drawing/2014/main" id="{00000000-0008-0000-2D00-000023000000}"/>
            </a:ext>
          </a:extLst>
        </xdr:cNvPr>
        <xdr:cNvGrpSpPr/>
      </xdr:nvGrpSpPr>
      <xdr:grpSpPr>
        <a:xfrm>
          <a:off x="57150" y="44253150"/>
          <a:ext cx="324000" cy="325465"/>
          <a:chOff x="66675" y="4972050"/>
          <a:chExt cx="324000" cy="325465"/>
        </a:xfrm>
      </xdr:grpSpPr>
      <xdr:sp macro="" textlink="">
        <xdr:nvSpPr>
          <xdr:cNvPr id="36" name="Rechteck 35">
            <a:extLst>
              <a:ext uri="{FF2B5EF4-FFF2-40B4-BE49-F238E27FC236}">
                <a16:creationId xmlns:a16="http://schemas.microsoft.com/office/drawing/2014/main" id="{00000000-0008-0000-2D00-00002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7" name="Pfeil nach oben 155">
            <a:extLst>
              <a:ext uri="{FF2B5EF4-FFF2-40B4-BE49-F238E27FC236}">
                <a16:creationId xmlns:a16="http://schemas.microsoft.com/office/drawing/2014/main" id="{00000000-0008-0000-2D00-00002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2</xdr:col>
      <xdr:colOff>348986</xdr:colOff>
      <xdr:row>3</xdr:row>
      <xdr:rowOff>1238051</xdr:rowOff>
    </xdr:from>
    <xdr:to>
      <xdr:col>3</xdr:col>
      <xdr:colOff>138085</xdr:colOff>
      <xdr:row>4</xdr:row>
      <xdr:rowOff>48052</xdr:rowOff>
    </xdr:to>
    <xdr:sp macro="" textlink="' '!A477">
      <xdr:nvSpPr>
        <xdr:cNvPr id="38" name="Rectangle 6">
          <a:hlinkClick xmlns:r="http://schemas.openxmlformats.org/officeDocument/2006/relationships" r:id="rId2"/>
          <a:extLst>
            <a:ext uri="{FF2B5EF4-FFF2-40B4-BE49-F238E27FC236}">
              <a16:creationId xmlns:a16="http://schemas.microsoft.com/office/drawing/2014/main" id="{00000000-0008-0000-2D00-000026000000}"/>
            </a:ext>
          </a:extLst>
        </xdr:cNvPr>
        <xdr:cNvSpPr>
          <a:spLocks noChangeArrowheads="1"/>
        </xdr:cNvSpPr>
      </xdr:nvSpPr>
      <xdr:spPr bwMode="auto">
        <a:xfrm>
          <a:off x="1101461" y="21715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94680B30-7862-45FA-9BB7-90390938CA3F}" type="TxLink">
            <a:rPr lang="en-US" sz="1050" b="0" i="0" u="none" strike="noStrike"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Logistique interne</a:t>
          </a:fld>
          <a:endParaRPr lang="en-US" sz="1050" b="0" i="0" u="none" strike="noStrike"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175222</xdr:colOff>
      <xdr:row>3</xdr:row>
      <xdr:rowOff>1238051</xdr:rowOff>
    </xdr:from>
    <xdr:to>
      <xdr:col>4</xdr:col>
      <xdr:colOff>1421646</xdr:colOff>
      <xdr:row>4</xdr:row>
      <xdr:rowOff>48052</xdr:rowOff>
    </xdr:to>
    <xdr:sp macro="" textlink="$K$3">
      <xdr:nvSpPr>
        <xdr:cNvPr id="39" name="Rectangle 7">
          <a:hlinkClick xmlns:r="http://schemas.openxmlformats.org/officeDocument/2006/relationships" r:id="rId3"/>
          <a:extLst>
            <a:ext uri="{FF2B5EF4-FFF2-40B4-BE49-F238E27FC236}">
              <a16:creationId xmlns:a16="http://schemas.microsoft.com/office/drawing/2014/main" id="{00000000-0008-0000-2D00-000027000000}"/>
            </a:ext>
          </a:extLst>
        </xdr:cNvPr>
        <xdr:cNvSpPr>
          <a:spLocks noChangeArrowheads="1"/>
        </xdr:cNvSpPr>
      </xdr:nvSpPr>
      <xdr:spPr bwMode="auto">
        <a:xfrm>
          <a:off x="2794597" y="21715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6AAA2783-EEEC-43FE-ACD9-4DB5C561D038}" type="TxLink">
            <a:rPr lang="en-US" sz="1050" b="0" i="0" u="none" strike="noStrike"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Production </a:t>
          </a:fld>
          <a:endParaRPr lang="en-US" sz="1050" b="0"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4</xdr:col>
      <xdr:colOff>1458784</xdr:colOff>
      <xdr:row>3</xdr:row>
      <xdr:rowOff>1238051</xdr:rowOff>
    </xdr:from>
    <xdr:to>
      <xdr:col>5</xdr:col>
      <xdr:colOff>838308</xdr:colOff>
      <xdr:row>4</xdr:row>
      <xdr:rowOff>48052</xdr:rowOff>
    </xdr:to>
    <xdr:sp macro="" textlink="' '!A479">
      <xdr:nvSpPr>
        <xdr:cNvPr id="40" name="Rectangle 8">
          <a:hlinkClick xmlns:r="http://schemas.openxmlformats.org/officeDocument/2006/relationships" r:id="rId4"/>
          <a:extLst>
            <a:ext uri="{FF2B5EF4-FFF2-40B4-BE49-F238E27FC236}">
              <a16:creationId xmlns:a16="http://schemas.microsoft.com/office/drawing/2014/main" id="{00000000-0008-0000-2D00-000028000000}"/>
            </a:ext>
          </a:extLst>
        </xdr:cNvPr>
        <xdr:cNvSpPr>
          <a:spLocks noChangeArrowheads="1"/>
        </xdr:cNvSpPr>
      </xdr:nvSpPr>
      <xdr:spPr bwMode="auto">
        <a:xfrm>
          <a:off x="4487734" y="21715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80618CF1-AF90-4AC5-8190-C7459E70D140}" type="TxLink">
            <a:rPr lang="en-US" sz="1050" b="0" i="0" u="none" strike="noStrike"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Logistique externe</a:t>
          </a:fld>
          <a:endParaRPr lang="en-US" sz="1050" b="0" i="0" u="none" strike="noStrike"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5</xdr:col>
      <xdr:colOff>875446</xdr:colOff>
      <xdr:row>3</xdr:row>
      <xdr:rowOff>1238051</xdr:rowOff>
    </xdr:from>
    <xdr:to>
      <xdr:col>6</xdr:col>
      <xdr:colOff>188295</xdr:colOff>
      <xdr:row>4</xdr:row>
      <xdr:rowOff>48052</xdr:rowOff>
    </xdr:to>
    <xdr:sp macro="" textlink="' '!A480">
      <xdr:nvSpPr>
        <xdr:cNvPr id="41" name="Rectangle 9">
          <a:hlinkClick xmlns:r="http://schemas.openxmlformats.org/officeDocument/2006/relationships" r:id="rId5"/>
          <a:extLst>
            <a:ext uri="{FF2B5EF4-FFF2-40B4-BE49-F238E27FC236}">
              <a16:creationId xmlns:a16="http://schemas.microsoft.com/office/drawing/2014/main" id="{00000000-0008-0000-2D00-000029000000}"/>
            </a:ext>
          </a:extLst>
        </xdr:cNvPr>
        <xdr:cNvSpPr>
          <a:spLocks noChangeArrowheads="1"/>
        </xdr:cNvSpPr>
      </xdr:nvSpPr>
      <xdr:spPr bwMode="auto">
        <a:xfrm>
          <a:off x="6180871" y="21715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8A44CA3C-F621-4826-BEFF-3F501C79C5B1}" type="TxLink">
            <a:rPr lang="en-US" sz="1050" b="0" i="0" u="none" strike="noStrike"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Marketing&amp;Vente</a:t>
          </a:fld>
          <a:endParaRPr lang="en-US" sz="1050" b="0" i="0" u="none" strike="noStrike"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6</xdr:col>
      <xdr:colOff>225432</xdr:colOff>
      <xdr:row>3</xdr:row>
      <xdr:rowOff>1238051</xdr:rowOff>
    </xdr:from>
    <xdr:to>
      <xdr:col>7</xdr:col>
      <xdr:colOff>1138481</xdr:colOff>
      <xdr:row>4</xdr:row>
      <xdr:rowOff>48052</xdr:rowOff>
    </xdr:to>
    <xdr:sp macro="" textlink="' '!A481">
      <xdr:nvSpPr>
        <xdr:cNvPr id="42" name="Rectangle 10">
          <a:hlinkClick xmlns:r="http://schemas.openxmlformats.org/officeDocument/2006/relationships" r:id="rId6"/>
          <a:extLst>
            <a:ext uri="{FF2B5EF4-FFF2-40B4-BE49-F238E27FC236}">
              <a16:creationId xmlns:a16="http://schemas.microsoft.com/office/drawing/2014/main" id="{00000000-0008-0000-2D00-00002A000000}"/>
            </a:ext>
          </a:extLst>
        </xdr:cNvPr>
        <xdr:cNvSpPr>
          <a:spLocks noChangeArrowheads="1"/>
        </xdr:cNvSpPr>
      </xdr:nvSpPr>
      <xdr:spPr bwMode="auto">
        <a:xfrm>
          <a:off x="7874007" y="2171501"/>
          <a:ext cx="1655999" cy="2200901"/>
        </a:xfrm>
        <a:prstGeom prst="rect">
          <a:avLst/>
        </a:prstGeom>
        <a:solidFill>
          <a:schemeClr val="accent1">
            <a:lumMod val="75000"/>
          </a:schemeClr>
        </a:solidFill>
        <a:ln w="9525" cap="flat" cmpd="sng" algn="ctr">
          <a:solidFill>
            <a:srgbClr val="00285A">
              <a:shade val="95000"/>
              <a:satMod val="105000"/>
            </a:srgb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72000" tIns="180000" anchor="t" anchorCtr="0"/>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ctr" defTabSz="914400" rtl="0" eaLnBrk="1" latinLnBrk="0" hangingPunct="1">
            <a:buClr>
              <a:srgbClr val="FFFFFF"/>
            </a:buClr>
            <a:buSzTx/>
            <a:buFont typeface="Wingdings" pitchFamily="2" charset="2"/>
            <a:buNone/>
          </a:pPr>
          <a:fld id="{0CFFFF1B-4AFC-43C0-ADC1-9540CDD7B52B}" type="TxLink">
            <a:rPr lang="en-US" sz="1050" b="0" i="0" u="none" strike="noStrike" kern="1200">
              <a:solidFill>
                <a:srgbClr val="FFFFFF"/>
              </a:solidFill>
              <a:latin typeface="Calibri Light" panose="020F0302020204030204" pitchFamily="34" charset="0"/>
              <a:ea typeface="+mn-ea"/>
              <a:cs typeface="Calibri Light" panose="020F0302020204030204" pitchFamily="34" charset="0"/>
            </a:rPr>
            <a:pPr marL="0" indent="0" algn="ctr" defTabSz="914400" rtl="0" eaLnBrk="1" latinLnBrk="0" hangingPunct="1">
              <a:buClr>
                <a:srgbClr val="FFFFFF"/>
              </a:buClr>
              <a:buSzTx/>
              <a:buFont typeface="Wingdings" pitchFamily="2" charset="2"/>
              <a:buNone/>
            </a:pPr>
            <a:t>Service à la clientèle</a:t>
          </a:fld>
          <a:endParaRPr lang="en-US" sz="1050" b="0" i="0" u="none" strike="noStrike" kern="1200">
            <a:solidFill>
              <a:srgbClr val="FFFFFF"/>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343125</xdr:colOff>
      <xdr:row>3</xdr:row>
      <xdr:rowOff>908168</xdr:rowOff>
    </xdr:from>
    <xdr:to>
      <xdr:col>7</xdr:col>
      <xdr:colOff>1133474</xdr:colOff>
      <xdr:row>3</xdr:row>
      <xdr:rowOff>1168024</xdr:rowOff>
    </xdr:to>
    <xdr:sp macro="" textlink="' '!A476">
      <xdr:nvSpPr>
        <xdr:cNvPr id="43" name="Rectangle 11">
          <a:hlinkClick xmlns:r="http://schemas.openxmlformats.org/officeDocument/2006/relationships" r:id="rId7"/>
          <a:extLst>
            <a:ext uri="{FF2B5EF4-FFF2-40B4-BE49-F238E27FC236}">
              <a16:creationId xmlns:a16="http://schemas.microsoft.com/office/drawing/2014/main" id="{00000000-0008-0000-2D00-00002B000000}"/>
            </a:ext>
          </a:extLst>
        </xdr:cNvPr>
        <xdr:cNvSpPr>
          <a:spLocks noChangeArrowheads="1"/>
        </xdr:cNvSpPr>
      </xdr:nvSpPr>
      <xdr:spPr bwMode="auto">
        <a:xfrm>
          <a:off x="1095600" y="1841618"/>
          <a:ext cx="8429399" cy="259856"/>
        </a:xfrm>
        <a:prstGeom prst="rect">
          <a:avLst/>
        </a:prstGeom>
        <a:solidFill>
          <a:schemeClr val="accent1">
            <a:lumMod val="40000"/>
            <a:lumOff val="6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l" defTabSz="914400" rtl="0" eaLnBrk="1" latinLnBrk="0" hangingPunct="1">
            <a:buClr>
              <a:srgbClr val="FFFFFF"/>
            </a:buClr>
            <a:buSzTx/>
            <a:buFont typeface="Wingdings" pitchFamily="2" charset="2"/>
            <a:buNone/>
          </a:pPr>
          <a:fld id="{92D88D54-5826-4FFF-BE52-2B99EDA3C9E5}" type="TxLink">
            <a:rPr lang="en-US" sz="1400" b="0" i="0" u="none" strike="noStrike" kern="1200">
              <a:solidFill>
                <a:srgbClr val="000000"/>
              </a:solidFill>
              <a:latin typeface="Calibri Light" panose="020F0302020204030204" pitchFamily="34" charset="0"/>
              <a:ea typeface="+mn-ea"/>
              <a:cs typeface="Calibri Light" panose="020F0302020204030204" pitchFamily="34" charset="0"/>
            </a:rPr>
            <a:pPr marL="0" indent="0" algn="l" defTabSz="914400" rtl="0" eaLnBrk="1" latinLnBrk="0" hangingPunct="1">
              <a:buClr>
                <a:srgbClr val="FFFFFF"/>
              </a:buClr>
              <a:buSzTx/>
              <a:buFont typeface="Wingdings" pitchFamily="2" charset="2"/>
              <a:buNone/>
            </a:pPr>
            <a:t>Infrastructure</a:t>
          </a:fld>
          <a:endParaRPr lang="en-US" sz="1400" b="0" i="0" u="none" strike="noStrike" kern="1200">
            <a:solidFill>
              <a:srgbClr val="000000"/>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352650</xdr:colOff>
      <xdr:row>3</xdr:row>
      <xdr:rowOff>605863</xdr:rowOff>
    </xdr:from>
    <xdr:to>
      <xdr:col>7</xdr:col>
      <xdr:colOff>1142999</xdr:colOff>
      <xdr:row>3</xdr:row>
      <xdr:rowOff>864763</xdr:rowOff>
    </xdr:to>
    <xdr:sp macro="" textlink="' '!A475">
      <xdr:nvSpPr>
        <xdr:cNvPr id="44" name="Rectangle 12">
          <a:hlinkClick xmlns:r="http://schemas.openxmlformats.org/officeDocument/2006/relationships" r:id="rId8"/>
          <a:extLst>
            <a:ext uri="{FF2B5EF4-FFF2-40B4-BE49-F238E27FC236}">
              <a16:creationId xmlns:a16="http://schemas.microsoft.com/office/drawing/2014/main" id="{00000000-0008-0000-2D00-00002C000000}"/>
            </a:ext>
          </a:extLst>
        </xdr:cNvPr>
        <xdr:cNvSpPr>
          <a:spLocks noChangeArrowheads="1"/>
        </xdr:cNvSpPr>
      </xdr:nvSpPr>
      <xdr:spPr bwMode="auto">
        <a:xfrm>
          <a:off x="1105125" y="1539313"/>
          <a:ext cx="8429399" cy="258900"/>
        </a:xfrm>
        <a:prstGeom prst="rect">
          <a:avLst/>
        </a:prstGeom>
        <a:solidFill>
          <a:schemeClr val="accent1">
            <a:lumMod val="40000"/>
            <a:lumOff val="6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l" defTabSz="914400" rtl="0" eaLnBrk="1" latinLnBrk="0" hangingPunct="1">
            <a:buClr>
              <a:srgbClr val="FFFFFF"/>
            </a:buClr>
            <a:buSzTx/>
            <a:buFont typeface="Wingdings" pitchFamily="2" charset="2"/>
            <a:buNone/>
          </a:pPr>
          <a:fld id="{DE99D7BF-B23E-4DC7-8D8F-AA039BF76677}" type="TxLink">
            <a:rPr lang="en-US" sz="1400" b="0" i="0" u="none" strike="noStrike" kern="1200">
              <a:solidFill>
                <a:srgbClr val="000000"/>
              </a:solidFill>
              <a:latin typeface="Calibri Light" panose="020F0302020204030204" pitchFamily="34" charset="0"/>
              <a:ea typeface="+mn-ea"/>
              <a:cs typeface="Calibri Light" panose="020F0302020204030204" pitchFamily="34" charset="0"/>
            </a:rPr>
            <a:pPr marL="0" indent="0" algn="l" defTabSz="914400" rtl="0" eaLnBrk="1" latinLnBrk="0" hangingPunct="1">
              <a:buClr>
                <a:srgbClr val="FFFFFF"/>
              </a:buClr>
              <a:buSzTx/>
              <a:buFont typeface="Wingdings" pitchFamily="2" charset="2"/>
              <a:buNone/>
            </a:pPr>
            <a:t>Gestion des ressources humaines</a:t>
          </a:fld>
          <a:endParaRPr lang="en-US" sz="1400" b="0" i="0" u="none" strike="noStrike" kern="1200">
            <a:solidFill>
              <a:srgbClr val="000000"/>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352650</xdr:colOff>
      <xdr:row>3</xdr:row>
      <xdr:rowOff>303558</xdr:rowOff>
    </xdr:from>
    <xdr:to>
      <xdr:col>7</xdr:col>
      <xdr:colOff>1142999</xdr:colOff>
      <xdr:row>3</xdr:row>
      <xdr:rowOff>562458</xdr:rowOff>
    </xdr:to>
    <xdr:sp macro="" textlink="$K$4">
      <xdr:nvSpPr>
        <xdr:cNvPr id="45" name="Rectangle 13">
          <a:hlinkClick xmlns:r="http://schemas.openxmlformats.org/officeDocument/2006/relationships" r:id="rId9"/>
          <a:extLst>
            <a:ext uri="{FF2B5EF4-FFF2-40B4-BE49-F238E27FC236}">
              <a16:creationId xmlns:a16="http://schemas.microsoft.com/office/drawing/2014/main" id="{00000000-0008-0000-2D00-00002D000000}"/>
            </a:ext>
          </a:extLst>
        </xdr:cNvPr>
        <xdr:cNvSpPr>
          <a:spLocks noChangeArrowheads="1"/>
        </xdr:cNvSpPr>
      </xdr:nvSpPr>
      <xdr:spPr bwMode="auto">
        <a:xfrm>
          <a:off x="1105125" y="1237008"/>
          <a:ext cx="8429399" cy="258900"/>
        </a:xfrm>
        <a:prstGeom prst="rect">
          <a:avLst/>
        </a:prstGeom>
        <a:solidFill>
          <a:schemeClr val="accent1">
            <a:lumMod val="40000"/>
            <a:lumOff val="6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l" defTabSz="914400" rtl="0" eaLnBrk="1" latinLnBrk="0" hangingPunct="1">
            <a:buClr>
              <a:srgbClr val="FFFFFF"/>
            </a:buClr>
            <a:buSzTx/>
            <a:buFont typeface="Wingdings" pitchFamily="2" charset="2"/>
            <a:buNone/>
          </a:pPr>
          <a:fld id="{F43A8423-C7AB-4A94-B382-EDBDDF4A9E5F}" type="TxLink">
            <a:rPr lang="en-US" sz="1400" b="0" i="0" u="none" strike="noStrike" kern="1200">
              <a:solidFill>
                <a:srgbClr val="000000"/>
              </a:solidFill>
              <a:latin typeface="Calibri Light" panose="020F0302020204030204" pitchFamily="34" charset="0"/>
              <a:ea typeface="+mn-ea"/>
              <a:cs typeface="Calibri Light" panose="020F0302020204030204" pitchFamily="34" charset="0"/>
            </a:rPr>
            <a:pPr marL="0" indent="0" algn="l" defTabSz="914400" rtl="0" eaLnBrk="1" latinLnBrk="0" hangingPunct="1">
              <a:buClr>
                <a:srgbClr val="FFFFFF"/>
              </a:buClr>
              <a:buSzTx/>
              <a:buFont typeface="Wingdings" pitchFamily="2" charset="2"/>
              <a:buNone/>
            </a:pPr>
            <a:t>Développement technologique / R&amp;D</a:t>
          </a:fld>
          <a:endParaRPr lang="en-US" sz="1400" b="0" i="0" u="none" strike="noStrike" kern="1200">
            <a:solidFill>
              <a:srgbClr val="000000"/>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352650</xdr:colOff>
      <xdr:row>3</xdr:row>
      <xdr:rowOff>1253</xdr:rowOff>
    </xdr:from>
    <xdr:to>
      <xdr:col>7</xdr:col>
      <xdr:colOff>1142999</xdr:colOff>
      <xdr:row>3</xdr:row>
      <xdr:rowOff>260153</xdr:rowOff>
    </xdr:to>
    <xdr:sp macro="" textlink="' '!A473">
      <xdr:nvSpPr>
        <xdr:cNvPr id="46" name="Rectangle 14">
          <a:hlinkClick xmlns:r="http://schemas.openxmlformats.org/officeDocument/2006/relationships" r:id="rId10"/>
          <a:extLst>
            <a:ext uri="{FF2B5EF4-FFF2-40B4-BE49-F238E27FC236}">
              <a16:creationId xmlns:a16="http://schemas.microsoft.com/office/drawing/2014/main" id="{00000000-0008-0000-2D00-00002E000000}"/>
            </a:ext>
          </a:extLst>
        </xdr:cNvPr>
        <xdr:cNvSpPr>
          <a:spLocks noChangeArrowheads="1"/>
        </xdr:cNvSpPr>
      </xdr:nvSpPr>
      <xdr:spPr bwMode="auto">
        <a:xfrm>
          <a:off x="1105125" y="934703"/>
          <a:ext cx="8429399" cy="258900"/>
        </a:xfrm>
        <a:prstGeom prst="rect">
          <a:avLst/>
        </a:prstGeom>
        <a:solidFill>
          <a:schemeClr val="accent1">
            <a:lumMod val="40000"/>
            <a:lumOff val="6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marL="0" indent="0" algn="l" defTabSz="914400" rtl="0" eaLnBrk="1" latinLnBrk="0" hangingPunct="1">
            <a:buClr>
              <a:srgbClr val="FFFFFF"/>
            </a:buClr>
            <a:buSzTx/>
            <a:buFont typeface="Wingdings" pitchFamily="2" charset="2"/>
            <a:buNone/>
          </a:pPr>
          <a:fld id="{1B772873-85BD-487B-865E-2AF7E6A7D81E}" type="TxLink">
            <a:rPr lang="en-US" sz="1400" b="0" i="0" u="none" strike="noStrike" kern="1200">
              <a:solidFill>
                <a:srgbClr val="000000"/>
              </a:solidFill>
              <a:latin typeface="Calibri Light" panose="020F0302020204030204" pitchFamily="34" charset="0"/>
              <a:ea typeface="+mn-ea"/>
              <a:cs typeface="Calibri Light" panose="020F0302020204030204" pitchFamily="34" charset="0"/>
            </a:rPr>
            <a:pPr marL="0" indent="0" algn="l" defTabSz="914400" rtl="0" eaLnBrk="1" latinLnBrk="0" hangingPunct="1">
              <a:buClr>
                <a:srgbClr val="FFFFFF"/>
              </a:buClr>
              <a:buSzTx/>
              <a:buFont typeface="Wingdings" pitchFamily="2" charset="2"/>
              <a:buNone/>
            </a:pPr>
            <a:t>Achats / approvisionnements</a:t>
          </a:fld>
          <a:endParaRPr lang="en-US" sz="1400" b="0" i="0" u="none" strike="noStrike" kern="1200">
            <a:solidFill>
              <a:srgbClr val="000000"/>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7</xdr:col>
      <xdr:colOff>1249298</xdr:colOff>
      <xdr:row>3</xdr:row>
      <xdr:rowOff>32148</xdr:rowOff>
    </xdr:from>
    <xdr:to>
      <xdr:col>8</xdr:col>
      <xdr:colOff>361950</xdr:colOff>
      <xdr:row>4</xdr:row>
      <xdr:rowOff>66673</xdr:rowOff>
    </xdr:to>
    <xdr:sp macro="" textlink="' '!A499">
      <xdr:nvSpPr>
        <xdr:cNvPr id="47" name="AutoShape 15">
          <a:extLst>
            <a:ext uri="{FF2B5EF4-FFF2-40B4-BE49-F238E27FC236}">
              <a16:creationId xmlns:a16="http://schemas.microsoft.com/office/drawing/2014/main" id="{00000000-0008-0000-2D00-00002F000000}"/>
            </a:ext>
          </a:extLst>
        </xdr:cNvPr>
        <xdr:cNvSpPr>
          <a:spLocks noChangeArrowheads="1"/>
        </xdr:cNvSpPr>
      </xdr:nvSpPr>
      <xdr:spPr bwMode="auto">
        <a:xfrm rot="5400000">
          <a:off x="8398836" y="2207585"/>
          <a:ext cx="3425425" cy="941452"/>
        </a:xfrm>
        <a:prstGeom prst="triangle">
          <a:avLst>
            <a:gd name="adj" fmla="val 50000"/>
          </a:avLst>
        </a:prstGeom>
        <a:solidFill>
          <a:schemeClr val="accent1">
            <a:lumMod val="75000"/>
          </a:schemeClr>
        </a:solidFill>
        <a:ln w="9525" cap="flat" cmpd="sng" algn="ctr">
          <a:solidFill>
            <a:srgbClr val="3C8CC8">
              <a:shade val="95000"/>
              <a:satMod val="105000"/>
            </a:srgbClr>
          </a:solidFill>
          <a:prstDash val="solid"/>
        </a:ln>
        <a:effectLst/>
      </xdr:spPr>
      <xdr:style>
        <a:lnRef idx="1">
          <a:schemeClr val="accent2"/>
        </a:lnRef>
        <a:fillRef idx="3">
          <a:schemeClr val="accent2"/>
        </a:fillRef>
        <a:effectRef idx="2">
          <a:schemeClr val="accent2"/>
        </a:effectRef>
        <a:fontRef idx="minor">
          <a:schemeClr val="lt1"/>
        </a:fontRef>
      </xdr:style>
      <xdr:txBody>
        <a:bodyPr wrap="square" lIns="72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ctr">
            <a:buClr>
              <a:srgbClr val="FFFFFF"/>
            </a:buClr>
            <a:buSzTx/>
            <a:buFont typeface="Wingdings" pitchFamily="2" charset="2"/>
            <a:buNone/>
          </a:pPr>
          <a:fld id="{59A3E773-028D-4217-98C0-F0A97DE805CF}" type="TxLink">
            <a:rPr lang="en-US" sz="1800" b="0" i="0" u="none" strike="noStrike">
              <a:solidFill>
                <a:schemeClr val="bg1"/>
              </a:solidFill>
              <a:latin typeface="Calibri Light" panose="020F0302020204030204" pitchFamily="34" charset="0"/>
              <a:cs typeface="Calibri Light" panose="020F0302020204030204" pitchFamily="34" charset="0"/>
            </a:rPr>
            <a:pPr algn="ctr">
              <a:buClr>
                <a:srgbClr val="FFFFFF"/>
              </a:buClr>
              <a:buSzTx/>
              <a:buFont typeface="Wingdings" pitchFamily="2" charset="2"/>
              <a:buNone/>
            </a:pPr>
            <a:t>Marge</a:t>
          </a:fld>
          <a:endParaRPr lang="en-US" sz="1800" b="1">
            <a:solidFill>
              <a:schemeClr val="bg1"/>
            </a:solidFill>
            <a:latin typeface="Calibri Light" panose="020F0302020204030204" pitchFamily="34" charset="0"/>
            <a:cs typeface="Calibri Light" panose="020F0302020204030204" pitchFamily="34" charset="0"/>
          </a:endParaRPr>
        </a:p>
      </xdr:txBody>
    </xdr:sp>
    <xdr:clientData/>
  </xdr:twoCellAnchor>
  <xdr:twoCellAnchor editAs="oneCell">
    <xdr:from>
      <xdr:col>1</xdr:col>
      <xdr:colOff>9525</xdr:colOff>
      <xdr:row>3</xdr:row>
      <xdr:rowOff>1257863</xdr:rowOff>
    </xdr:from>
    <xdr:to>
      <xdr:col>2</xdr:col>
      <xdr:colOff>239449</xdr:colOff>
      <xdr:row>4</xdr:row>
      <xdr:rowOff>67864</xdr:rowOff>
    </xdr:to>
    <xdr:sp macro="" textlink="' '!A472">
      <xdr:nvSpPr>
        <xdr:cNvPr id="48" name="Rectangle 16">
          <a:hlinkClick xmlns:r="http://schemas.openxmlformats.org/officeDocument/2006/relationships" r:id="rId2"/>
          <a:extLst>
            <a:ext uri="{FF2B5EF4-FFF2-40B4-BE49-F238E27FC236}">
              <a16:creationId xmlns:a16="http://schemas.microsoft.com/office/drawing/2014/main" id="{00000000-0008-0000-2D00-000030000000}"/>
            </a:ext>
          </a:extLst>
        </xdr:cNvPr>
        <xdr:cNvSpPr>
          <a:spLocks noChangeArrowheads="1"/>
        </xdr:cNvSpPr>
      </xdr:nvSpPr>
      <xdr:spPr bwMode="auto">
        <a:xfrm rot="16200000">
          <a:off x="-366364" y="3033927"/>
          <a:ext cx="2200901" cy="515674"/>
        </a:xfrm>
        <a:prstGeom prst="rect">
          <a:avLst/>
        </a:prstGeom>
        <a:solidFill>
          <a:schemeClr val="accent1">
            <a:lumMod val="75000"/>
          </a:schemeClr>
        </a:solidFill>
        <a:ln w="9525" cap="flat" cmpd="sng" algn="ctr">
          <a:solidFill>
            <a:schemeClr val="accent1">
              <a:lumMod val="75000"/>
            </a:schemeClr>
          </a:solidFill>
          <a:prstDash val="solid"/>
        </a:ln>
        <a:effectLst/>
      </xdr:spPr>
      <xdr:style>
        <a:lnRef idx="1">
          <a:schemeClr val="accent3"/>
        </a:lnRef>
        <a:fillRef idx="3">
          <a:schemeClr val="accent3"/>
        </a:fillRef>
        <a:effectRef idx="2">
          <a:schemeClr val="accent3"/>
        </a:effectRef>
        <a:fontRef idx="minor">
          <a:schemeClr val="lt1"/>
        </a:fontRef>
      </xdr:style>
      <xdr:txBody>
        <a:bodyPr wrap="square" lIns="0" tIns="36000" rIns="0" bIns="36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ctr">
            <a:buClr>
              <a:srgbClr val="FFFFFF"/>
            </a:buClr>
            <a:buSzTx/>
            <a:buFont typeface="Wingdings" pitchFamily="2" charset="2"/>
            <a:buNone/>
          </a:pPr>
          <a:fld id="{4FC556F7-29F9-40B7-A4BB-92296C2CAC0D}" type="TxLink">
            <a:rPr lang="en-US" sz="1800" b="0" i="0" u="none" strike="noStrike">
              <a:solidFill>
                <a:schemeClr val="bg1"/>
              </a:solidFill>
              <a:latin typeface="Calibri Light" panose="020F0302020204030204" pitchFamily="34" charset="0"/>
              <a:cs typeface="Calibri Light" panose="020F0302020204030204" pitchFamily="34" charset="0"/>
            </a:rPr>
            <a:pPr algn="ctr">
              <a:buClr>
                <a:srgbClr val="FFFFFF"/>
              </a:buClr>
              <a:buSzTx/>
              <a:buFont typeface="Wingdings" pitchFamily="2" charset="2"/>
              <a:buNone/>
            </a:pPr>
            <a:t>Activités principales</a:t>
          </a:fld>
          <a:endParaRPr lang="en-US" sz="1800" b="0">
            <a:solidFill>
              <a:schemeClr val="bg1"/>
            </a:solidFill>
            <a:latin typeface="Calibri Light" panose="020F0302020204030204" pitchFamily="34" charset="0"/>
            <a:cs typeface="Calibri Light" panose="020F0302020204030204" pitchFamily="34" charset="0"/>
          </a:endParaRPr>
        </a:p>
      </xdr:txBody>
    </xdr:sp>
    <xdr:clientData/>
  </xdr:twoCellAnchor>
  <xdr:twoCellAnchor>
    <xdr:from>
      <xdr:col>1</xdr:col>
      <xdr:colOff>0</xdr:colOff>
      <xdr:row>3</xdr:row>
      <xdr:rowOff>0</xdr:rowOff>
    </xdr:from>
    <xdr:to>
      <xdr:col>2</xdr:col>
      <xdr:colOff>229924</xdr:colOff>
      <xdr:row>3</xdr:row>
      <xdr:rowOff>1170307</xdr:rowOff>
    </xdr:to>
    <xdr:sp macro="" textlink="' '!A471">
      <xdr:nvSpPr>
        <xdr:cNvPr id="49" name="Rectangle 17">
          <a:hlinkClick xmlns:r="http://schemas.openxmlformats.org/officeDocument/2006/relationships" r:id="rId10"/>
          <a:extLst>
            <a:ext uri="{FF2B5EF4-FFF2-40B4-BE49-F238E27FC236}">
              <a16:creationId xmlns:a16="http://schemas.microsoft.com/office/drawing/2014/main" id="{00000000-0008-0000-2D00-000031000000}"/>
            </a:ext>
          </a:extLst>
        </xdr:cNvPr>
        <xdr:cNvSpPr>
          <a:spLocks noChangeArrowheads="1"/>
        </xdr:cNvSpPr>
      </xdr:nvSpPr>
      <xdr:spPr bwMode="auto">
        <a:xfrm rot="16200000">
          <a:off x="139408" y="1260767"/>
          <a:ext cx="1170307" cy="515674"/>
        </a:xfrm>
        <a:prstGeom prst="rect">
          <a:avLst/>
        </a:prstGeom>
        <a:solidFill>
          <a:schemeClr val="accent1">
            <a:lumMod val="40000"/>
            <a:lumOff val="60000"/>
          </a:schemeClr>
        </a:solidFill>
        <a:ln w="9525" cap="flat" cmpd="sng" algn="ctr">
          <a:solidFill>
            <a:srgbClr val="BED2FF">
              <a:shade val="95000"/>
              <a:satMod val="105000"/>
            </a:srgbClr>
          </a:solidFill>
          <a:prstDash val="solid"/>
        </a:ln>
        <a:effectLst/>
      </xdr:spPr>
      <xdr:style>
        <a:lnRef idx="1">
          <a:schemeClr val="accent1"/>
        </a:lnRef>
        <a:fillRef idx="3">
          <a:schemeClr val="accent1"/>
        </a:fillRef>
        <a:effectRef idx="2">
          <a:schemeClr val="accent1"/>
        </a:effectRef>
        <a:fontRef idx="minor">
          <a:schemeClr val="lt1"/>
        </a:fontRef>
      </xdr:style>
      <xdr:txBody>
        <a:bodyPr wrap="square" lIns="0" tIns="36000" rIns="0" bIns="36000" anchor="ctr"/>
        <a:lstStyle>
          <a:defPPr>
            <a:defRPr lang="de-DE"/>
          </a:defPPr>
          <a:lvl1pPr marL="0" algn="l" defTabSz="914400" rtl="0" eaLnBrk="1" latinLnBrk="0" hangingPunct="1">
            <a:defRPr sz="1800" kern="1200">
              <a:solidFill>
                <a:srgbClr val="FFFFFF"/>
              </a:solidFill>
              <a:latin typeface="Arial"/>
            </a:defRPr>
          </a:lvl1pPr>
          <a:lvl2pPr marL="457200" algn="l" defTabSz="914400" rtl="0" eaLnBrk="1" latinLnBrk="0" hangingPunct="1">
            <a:defRPr sz="1800" kern="1200">
              <a:solidFill>
                <a:srgbClr val="FFFFFF"/>
              </a:solidFill>
              <a:latin typeface="Arial"/>
            </a:defRPr>
          </a:lvl2pPr>
          <a:lvl3pPr marL="914400" algn="l" defTabSz="914400" rtl="0" eaLnBrk="1" latinLnBrk="0" hangingPunct="1">
            <a:defRPr sz="1800" kern="1200">
              <a:solidFill>
                <a:srgbClr val="FFFFFF"/>
              </a:solidFill>
              <a:latin typeface="Arial"/>
            </a:defRPr>
          </a:lvl3pPr>
          <a:lvl4pPr marL="1371600" algn="l" defTabSz="914400" rtl="0" eaLnBrk="1" latinLnBrk="0" hangingPunct="1">
            <a:defRPr sz="1800" kern="1200">
              <a:solidFill>
                <a:srgbClr val="FFFFFF"/>
              </a:solidFill>
              <a:latin typeface="Arial"/>
            </a:defRPr>
          </a:lvl4pPr>
          <a:lvl5pPr marL="1828800" algn="l" defTabSz="914400" rtl="0" eaLnBrk="1" latinLnBrk="0" hangingPunct="1">
            <a:defRPr sz="1800" kern="1200">
              <a:solidFill>
                <a:srgbClr val="FFFFFF"/>
              </a:solidFill>
              <a:latin typeface="Arial"/>
            </a:defRPr>
          </a:lvl5pPr>
          <a:lvl6pPr marL="2286000" algn="l" defTabSz="914400" rtl="0" eaLnBrk="1" latinLnBrk="0" hangingPunct="1">
            <a:defRPr sz="1800" kern="1200">
              <a:solidFill>
                <a:srgbClr val="FFFFFF"/>
              </a:solidFill>
              <a:latin typeface="Arial"/>
            </a:defRPr>
          </a:lvl6pPr>
          <a:lvl7pPr marL="2743200" algn="l" defTabSz="914400" rtl="0" eaLnBrk="1" latinLnBrk="0" hangingPunct="1">
            <a:defRPr sz="1800" kern="1200">
              <a:solidFill>
                <a:srgbClr val="FFFFFF"/>
              </a:solidFill>
              <a:latin typeface="Arial"/>
            </a:defRPr>
          </a:lvl7pPr>
          <a:lvl8pPr marL="3200400" algn="l" defTabSz="914400" rtl="0" eaLnBrk="1" latinLnBrk="0" hangingPunct="1">
            <a:defRPr sz="1800" kern="1200">
              <a:solidFill>
                <a:srgbClr val="FFFFFF"/>
              </a:solidFill>
              <a:latin typeface="Arial"/>
            </a:defRPr>
          </a:lvl8pPr>
          <a:lvl9pPr marL="3657600" algn="l" defTabSz="914400" rtl="0" eaLnBrk="1" latinLnBrk="0" hangingPunct="1">
            <a:defRPr sz="1800" kern="1200">
              <a:solidFill>
                <a:srgbClr val="FFFFFF"/>
              </a:solidFill>
              <a:latin typeface="Arial"/>
            </a:defRPr>
          </a:lvl9pPr>
        </a:lstStyle>
        <a:p>
          <a:pPr algn="ctr">
            <a:buClr>
              <a:srgbClr val="FFFFFF"/>
            </a:buClr>
            <a:buSzTx/>
            <a:buFont typeface="Wingdings" pitchFamily="2" charset="2"/>
            <a:buNone/>
          </a:pPr>
          <a:fld id="{ED3E862A-0DFE-4B3F-BCB3-7FEC51A1AFFC}" type="TxLink">
            <a:rPr lang="en-US" sz="1100" b="0" i="0" u="none" strike="noStrike">
              <a:solidFill>
                <a:srgbClr val="000000"/>
              </a:solidFill>
              <a:latin typeface="Calibri Light" panose="020F0302020204030204" pitchFamily="34" charset="0"/>
              <a:cs typeface="Calibri Light" panose="020F0302020204030204" pitchFamily="34" charset="0"/>
            </a:rPr>
            <a:pPr algn="ctr">
              <a:buClr>
                <a:srgbClr val="FFFFFF"/>
              </a:buClr>
              <a:buSzTx/>
              <a:buFont typeface="Wingdings" pitchFamily="2" charset="2"/>
              <a:buNone/>
            </a:pPr>
            <a:t>Activités de soutien</a:t>
          </a:fld>
          <a:endParaRPr lang="en-US" sz="1050" b="0">
            <a:solidFill>
              <a:sysClr val="windowText" lastClr="000000"/>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419101</xdr:colOff>
      <xdr:row>3</xdr:row>
      <xdr:rowOff>1800223</xdr:rowOff>
    </xdr:from>
    <xdr:to>
      <xdr:col>3</xdr:col>
      <xdr:colOff>64000</xdr:colOff>
      <xdr:row>3</xdr:row>
      <xdr:rowOff>3371848</xdr:rowOff>
    </xdr:to>
    <xdr:graphicFrame macro="">
      <xdr:nvGraphicFramePr>
        <xdr:cNvPr id="50" name="Diagramm 49">
          <a:extLst>
            <a:ext uri="{FF2B5EF4-FFF2-40B4-BE49-F238E27FC236}">
              <a16:creationId xmlns:a16="http://schemas.microsoft.com/office/drawing/2014/main" id="{00000000-0008-0000-2D00-00003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oneCell">
    <xdr:from>
      <xdr:col>3</xdr:col>
      <xdr:colOff>247651</xdr:colOff>
      <xdr:row>3</xdr:row>
      <xdr:rowOff>1800223</xdr:rowOff>
    </xdr:from>
    <xdr:to>
      <xdr:col>4</xdr:col>
      <xdr:colOff>1349875</xdr:colOff>
      <xdr:row>3</xdr:row>
      <xdr:rowOff>3371848</xdr:rowOff>
    </xdr:to>
    <xdr:graphicFrame macro="">
      <xdr:nvGraphicFramePr>
        <xdr:cNvPr id="51" name="Diagramm 50">
          <a:extLst>
            <a:ext uri="{FF2B5EF4-FFF2-40B4-BE49-F238E27FC236}">
              <a16:creationId xmlns:a16="http://schemas.microsoft.com/office/drawing/2014/main" id="{00000000-0008-0000-2D00-00003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4</xdr:col>
      <xdr:colOff>1533526</xdr:colOff>
      <xdr:row>3</xdr:row>
      <xdr:rowOff>1800223</xdr:rowOff>
    </xdr:from>
    <xdr:to>
      <xdr:col>5</xdr:col>
      <xdr:colOff>768850</xdr:colOff>
      <xdr:row>3</xdr:row>
      <xdr:rowOff>3371848</xdr:rowOff>
    </xdr:to>
    <xdr:graphicFrame macro="">
      <xdr:nvGraphicFramePr>
        <xdr:cNvPr id="52" name="Diagramm 51">
          <a:extLst>
            <a:ext uri="{FF2B5EF4-FFF2-40B4-BE49-F238E27FC236}">
              <a16:creationId xmlns:a16="http://schemas.microsoft.com/office/drawing/2014/main" id="{00000000-0008-0000-2D00-00003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oneCell">
    <xdr:from>
      <xdr:col>5</xdr:col>
      <xdr:colOff>952501</xdr:colOff>
      <xdr:row>3</xdr:row>
      <xdr:rowOff>1800223</xdr:rowOff>
    </xdr:from>
    <xdr:to>
      <xdr:col>6</xdr:col>
      <xdr:colOff>121150</xdr:colOff>
      <xdr:row>3</xdr:row>
      <xdr:rowOff>3371848</xdr:rowOff>
    </xdr:to>
    <xdr:graphicFrame macro="">
      <xdr:nvGraphicFramePr>
        <xdr:cNvPr id="53" name="Diagramm 52">
          <a:extLst>
            <a:ext uri="{FF2B5EF4-FFF2-40B4-BE49-F238E27FC236}">
              <a16:creationId xmlns:a16="http://schemas.microsoft.com/office/drawing/2014/main" id="{00000000-0008-0000-2D00-00003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oneCell">
    <xdr:from>
      <xdr:col>6</xdr:col>
      <xdr:colOff>304801</xdr:colOff>
      <xdr:row>3</xdr:row>
      <xdr:rowOff>1800223</xdr:rowOff>
    </xdr:from>
    <xdr:to>
      <xdr:col>7</xdr:col>
      <xdr:colOff>1073650</xdr:colOff>
      <xdr:row>3</xdr:row>
      <xdr:rowOff>3371848</xdr:rowOff>
    </xdr:to>
    <xdr:graphicFrame macro="">
      <xdr:nvGraphicFramePr>
        <xdr:cNvPr id="54" name="Diagramm 53">
          <a:extLst>
            <a:ext uri="{FF2B5EF4-FFF2-40B4-BE49-F238E27FC236}">
              <a16:creationId xmlns:a16="http://schemas.microsoft.com/office/drawing/2014/main" id="{00000000-0008-0000-2D00-00003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oneCellAnchor>
    <xdr:from>
      <xdr:col>2</xdr:col>
      <xdr:colOff>638175</xdr:colOff>
      <xdr:row>3</xdr:row>
      <xdr:rowOff>1771650</xdr:rowOff>
    </xdr:from>
    <xdr:ext cx="1116588" cy="217560"/>
    <xdr:sp macro="" textlink="$G$8">
      <xdr:nvSpPr>
        <xdr:cNvPr id="55" name="Textfeld 54">
          <a:extLst>
            <a:ext uri="{FF2B5EF4-FFF2-40B4-BE49-F238E27FC236}">
              <a16:creationId xmlns:a16="http://schemas.microsoft.com/office/drawing/2014/main" id="{00000000-0008-0000-2D00-000037000000}"/>
            </a:ext>
          </a:extLst>
        </xdr:cNvPr>
        <xdr:cNvSpPr txBox="1"/>
      </xdr:nvSpPr>
      <xdr:spPr>
        <a:xfrm>
          <a:off x="1390650" y="27051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4</xdr:col>
      <xdr:colOff>57150</xdr:colOff>
      <xdr:row>3</xdr:row>
      <xdr:rowOff>1771650</xdr:rowOff>
    </xdr:from>
    <xdr:ext cx="1116588" cy="217560"/>
    <xdr:sp macro="" textlink="$G$8">
      <xdr:nvSpPr>
        <xdr:cNvPr id="56" name="Textfeld 55">
          <a:extLst>
            <a:ext uri="{FF2B5EF4-FFF2-40B4-BE49-F238E27FC236}">
              <a16:creationId xmlns:a16="http://schemas.microsoft.com/office/drawing/2014/main" id="{00000000-0008-0000-2D00-000038000000}"/>
            </a:ext>
          </a:extLst>
        </xdr:cNvPr>
        <xdr:cNvSpPr txBox="1"/>
      </xdr:nvSpPr>
      <xdr:spPr>
        <a:xfrm>
          <a:off x="3086100" y="27051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4</xdr:col>
      <xdr:colOff>1752600</xdr:colOff>
      <xdr:row>3</xdr:row>
      <xdr:rowOff>1771650</xdr:rowOff>
    </xdr:from>
    <xdr:ext cx="1116588" cy="217560"/>
    <xdr:sp macro="" textlink="$G$8">
      <xdr:nvSpPr>
        <xdr:cNvPr id="57" name="Textfeld 56">
          <a:extLst>
            <a:ext uri="{FF2B5EF4-FFF2-40B4-BE49-F238E27FC236}">
              <a16:creationId xmlns:a16="http://schemas.microsoft.com/office/drawing/2014/main" id="{00000000-0008-0000-2D00-000039000000}"/>
            </a:ext>
          </a:extLst>
        </xdr:cNvPr>
        <xdr:cNvSpPr txBox="1"/>
      </xdr:nvSpPr>
      <xdr:spPr>
        <a:xfrm>
          <a:off x="4781550" y="27051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5</xdr:col>
      <xdr:colOff>1171575</xdr:colOff>
      <xdr:row>3</xdr:row>
      <xdr:rowOff>1771650</xdr:rowOff>
    </xdr:from>
    <xdr:ext cx="1116588" cy="217560"/>
    <xdr:sp macro="" textlink="$G$8">
      <xdr:nvSpPr>
        <xdr:cNvPr id="58" name="Textfeld 57">
          <a:extLst>
            <a:ext uri="{FF2B5EF4-FFF2-40B4-BE49-F238E27FC236}">
              <a16:creationId xmlns:a16="http://schemas.microsoft.com/office/drawing/2014/main" id="{00000000-0008-0000-2D00-00003A000000}"/>
            </a:ext>
          </a:extLst>
        </xdr:cNvPr>
        <xdr:cNvSpPr txBox="1"/>
      </xdr:nvSpPr>
      <xdr:spPr>
        <a:xfrm>
          <a:off x="6477000" y="27051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xdr:oneCellAnchor>
    <xdr:from>
      <xdr:col>6</xdr:col>
      <xdr:colOff>523875</xdr:colOff>
      <xdr:row>3</xdr:row>
      <xdr:rowOff>1771650</xdr:rowOff>
    </xdr:from>
    <xdr:ext cx="1116588" cy="217560"/>
    <xdr:sp macro="" textlink="$G$8">
      <xdr:nvSpPr>
        <xdr:cNvPr id="59" name="Textfeld 58">
          <a:extLst>
            <a:ext uri="{FF2B5EF4-FFF2-40B4-BE49-F238E27FC236}">
              <a16:creationId xmlns:a16="http://schemas.microsoft.com/office/drawing/2014/main" id="{00000000-0008-0000-2D00-00003B000000}"/>
            </a:ext>
          </a:extLst>
        </xdr:cNvPr>
        <xdr:cNvSpPr txBox="1"/>
      </xdr:nvSpPr>
      <xdr:spPr>
        <a:xfrm>
          <a:off x="8172450" y="2705100"/>
          <a:ext cx="1116588" cy="217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72C0CEE8-3EDD-4988-82FC-5F309E340051}" type="TxLink">
            <a:rPr lang="en-US" sz="800" b="0" i="0" u="none" strike="noStrike">
              <a:solidFill>
                <a:srgbClr val="000000"/>
              </a:solidFill>
              <a:latin typeface="Calibri Light" panose="020F0302020204030204" pitchFamily="34" charset="0"/>
              <a:cs typeface="Calibri Light" panose="020F0302020204030204" pitchFamily="34" charset="0"/>
            </a:rPr>
            <a:pPr/>
            <a:t>Plus value pour clients</a:t>
          </a:fld>
          <a:endParaRPr lang="de-CH" sz="800" b="0">
            <a:latin typeface="Calibri Light" panose="020F0302020204030204" pitchFamily="34" charset="0"/>
            <a:cs typeface="Calibri Light" panose="020F0302020204030204" pitchFamily="34" charset="0"/>
          </a:endParaRPr>
        </a:p>
      </xdr:txBody>
    </xdr:sp>
    <xdr:clientData/>
  </xdr:oneCellAnchor>
  <mc:AlternateContent xmlns:mc="http://schemas.openxmlformats.org/markup-compatibility/2006">
    <mc:Choice xmlns:a14="http://schemas.microsoft.com/office/drawing/2010/main" Requires="a14">
      <xdr:twoCellAnchor editAs="oneCell">
        <xdr:from>
          <xdr:col>0</xdr:col>
          <xdr:colOff>457200</xdr:colOff>
          <xdr:row>2</xdr:row>
          <xdr:rowOff>60960</xdr:rowOff>
        </xdr:from>
        <xdr:to>
          <xdr:col>1</xdr:col>
          <xdr:colOff>190500</xdr:colOff>
          <xdr:row>2</xdr:row>
          <xdr:rowOff>327660</xdr:rowOff>
        </xdr:to>
        <xdr:sp macro="" textlink="">
          <xdr:nvSpPr>
            <xdr:cNvPr id="569345" name="Check Box 25" hidden="1">
              <a:extLst>
                <a:ext uri="{63B3BB69-23CF-44E3-9099-C40C66FF867C}">
                  <a14:compatExt spid="_x0000_s569345"/>
                </a:ext>
                <a:ext uri="{FF2B5EF4-FFF2-40B4-BE49-F238E27FC236}">
                  <a16:creationId xmlns:a16="http://schemas.microsoft.com/office/drawing/2014/main" id="{00000000-0008-0000-1800-000001B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0</xdr:row>
          <xdr:rowOff>0</xdr:rowOff>
        </xdr:from>
        <xdr:to>
          <xdr:col>9</xdr:col>
          <xdr:colOff>7620</xdr:colOff>
          <xdr:row>0</xdr:row>
          <xdr:rowOff>518160</xdr:rowOff>
        </xdr:to>
        <xdr:pic>
          <xdr:nvPicPr>
            <xdr:cNvPr id="62" name="Grafik 56">
              <a:extLst>
                <a:ext uri="{FF2B5EF4-FFF2-40B4-BE49-F238E27FC236}">
                  <a16:creationId xmlns:a16="http://schemas.microsoft.com/office/drawing/2014/main" id="{00000000-0008-0000-2D00-00003E000000}"/>
                </a:ext>
              </a:extLst>
            </xdr:cNvPr>
            <xdr:cNvPicPr>
              <a:picLocks noChangeAspect="1" noChangeArrowheads="1"/>
              <a:extLst>
                <a:ext uri="{84589F7E-364E-4C9E-8A38-B11213B215E9}">
                  <a14:cameraTool cellRange="Logo!$D$6" spid="_x0000_s569888"/>
                </a:ext>
              </a:extLst>
            </xdr:cNvPicPr>
          </xdr:nvPicPr>
          <xdr:blipFill>
            <a:blip xmlns:r="http://schemas.openxmlformats.org/officeDocument/2006/relationships" r:embed="rId16"/>
            <a:srcRect/>
            <a:stretch>
              <a:fillRect/>
            </a:stretch>
          </xdr:blipFill>
          <xdr:spPr bwMode="auto">
            <a:xfrm>
              <a:off x="8528685" y="0"/>
              <a:ext cx="2156460"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57150</xdr:colOff>
      <xdr:row>22</xdr:row>
      <xdr:rowOff>0</xdr:rowOff>
    </xdr:from>
    <xdr:to>
      <xdr:col>0</xdr:col>
      <xdr:colOff>381150</xdr:colOff>
      <xdr:row>23</xdr:row>
      <xdr:rowOff>30190</xdr:rowOff>
    </xdr:to>
    <xdr:sp macro="" textlink="">
      <xdr:nvSpPr>
        <xdr:cNvPr id="63" name="Rechteck 27">
          <a:hlinkClick xmlns:r="http://schemas.openxmlformats.org/officeDocument/2006/relationships" r:id="rId17" tooltip="Business Model"/>
          <a:extLst>
            <a:ext uri="{FF2B5EF4-FFF2-40B4-BE49-F238E27FC236}">
              <a16:creationId xmlns:a16="http://schemas.microsoft.com/office/drawing/2014/main" id="{00000000-0008-0000-2D00-00003F000000}"/>
            </a:ext>
          </a:extLst>
        </xdr:cNvPr>
        <xdr:cNvSpPr>
          <a:spLocks noChangeAspect="1"/>
        </xdr:cNvSpPr>
      </xdr:nvSpPr>
      <xdr:spPr>
        <a:xfrm>
          <a:off x="57150" y="9105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0</xdr:col>
      <xdr:colOff>95250</xdr:colOff>
      <xdr:row>0</xdr:row>
      <xdr:rowOff>165735</xdr:rowOff>
    </xdr:from>
    <xdr:to>
      <xdr:col>0</xdr:col>
      <xdr:colOff>401250</xdr:colOff>
      <xdr:row>0</xdr:row>
      <xdr:rowOff>470536</xdr:rowOff>
    </xdr:to>
    <xdr:grpSp>
      <xdr:nvGrpSpPr>
        <xdr:cNvPr id="64" name="Gruppieren 40">
          <a:hlinkClick xmlns:r="http://schemas.openxmlformats.org/officeDocument/2006/relationships" r:id="rId18"/>
          <a:extLst>
            <a:ext uri="{FF2B5EF4-FFF2-40B4-BE49-F238E27FC236}">
              <a16:creationId xmlns:a16="http://schemas.microsoft.com/office/drawing/2014/main" id="{00000000-0008-0000-2D00-000040000000}"/>
            </a:ext>
          </a:extLst>
        </xdr:cNvPr>
        <xdr:cNvGrpSpPr>
          <a:grpSpLocks noChangeAspect="1"/>
        </xdr:cNvGrpSpPr>
      </xdr:nvGrpSpPr>
      <xdr:grpSpPr>
        <a:xfrm>
          <a:off x="95250" y="165735"/>
          <a:ext cx="306000" cy="304801"/>
          <a:chOff x="9191625" y="3009900"/>
          <a:chExt cx="324000" cy="325465"/>
        </a:xfrm>
      </xdr:grpSpPr>
      <xdr:sp macro="" textlink="">
        <xdr:nvSpPr>
          <xdr:cNvPr id="65" name="Rechteck 41">
            <a:extLst>
              <a:ext uri="{FF2B5EF4-FFF2-40B4-BE49-F238E27FC236}">
                <a16:creationId xmlns:a16="http://schemas.microsoft.com/office/drawing/2014/main" id="{00000000-0008-0000-2D00-000041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6" name="Pfeil nach links 42">
            <a:extLst>
              <a:ext uri="{FF2B5EF4-FFF2-40B4-BE49-F238E27FC236}">
                <a16:creationId xmlns:a16="http://schemas.microsoft.com/office/drawing/2014/main" id="{00000000-0008-0000-2D00-000042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7</xdr:col>
      <xdr:colOff>1612900</xdr:colOff>
      <xdr:row>2</xdr:row>
      <xdr:rowOff>38100</xdr:rowOff>
    </xdr:from>
    <xdr:to>
      <xdr:col>9</xdr:col>
      <xdr:colOff>3666</xdr:colOff>
      <xdr:row>2</xdr:row>
      <xdr:rowOff>218100</xdr:rowOff>
    </xdr:to>
    <xdr:grpSp>
      <xdr:nvGrpSpPr>
        <xdr:cNvPr id="67" name="Gruppieren 66">
          <a:extLst>
            <a:ext uri="{FF2B5EF4-FFF2-40B4-BE49-F238E27FC236}">
              <a16:creationId xmlns:a16="http://schemas.microsoft.com/office/drawing/2014/main" id="{00000000-0008-0000-2D00-000043000000}"/>
            </a:ext>
          </a:extLst>
        </xdr:cNvPr>
        <xdr:cNvGrpSpPr/>
      </xdr:nvGrpSpPr>
      <xdr:grpSpPr>
        <a:xfrm>
          <a:off x="10299700" y="586740"/>
          <a:ext cx="730106" cy="180000"/>
          <a:chOff x="10585450" y="586886"/>
          <a:chExt cx="756141" cy="180000"/>
        </a:xfrm>
      </xdr:grpSpPr>
      <xdr:grpSp>
        <xdr:nvGrpSpPr>
          <xdr:cNvPr id="68" name="Gruppieren 67">
            <a:hlinkClick xmlns:r="http://schemas.openxmlformats.org/officeDocument/2006/relationships" r:id="rId19" tooltip="Help"/>
            <a:extLst>
              <a:ext uri="{FF2B5EF4-FFF2-40B4-BE49-F238E27FC236}">
                <a16:creationId xmlns:a16="http://schemas.microsoft.com/office/drawing/2014/main" id="{00000000-0008-0000-2D00-000044000000}"/>
              </a:ext>
            </a:extLst>
          </xdr:cNvPr>
          <xdr:cNvGrpSpPr/>
        </xdr:nvGrpSpPr>
        <xdr:grpSpPr>
          <a:xfrm>
            <a:off x="11161591" y="586886"/>
            <a:ext cx="180000" cy="180000"/>
            <a:chOff x="8105775" y="571500"/>
            <a:chExt cx="172800" cy="172800"/>
          </a:xfrm>
        </xdr:grpSpPr>
        <xdr:sp macro="" textlink="">
          <xdr:nvSpPr>
            <xdr:cNvPr id="71" name="Rechteck 70">
              <a:extLst>
                <a:ext uri="{FF2B5EF4-FFF2-40B4-BE49-F238E27FC236}">
                  <a16:creationId xmlns:a16="http://schemas.microsoft.com/office/drawing/2014/main" id="{00000000-0008-0000-2D00-00004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2" name="Textfeld 71">
              <a:extLst>
                <a:ext uri="{FF2B5EF4-FFF2-40B4-BE49-F238E27FC236}">
                  <a16:creationId xmlns:a16="http://schemas.microsoft.com/office/drawing/2014/main" id="{00000000-0008-0000-2D00-00004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9" name="Rechteck 68">
            <a:extLst>
              <a:ext uri="{FF2B5EF4-FFF2-40B4-BE49-F238E27FC236}">
                <a16:creationId xmlns:a16="http://schemas.microsoft.com/office/drawing/2014/main" id="{00000000-0008-0000-2D00-000045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70" name="Rechteck 69">
            <a:extLst>
              <a:ext uri="{FF2B5EF4-FFF2-40B4-BE49-F238E27FC236}">
                <a16:creationId xmlns:a16="http://schemas.microsoft.com/office/drawing/2014/main" id="{00000000-0008-0000-2D00-000046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25.xml><?xml version="1.0" encoding="utf-8"?>
<xdr:wsDr xmlns:xdr="http://schemas.openxmlformats.org/drawingml/2006/spreadsheetDrawing" xmlns:a="http://schemas.openxmlformats.org/drawingml/2006/main">
  <xdr:twoCellAnchor editAs="oneCell">
    <xdr:from>
      <xdr:col>2</xdr:col>
      <xdr:colOff>396418</xdr:colOff>
      <xdr:row>27</xdr:row>
      <xdr:rowOff>173599</xdr:rowOff>
    </xdr:from>
    <xdr:to>
      <xdr:col>4</xdr:col>
      <xdr:colOff>639462</xdr:colOff>
      <xdr:row>38</xdr:row>
      <xdr:rowOff>224320</xdr:rowOff>
    </xdr:to>
    <xdr:sp macro="" textlink="">
      <xdr:nvSpPr>
        <xdr:cNvPr id="2" name="Rechteck 1">
          <a:extLst>
            <a:ext uri="{FF2B5EF4-FFF2-40B4-BE49-F238E27FC236}">
              <a16:creationId xmlns:a16="http://schemas.microsoft.com/office/drawing/2014/main" id="{00000000-0008-0000-2E00-000002000000}"/>
            </a:ext>
          </a:extLst>
        </xdr:cNvPr>
        <xdr:cNvSpPr/>
      </xdr:nvSpPr>
      <xdr:spPr>
        <a:xfrm>
          <a:off x="1167943" y="7955524"/>
          <a:ext cx="2890994" cy="2622471"/>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398447</xdr:colOff>
      <xdr:row>39</xdr:row>
      <xdr:rowOff>41057</xdr:rowOff>
    </xdr:from>
    <xdr:to>
      <xdr:col>4</xdr:col>
      <xdr:colOff>641491</xdr:colOff>
      <xdr:row>50</xdr:row>
      <xdr:rowOff>91778</xdr:rowOff>
    </xdr:to>
    <xdr:sp macro="" textlink="">
      <xdr:nvSpPr>
        <xdr:cNvPr id="3" name="Rechteck 2">
          <a:extLst>
            <a:ext uri="{FF2B5EF4-FFF2-40B4-BE49-F238E27FC236}">
              <a16:creationId xmlns:a16="http://schemas.microsoft.com/office/drawing/2014/main" id="{00000000-0008-0000-2E00-000003000000}"/>
            </a:ext>
          </a:extLst>
        </xdr:cNvPr>
        <xdr:cNvSpPr/>
      </xdr:nvSpPr>
      <xdr:spPr>
        <a:xfrm>
          <a:off x="1169972" y="10632857"/>
          <a:ext cx="2890994" cy="2622471"/>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683306</xdr:colOff>
      <xdr:row>27</xdr:row>
      <xdr:rowOff>173599</xdr:rowOff>
    </xdr:from>
    <xdr:to>
      <xdr:col>7</xdr:col>
      <xdr:colOff>107200</xdr:colOff>
      <xdr:row>38</xdr:row>
      <xdr:rowOff>224320</xdr:rowOff>
    </xdr:to>
    <xdr:sp macro="" textlink="">
      <xdr:nvSpPr>
        <xdr:cNvPr id="4" name="Rechteck 3">
          <a:extLst>
            <a:ext uri="{FF2B5EF4-FFF2-40B4-BE49-F238E27FC236}">
              <a16:creationId xmlns:a16="http://schemas.microsoft.com/office/drawing/2014/main" id="{00000000-0008-0000-2E00-000004000000}"/>
            </a:ext>
          </a:extLst>
        </xdr:cNvPr>
        <xdr:cNvSpPr/>
      </xdr:nvSpPr>
      <xdr:spPr>
        <a:xfrm>
          <a:off x="4102781" y="7955524"/>
          <a:ext cx="2890994" cy="2622471"/>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691691</xdr:colOff>
      <xdr:row>39</xdr:row>
      <xdr:rowOff>41057</xdr:rowOff>
    </xdr:from>
    <xdr:to>
      <xdr:col>7</xdr:col>
      <xdr:colOff>115585</xdr:colOff>
      <xdr:row>50</xdr:row>
      <xdr:rowOff>91778</xdr:rowOff>
    </xdr:to>
    <xdr:sp macro="" textlink="">
      <xdr:nvSpPr>
        <xdr:cNvPr id="5" name="Rechteck 4">
          <a:extLst>
            <a:ext uri="{FF2B5EF4-FFF2-40B4-BE49-F238E27FC236}">
              <a16:creationId xmlns:a16="http://schemas.microsoft.com/office/drawing/2014/main" id="{00000000-0008-0000-2E00-000005000000}"/>
            </a:ext>
          </a:extLst>
        </xdr:cNvPr>
        <xdr:cNvSpPr/>
      </xdr:nvSpPr>
      <xdr:spPr>
        <a:xfrm>
          <a:off x="4111166" y="10632857"/>
          <a:ext cx="2890994" cy="2622471"/>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0</xdr:col>
      <xdr:colOff>364172</xdr:colOff>
      <xdr:row>27</xdr:row>
      <xdr:rowOff>171450</xdr:rowOff>
    </xdr:from>
    <xdr:ext cx="342786" cy="5372100"/>
    <xdr:sp macro="" textlink="' '!A688">
      <xdr:nvSpPr>
        <xdr:cNvPr id="6" name="Textfeld 5">
          <a:extLst>
            <a:ext uri="{FF2B5EF4-FFF2-40B4-BE49-F238E27FC236}">
              <a16:creationId xmlns:a16="http://schemas.microsoft.com/office/drawing/2014/main" id="{00000000-0008-0000-2E00-000006000000}"/>
            </a:ext>
          </a:extLst>
        </xdr:cNvPr>
        <xdr:cNvSpPr txBox="1"/>
      </xdr:nvSpPr>
      <xdr:spPr>
        <a:xfrm rot="16200000">
          <a:off x="-2150485" y="10468032"/>
          <a:ext cx="537210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0B34FDD1-9B6D-4931-B4F6-CD120EE69F6E}"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Demande du produit</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2</xdr:col>
      <xdr:colOff>304801</xdr:colOff>
      <xdr:row>52</xdr:row>
      <xdr:rowOff>83425</xdr:rowOff>
    </xdr:from>
    <xdr:to>
      <xdr:col>7</xdr:col>
      <xdr:colOff>133351</xdr:colOff>
      <xdr:row>54</xdr:row>
      <xdr:rowOff>141089</xdr:rowOff>
    </xdr:to>
    <xdr:sp macro="" textlink="' '!A689">
      <xdr:nvSpPr>
        <xdr:cNvPr id="7" name="Textfeld 6">
          <a:extLst>
            <a:ext uri="{FF2B5EF4-FFF2-40B4-BE49-F238E27FC236}">
              <a16:creationId xmlns:a16="http://schemas.microsoft.com/office/drawing/2014/main" id="{00000000-0008-0000-2E00-000007000000}"/>
            </a:ext>
          </a:extLst>
        </xdr:cNvPr>
        <xdr:cNvSpPr txBox="1"/>
      </xdr:nvSpPr>
      <xdr:spPr>
        <a:xfrm>
          <a:off x="1076326" y="13627975"/>
          <a:ext cx="5943600" cy="4386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8AFED1A9-D72A-476F-8ADB-7D4C658E026B}"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Argument publicitaire unique (USP)</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oneCellAnchor>
    <xdr:from>
      <xdr:col>1</xdr:col>
      <xdr:colOff>98313</xdr:colOff>
      <xdr:row>27</xdr:row>
      <xdr:rowOff>161924</xdr:rowOff>
    </xdr:from>
    <xdr:ext cx="311496" cy="981075"/>
    <xdr:sp macro="" textlink="' '!A377">
      <xdr:nvSpPr>
        <xdr:cNvPr id="8" name="Textfeld 7">
          <a:extLst>
            <a:ext uri="{FF2B5EF4-FFF2-40B4-BE49-F238E27FC236}">
              <a16:creationId xmlns:a16="http://schemas.microsoft.com/office/drawing/2014/main" id="{00000000-0008-0000-2E00-000008000000}"/>
            </a:ext>
          </a:extLst>
        </xdr:cNvPr>
        <xdr:cNvSpPr txBox="1"/>
      </xdr:nvSpPr>
      <xdr:spPr>
        <a:xfrm rot="16200000">
          <a:off x="230248" y="8278639"/>
          <a:ext cx="9810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CBB75848-31DD-479E-98CA-F54BAEFE3777}"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grand</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1</xdr:col>
      <xdr:colOff>98313</xdr:colOff>
      <xdr:row>46</xdr:row>
      <xdr:rowOff>66674</xdr:rowOff>
    </xdr:from>
    <xdr:ext cx="311496" cy="1030951"/>
    <xdr:sp macro="" textlink="' '!A380">
      <xdr:nvSpPr>
        <xdr:cNvPr id="9" name="Textfeld 8">
          <a:extLst>
            <a:ext uri="{FF2B5EF4-FFF2-40B4-BE49-F238E27FC236}">
              <a16:creationId xmlns:a16="http://schemas.microsoft.com/office/drawing/2014/main" id="{00000000-0008-0000-2E00-000009000000}"/>
            </a:ext>
          </a:extLst>
        </xdr:cNvPr>
        <xdr:cNvSpPr txBox="1"/>
      </xdr:nvSpPr>
      <xdr:spPr>
        <a:xfrm rot="16200000">
          <a:off x="205310" y="12685077"/>
          <a:ext cx="103095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16A74A5-8855-42F9-AA49-90461A68958F}"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petit</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6</xdr:col>
      <xdr:colOff>1114425</xdr:colOff>
      <xdr:row>52</xdr:row>
      <xdr:rowOff>19315</xdr:rowOff>
    </xdr:from>
    <xdr:ext cx="1085850" cy="311496"/>
    <xdr:sp macro="" textlink="' '!A377">
      <xdr:nvSpPr>
        <xdr:cNvPr id="10" name="Textfeld 9">
          <a:extLst>
            <a:ext uri="{FF2B5EF4-FFF2-40B4-BE49-F238E27FC236}">
              <a16:creationId xmlns:a16="http://schemas.microsoft.com/office/drawing/2014/main" id="{00000000-0008-0000-2E00-00000A000000}"/>
            </a:ext>
          </a:extLst>
        </xdr:cNvPr>
        <xdr:cNvSpPr txBox="1"/>
      </xdr:nvSpPr>
      <xdr:spPr>
        <a:xfrm>
          <a:off x="5943600" y="13563865"/>
          <a:ext cx="108585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B68B4473-081F-4395-A4B6-B710A476C7B5}"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grand</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336769</xdr:colOff>
      <xdr:row>52</xdr:row>
      <xdr:rowOff>19315</xdr:rowOff>
    </xdr:from>
    <xdr:ext cx="1072931" cy="311496"/>
    <xdr:sp macro="" textlink="' '!A380">
      <xdr:nvSpPr>
        <xdr:cNvPr id="11" name="Textfeld 10">
          <a:extLst>
            <a:ext uri="{FF2B5EF4-FFF2-40B4-BE49-F238E27FC236}">
              <a16:creationId xmlns:a16="http://schemas.microsoft.com/office/drawing/2014/main" id="{00000000-0008-0000-2E00-00000B000000}"/>
            </a:ext>
          </a:extLst>
        </xdr:cNvPr>
        <xdr:cNvSpPr txBox="1"/>
      </xdr:nvSpPr>
      <xdr:spPr>
        <a:xfrm>
          <a:off x="1108294" y="13563865"/>
          <a:ext cx="107293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7DB8A5EC-0F1D-4A53-86E3-FAA3D976CEB2}"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petit</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0</xdr:col>
      <xdr:colOff>57150</xdr:colOff>
      <xdr:row>3</xdr:row>
      <xdr:rowOff>0</xdr:rowOff>
    </xdr:from>
    <xdr:to>
      <xdr:col>0</xdr:col>
      <xdr:colOff>381150</xdr:colOff>
      <xdr:row>3</xdr:row>
      <xdr:rowOff>325465</xdr:rowOff>
    </xdr:to>
    <xdr:grpSp>
      <xdr:nvGrpSpPr>
        <xdr:cNvPr id="18" name="Gruppieren 17">
          <a:hlinkClick xmlns:r="http://schemas.openxmlformats.org/officeDocument/2006/relationships" r:id="rId1" tooltip="Graph"/>
          <a:extLst>
            <a:ext uri="{FF2B5EF4-FFF2-40B4-BE49-F238E27FC236}">
              <a16:creationId xmlns:a16="http://schemas.microsoft.com/office/drawing/2014/main" id="{00000000-0008-0000-2E00-000012000000}"/>
            </a:ext>
          </a:extLst>
        </xdr:cNvPr>
        <xdr:cNvGrpSpPr/>
      </xdr:nvGrpSpPr>
      <xdr:grpSpPr>
        <a:xfrm>
          <a:off x="57150" y="934278"/>
          <a:ext cx="324000" cy="325465"/>
          <a:chOff x="12382500" y="2152650"/>
          <a:chExt cx="324000" cy="325465"/>
        </a:xfrm>
      </xdr:grpSpPr>
      <xdr:sp macro="" textlink="">
        <xdr:nvSpPr>
          <xdr:cNvPr id="19" name="Rechteck 18">
            <a:extLst>
              <a:ext uri="{FF2B5EF4-FFF2-40B4-BE49-F238E27FC236}">
                <a16:creationId xmlns:a16="http://schemas.microsoft.com/office/drawing/2014/main" id="{00000000-0008-0000-2E00-000013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20" name="Grafik 19">
            <a:extLst>
              <a:ext uri="{FF2B5EF4-FFF2-40B4-BE49-F238E27FC236}">
                <a16:creationId xmlns:a16="http://schemas.microsoft.com/office/drawing/2014/main" id="{00000000-0008-0000-2E00-000014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57150</xdr:colOff>
      <xdr:row>55</xdr:row>
      <xdr:rowOff>0</xdr:rowOff>
    </xdr:from>
    <xdr:to>
      <xdr:col>0</xdr:col>
      <xdr:colOff>381150</xdr:colOff>
      <xdr:row>57</xdr:row>
      <xdr:rowOff>125440</xdr:rowOff>
    </xdr:to>
    <xdr:grpSp>
      <xdr:nvGrpSpPr>
        <xdr:cNvPr id="21" name="Gruppieren 20">
          <a:hlinkClick xmlns:r="http://schemas.openxmlformats.org/officeDocument/2006/relationships" r:id="rId3" tooltip="to top"/>
          <a:extLst>
            <a:ext uri="{FF2B5EF4-FFF2-40B4-BE49-F238E27FC236}">
              <a16:creationId xmlns:a16="http://schemas.microsoft.com/office/drawing/2014/main" id="{00000000-0008-0000-2E00-000015000000}"/>
            </a:ext>
          </a:extLst>
        </xdr:cNvPr>
        <xdr:cNvGrpSpPr/>
      </xdr:nvGrpSpPr>
      <xdr:grpSpPr>
        <a:xfrm>
          <a:off x="57150" y="14133443"/>
          <a:ext cx="324000" cy="324223"/>
          <a:chOff x="66675" y="4972050"/>
          <a:chExt cx="324000" cy="325465"/>
        </a:xfrm>
      </xdr:grpSpPr>
      <xdr:sp macro="" textlink="">
        <xdr:nvSpPr>
          <xdr:cNvPr id="22" name="Rechteck 21">
            <a:extLst>
              <a:ext uri="{FF2B5EF4-FFF2-40B4-BE49-F238E27FC236}">
                <a16:creationId xmlns:a16="http://schemas.microsoft.com/office/drawing/2014/main" id="{00000000-0008-0000-2E00-000016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3" name="Pfeil nach oben 44">
            <a:extLst>
              <a:ext uri="{FF2B5EF4-FFF2-40B4-BE49-F238E27FC236}">
                <a16:creationId xmlns:a16="http://schemas.microsoft.com/office/drawing/2014/main" id="{00000000-0008-0000-2E00-000017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257175</xdr:colOff>
      <xdr:row>27</xdr:row>
      <xdr:rowOff>28575</xdr:rowOff>
    </xdr:from>
    <xdr:to>
      <xdr:col>7</xdr:col>
      <xdr:colOff>409575</xdr:colOff>
      <xdr:row>52</xdr:row>
      <xdr:rowOff>133350</xdr:rowOff>
    </xdr:to>
    <xdr:graphicFrame macro="">
      <xdr:nvGraphicFramePr>
        <xdr:cNvPr id="24" name="Diagramm 23">
          <a:extLst>
            <a:ext uri="{FF2B5EF4-FFF2-40B4-BE49-F238E27FC236}">
              <a16:creationId xmlns:a16="http://schemas.microsoft.com/office/drawing/2014/main" id="{00000000-0008-0000-2E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editAs="oneCell">
        <xdr:from>
          <xdr:col>7</xdr:col>
          <xdr:colOff>121920</xdr:colOff>
          <xdr:row>0</xdr:row>
          <xdr:rowOff>0</xdr:rowOff>
        </xdr:from>
        <xdr:to>
          <xdr:col>10</xdr:col>
          <xdr:colOff>7620</xdr:colOff>
          <xdr:row>0</xdr:row>
          <xdr:rowOff>518160</xdr:rowOff>
        </xdr:to>
        <xdr:pic>
          <xdr:nvPicPr>
            <xdr:cNvPr id="25" name="Grafik 56">
              <a:extLst>
                <a:ext uri="{FF2B5EF4-FFF2-40B4-BE49-F238E27FC236}">
                  <a16:creationId xmlns:a16="http://schemas.microsoft.com/office/drawing/2014/main" id="{00000000-0008-0000-2E00-000019000000}"/>
                </a:ext>
              </a:extLst>
            </xdr:cNvPr>
            <xdr:cNvPicPr>
              <a:picLocks noChangeAspect="1" noChangeArrowheads="1"/>
              <a:extLst>
                <a:ext uri="{84589F7E-364E-4C9E-8A38-B11213B215E9}">
                  <a14:cameraTool cellRange="Logo!$D$6" spid="_x0000_s570910"/>
                </a:ext>
              </a:extLst>
            </xdr:cNvPicPr>
          </xdr:nvPicPr>
          <xdr:blipFill>
            <a:blip xmlns:r="http://schemas.openxmlformats.org/officeDocument/2006/relationships" r:embed="rId5"/>
            <a:srcRect/>
            <a:stretch>
              <a:fillRect/>
            </a:stretch>
          </xdr:blipFill>
          <xdr:spPr bwMode="auto">
            <a:xfrm>
              <a:off x="7008495" y="0"/>
              <a:ext cx="2164080"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57150</xdr:colOff>
      <xdr:row>5</xdr:row>
      <xdr:rowOff>57150</xdr:rowOff>
    </xdr:from>
    <xdr:to>
      <xdr:col>0</xdr:col>
      <xdr:colOff>381150</xdr:colOff>
      <xdr:row>6</xdr:row>
      <xdr:rowOff>87340</xdr:rowOff>
    </xdr:to>
    <xdr:sp macro="" textlink="">
      <xdr:nvSpPr>
        <xdr:cNvPr id="26" name="Rechteck 27">
          <a:hlinkClick xmlns:r="http://schemas.openxmlformats.org/officeDocument/2006/relationships" r:id="rId6" tooltip="Business Model"/>
          <a:extLst>
            <a:ext uri="{FF2B5EF4-FFF2-40B4-BE49-F238E27FC236}">
              <a16:creationId xmlns:a16="http://schemas.microsoft.com/office/drawing/2014/main" id="{00000000-0008-0000-2E00-00001A000000}"/>
            </a:ext>
          </a:extLst>
        </xdr:cNvPr>
        <xdr:cNvSpPr>
          <a:spLocks noChangeAspect="1"/>
        </xdr:cNvSpPr>
      </xdr:nvSpPr>
      <xdr:spPr>
        <a:xfrm>
          <a:off x="57150" y="155257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0</xdr:col>
      <xdr:colOff>85725</xdr:colOff>
      <xdr:row>0</xdr:row>
      <xdr:rowOff>184785</xdr:rowOff>
    </xdr:from>
    <xdr:to>
      <xdr:col>0</xdr:col>
      <xdr:colOff>391725</xdr:colOff>
      <xdr:row>0</xdr:row>
      <xdr:rowOff>489586</xdr:rowOff>
    </xdr:to>
    <xdr:grpSp>
      <xdr:nvGrpSpPr>
        <xdr:cNvPr id="27" name="Gruppieren 40">
          <a:hlinkClick xmlns:r="http://schemas.openxmlformats.org/officeDocument/2006/relationships" r:id="rId7"/>
          <a:extLst>
            <a:ext uri="{FF2B5EF4-FFF2-40B4-BE49-F238E27FC236}">
              <a16:creationId xmlns:a16="http://schemas.microsoft.com/office/drawing/2014/main" id="{00000000-0008-0000-2E00-00001B000000}"/>
            </a:ext>
          </a:extLst>
        </xdr:cNvPr>
        <xdr:cNvGrpSpPr>
          <a:grpSpLocks noChangeAspect="1"/>
        </xdr:cNvGrpSpPr>
      </xdr:nvGrpSpPr>
      <xdr:grpSpPr>
        <a:xfrm>
          <a:off x="85725" y="184785"/>
          <a:ext cx="306000" cy="304801"/>
          <a:chOff x="9191625" y="3009900"/>
          <a:chExt cx="324000" cy="325465"/>
        </a:xfrm>
      </xdr:grpSpPr>
      <xdr:sp macro="" textlink="">
        <xdr:nvSpPr>
          <xdr:cNvPr id="28" name="Rechteck 41">
            <a:extLst>
              <a:ext uri="{FF2B5EF4-FFF2-40B4-BE49-F238E27FC236}">
                <a16:creationId xmlns:a16="http://schemas.microsoft.com/office/drawing/2014/main" id="{00000000-0008-0000-2E00-00001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9" name="Pfeil nach links 42">
            <a:extLst>
              <a:ext uri="{FF2B5EF4-FFF2-40B4-BE49-F238E27FC236}">
                <a16:creationId xmlns:a16="http://schemas.microsoft.com/office/drawing/2014/main" id="{00000000-0008-0000-2E00-00001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7</xdr:col>
      <xdr:colOff>1612900</xdr:colOff>
      <xdr:row>1</xdr:row>
      <xdr:rowOff>57150</xdr:rowOff>
    </xdr:from>
    <xdr:to>
      <xdr:col>8</xdr:col>
      <xdr:colOff>470391</xdr:colOff>
      <xdr:row>1</xdr:row>
      <xdr:rowOff>237150</xdr:rowOff>
    </xdr:to>
    <xdr:grpSp>
      <xdr:nvGrpSpPr>
        <xdr:cNvPr id="30" name="Gruppieren 29">
          <a:extLst>
            <a:ext uri="{FF2B5EF4-FFF2-40B4-BE49-F238E27FC236}">
              <a16:creationId xmlns:a16="http://schemas.microsoft.com/office/drawing/2014/main" id="{00000000-0008-0000-2E00-00001E000000}"/>
            </a:ext>
          </a:extLst>
        </xdr:cNvPr>
        <xdr:cNvGrpSpPr/>
      </xdr:nvGrpSpPr>
      <xdr:grpSpPr>
        <a:xfrm>
          <a:off x="8663057" y="593863"/>
          <a:ext cx="732673" cy="180000"/>
          <a:chOff x="10585450" y="586886"/>
          <a:chExt cx="756141" cy="180000"/>
        </a:xfrm>
      </xdr:grpSpPr>
      <xdr:grpSp>
        <xdr:nvGrpSpPr>
          <xdr:cNvPr id="31" name="Gruppieren 30">
            <a:hlinkClick xmlns:r="http://schemas.openxmlformats.org/officeDocument/2006/relationships" r:id="rId8" tooltip="Help"/>
            <a:extLst>
              <a:ext uri="{FF2B5EF4-FFF2-40B4-BE49-F238E27FC236}">
                <a16:creationId xmlns:a16="http://schemas.microsoft.com/office/drawing/2014/main" id="{00000000-0008-0000-2E00-00001F000000}"/>
              </a:ext>
            </a:extLst>
          </xdr:cNvPr>
          <xdr:cNvGrpSpPr/>
        </xdr:nvGrpSpPr>
        <xdr:grpSpPr>
          <a:xfrm>
            <a:off x="11161591" y="586886"/>
            <a:ext cx="180000" cy="180000"/>
            <a:chOff x="8105775" y="571500"/>
            <a:chExt cx="172800" cy="172800"/>
          </a:xfrm>
        </xdr:grpSpPr>
        <xdr:sp macro="" textlink="">
          <xdr:nvSpPr>
            <xdr:cNvPr id="34" name="Rechteck 33">
              <a:extLst>
                <a:ext uri="{FF2B5EF4-FFF2-40B4-BE49-F238E27FC236}">
                  <a16:creationId xmlns:a16="http://schemas.microsoft.com/office/drawing/2014/main" id="{00000000-0008-0000-2E00-00002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5" name="Textfeld 34">
              <a:extLst>
                <a:ext uri="{FF2B5EF4-FFF2-40B4-BE49-F238E27FC236}">
                  <a16:creationId xmlns:a16="http://schemas.microsoft.com/office/drawing/2014/main" id="{00000000-0008-0000-2E00-00002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32" name="Rechteck 31">
            <a:extLst>
              <a:ext uri="{FF2B5EF4-FFF2-40B4-BE49-F238E27FC236}">
                <a16:creationId xmlns:a16="http://schemas.microsoft.com/office/drawing/2014/main" id="{00000000-0008-0000-2E00-000020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3" name="Rechteck 32">
            <a:extLst>
              <a:ext uri="{FF2B5EF4-FFF2-40B4-BE49-F238E27FC236}">
                <a16:creationId xmlns:a16="http://schemas.microsoft.com/office/drawing/2014/main" id="{00000000-0008-0000-2E00-000021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0</xdr:col>
      <xdr:colOff>53340</xdr:colOff>
      <xdr:row>6</xdr:row>
      <xdr:rowOff>144780</xdr:rowOff>
    </xdr:from>
    <xdr:to>
      <xdr:col>0</xdr:col>
      <xdr:colOff>377340</xdr:colOff>
      <xdr:row>7</xdr:row>
      <xdr:rowOff>155920</xdr:rowOff>
    </xdr:to>
    <xdr:grpSp>
      <xdr:nvGrpSpPr>
        <xdr:cNvPr id="36" name="Gruppieren 35">
          <a:hlinkClick xmlns:r="http://schemas.openxmlformats.org/officeDocument/2006/relationships" r:id="rId9" tooltip="Empatyy Map"/>
          <a:extLst>
            <a:ext uri="{FF2B5EF4-FFF2-40B4-BE49-F238E27FC236}">
              <a16:creationId xmlns:a16="http://schemas.microsoft.com/office/drawing/2014/main" id="{00000000-0008-0000-2E00-000024000000}"/>
            </a:ext>
          </a:extLst>
        </xdr:cNvPr>
        <xdr:cNvGrpSpPr/>
      </xdr:nvGrpSpPr>
      <xdr:grpSpPr>
        <a:xfrm>
          <a:off x="53340" y="1933823"/>
          <a:ext cx="324000" cy="309314"/>
          <a:chOff x="12020550" y="2171700"/>
          <a:chExt cx="324000" cy="325465"/>
        </a:xfrm>
      </xdr:grpSpPr>
      <xdr:sp macro="" textlink="">
        <xdr:nvSpPr>
          <xdr:cNvPr id="37" name="Rechteck 36">
            <a:extLst>
              <a:ext uri="{FF2B5EF4-FFF2-40B4-BE49-F238E27FC236}">
                <a16:creationId xmlns:a16="http://schemas.microsoft.com/office/drawing/2014/main" id="{00000000-0008-0000-2E00-000025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8" name="Pfeil nach rechts 46">
            <a:extLst>
              <a:ext uri="{FF2B5EF4-FFF2-40B4-BE49-F238E27FC236}">
                <a16:creationId xmlns:a16="http://schemas.microsoft.com/office/drawing/2014/main" id="{00000000-0008-0000-2E00-000026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wsDr>
</file>

<file path=xl/drawings/drawing26.xml><?xml version="1.0" encoding="utf-8"?>
<xdr:wsDr xmlns:xdr="http://schemas.openxmlformats.org/drawingml/2006/spreadsheetDrawing" xmlns:a="http://schemas.openxmlformats.org/drawingml/2006/main">
  <xdr:twoCellAnchor editAs="oneCell">
    <xdr:from>
      <xdr:col>2</xdr:col>
      <xdr:colOff>1353825</xdr:colOff>
      <xdr:row>47</xdr:row>
      <xdr:rowOff>66675</xdr:rowOff>
    </xdr:from>
    <xdr:to>
      <xdr:col>8</xdr:col>
      <xdr:colOff>2871788</xdr:colOff>
      <xdr:row>80</xdr:row>
      <xdr:rowOff>85724</xdr:rowOff>
    </xdr:to>
    <xdr:graphicFrame macro="">
      <xdr:nvGraphicFramePr>
        <xdr:cNvPr id="18" name="Diagramm 2">
          <a:extLst>
            <a:ext uri="{FF2B5EF4-FFF2-40B4-BE49-F238E27FC236}">
              <a16:creationId xmlns:a16="http://schemas.microsoft.com/office/drawing/2014/main" id="{00000000-0008-0000-2F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2</xdr:col>
      <xdr:colOff>2914650</xdr:colOff>
      <xdr:row>4</xdr:row>
      <xdr:rowOff>285750</xdr:rowOff>
    </xdr:from>
    <xdr:to>
      <xdr:col>2</xdr:col>
      <xdr:colOff>3381375</xdr:colOff>
      <xdr:row>5</xdr:row>
      <xdr:rowOff>89572</xdr:rowOff>
    </xdr:to>
    <xdr:grpSp>
      <xdr:nvGrpSpPr>
        <xdr:cNvPr id="19" name="Gruppieren 18">
          <a:extLst>
            <a:ext uri="{FF2B5EF4-FFF2-40B4-BE49-F238E27FC236}">
              <a16:creationId xmlns:a16="http://schemas.microsoft.com/office/drawing/2014/main" id="{00000000-0008-0000-2F00-000013000000}"/>
            </a:ext>
          </a:extLst>
        </xdr:cNvPr>
        <xdr:cNvGrpSpPr/>
      </xdr:nvGrpSpPr>
      <xdr:grpSpPr>
        <a:xfrm>
          <a:off x="3663398" y="1299541"/>
          <a:ext cx="466725" cy="227892"/>
          <a:chOff x="3019425" y="1000125"/>
          <a:chExt cx="554624" cy="276224"/>
        </a:xfrm>
      </xdr:grpSpPr>
      <xdr:sp macro="[0]!Sort_Forces" textlink="">
        <xdr:nvSpPr>
          <xdr:cNvPr id="20" name="Rechteck 19">
            <a:extLst>
              <a:ext uri="{FF2B5EF4-FFF2-40B4-BE49-F238E27FC236}">
                <a16:creationId xmlns:a16="http://schemas.microsoft.com/office/drawing/2014/main" id="{00000000-0008-0000-2F00-000014000000}"/>
              </a:ext>
            </a:extLst>
          </xdr:cNvPr>
          <xdr:cNvSpPr/>
        </xdr:nvSpPr>
        <xdr:spPr>
          <a:xfrm>
            <a:off x="3019425" y="1000125"/>
            <a:ext cx="554624" cy="276224"/>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a:ea typeface="+mn-ea"/>
              <a:cs typeface="+mn-cs"/>
            </a:endParaRPr>
          </a:p>
        </xdr:txBody>
      </xdr:sp>
      <xdr:pic macro="[0]!Sort_Forces">
        <xdr:nvPicPr>
          <xdr:cNvPr id="21" name="Grafik 20">
            <a:extLst>
              <a:ext uri="{FF2B5EF4-FFF2-40B4-BE49-F238E27FC236}">
                <a16:creationId xmlns:a16="http://schemas.microsoft.com/office/drawing/2014/main" id="{00000000-0008-0000-2F00-00001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41002" y="1054643"/>
            <a:ext cx="152936" cy="180760"/>
          </a:xfrm>
          <a:prstGeom prst="rect">
            <a:avLst/>
          </a:prstGeom>
        </xdr:spPr>
      </xdr:pic>
    </xdr:grpSp>
    <xdr:clientData fPrintsWithSheet="0"/>
  </xdr:twoCellAnchor>
  <xdr:twoCellAnchor>
    <xdr:from>
      <xdr:col>8</xdr:col>
      <xdr:colOff>2924175</xdr:colOff>
      <xdr:row>4</xdr:row>
      <xdr:rowOff>276225</xdr:rowOff>
    </xdr:from>
    <xdr:to>
      <xdr:col>8</xdr:col>
      <xdr:colOff>3392175</xdr:colOff>
      <xdr:row>5</xdr:row>
      <xdr:rowOff>80047</xdr:rowOff>
    </xdr:to>
    <xdr:grpSp>
      <xdr:nvGrpSpPr>
        <xdr:cNvPr id="22" name="Gruppieren 21">
          <a:extLst>
            <a:ext uri="{FF2B5EF4-FFF2-40B4-BE49-F238E27FC236}">
              <a16:creationId xmlns:a16="http://schemas.microsoft.com/office/drawing/2014/main" id="{00000000-0008-0000-2F00-000016000000}"/>
            </a:ext>
          </a:extLst>
        </xdr:cNvPr>
        <xdr:cNvGrpSpPr/>
      </xdr:nvGrpSpPr>
      <xdr:grpSpPr>
        <a:xfrm>
          <a:off x="8768384" y="1290016"/>
          <a:ext cx="468000" cy="227892"/>
          <a:chOff x="3019425" y="1000125"/>
          <a:chExt cx="554624" cy="276224"/>
        </a:xfrm>
      </xdr:grpSpPr>
      <xdr:sp macro="[0]!Sort_Weakness" textlink="">
        <xdr:nvSpPr>
          <xdr:cNvPr id="23" name="Rechteck 22">
            <a:extLst>
              <a:ext uri="{FF2B5EF4-FFF2-40B4-BE49-F238E27FC236}">
                <a16:creationId xmlns:a16="http://schemas.microsoft.com/office/drawing/2014/main" id="{00000000-0008-0000-2F00-000017000000}"/>
              </a:ext>
            </a:extLst>
          </xdr:cNvPr>
          <xdr:cNvSpPr/>
        </xdr:nvSpPr>
        <xdr:spPr>
          <a:xfrm>
            <a:off x="3019425" y="1000125"/>
            <a:ext cx="554624" cy="276224"/>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a:ea typeface="+mn-ea"/>
              <a:cs typeface="+mn-cs"/>
            </a:endParaRPr>
          </a:p>
        </xdr:txBody>
      </xdr:sp>
      <xdr:pic macro="[0]!Sort_Weakness">
        <xdr:nvPicPr>
          <xdr:cNvPr id="24" name="Grafik 23">
            <a:extLst>
              <a:ext uri="{FF2B5EF4-FFF2-40B4-BE49-F238E27FC236}">
                <a16:creationId xmlns:a16="http://schemas.microsoft.com/office/drawing/2014/main" id="{00000000-0008-0000-2F00-00001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41002" y="1054643"/>
            <a:ext cx="152936" cy="180760"/>
          </a:xfrm>
          <a:prstGeom prst="rect">
            <a:avLst/>
          </a:prstGeom>
        </xdr:spPr>
      </xdr:pic>
    </xdr:grpSp>
    <xdr:clientData fPrintsWithSheet="0"/>
  </xdr:twoCellAnchor>
  <xdr:twoCellAnchor editAs="oneCell">
    <xdr:from>
      <xdr:col>2</xdr:col>
      <xdr:colOff>2867025</xdr:colOff>
      <xdr:row>26</xdr:row>
      <xdr:rowOff>476250</xdr:rowOff>
    </xdr:from>
    <xdr:to>
      <xdr:col>2</xdr:col>
      <xdr:colOff>3333750</xdr:colOff>
      <xdr:row>26</xdr:row>
      <xdr:rowOff>708697</xdr:rowOff>
    </xdr:to>
    <xdr:grpSp>
      <xdr:nvGrpSpPr>
        <xdr:cNvPr id="25" name="Gruppieren 24">
          <a:extLst>
            <a:ext uri="{FF2B5EF4-FFF2-40B4-BE49-F238E27FC236}">
              <a16:creationId xmlns:a16="http://schemas.microsoft.com/office/drawing/2014/main" id="{00000000-0008-0000-2F00-000019000000}"/>
            </a:ext>
          </a:extLst>
        </xdr:cNvPr>
        <xdr:cNvGrpSpPr/>
      </xdr:nvGrpSpPr>
      <xdr:grpSpPr>
        <a:xfrm>
          <a:off x="3615773" y="5757241"/>
          <a:ext cx="466725" cy="232447"/>
          <a:chOff x="3019425" y="1000125"/>
          <a:chExt cx="554624" cy="276224"/>
        </a:xfrm>
      </xdr:grpSpPr>
      <xdr:sp macro="[0]!Sort_Opportunities" textlink="">
        <xdr:nvSpPr>
          <xdr:cNvPr id="26" name="Rechteck 25">
            <a:extLst>
              <a:ext uri="{FF2B5EF4-FFF2-40B4-BE49-F238E27FC236}">
                <a16:creationId xmlns:a16="http://schemas.microsoft.com/office/drawing/2014/main" id="{00000000-0008-0000-2F00-00001A000000}"/>
              </a:ext>
            </a:extLst>
          </xdr:cNvPr>
          <xdr:cNvSpPr/>
        </xdr:nvSpPr>
        <xdr:spPr>
          <a:xfrm>
            <a:off x="3019425" y="1000125"/>
            <a:ext cx="554624" cy="276224"/>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a:ea typeface="+mn-ea"/>
              <a:cs typeface="+mn-cs"/>
            </a:endParaRPr>
          </a:p>
        </xdr:txBody>
      </xdr:sp>
      <xdr:pic macro="[0]!Sort_Opportunities">
        <xdr:nvPicPr>
          <xdr:cNvPr id="27" name="Grafik 26">
            <a:extLst>
              <a:ext uri="{FF2B5EF4-FFF2-40B4-BE49-F238E27FC236}">
                <a16:creationId xmlns:a16="http://schemas.microsoft.com/office/drawing/2014/main" id="{00000000-0008-0000-2F00-00001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41002" y="1054643"/>
            <a:ext cx="152936" cy="180760"/>
          </a:xfrm>
          <a:prstGeom prst="rect">
            <a:avLst/>
          </a:prstGeom>
        </xdr:spPr>
      </xdr:pic>
    </xdr:grpSp>
    <xdr:clientData fPrintsWithSheet="0"/>
  </xdr:twoCellAnchor>
  <xdr:twoCellAnchor>
    <xdr:from>
      <xdr:col>8</xdr:col>
      <xdr:colOff>2876550</xdr:colOff>
      <xdr:row>26</xdr:row>
      <xdr:rowOff>485775</xdr:rowOff>
    </xdr:from>
    <xdr:to>
      <xdr:col>8</xdr:col>
      <xdr:colOff>3343275</xdr:colOff>
      <xdr:row>26</xdr:row>
      <xdr:rowOff>718222</xdr:rowOff>
    </xdr:to>
    <xdr:grpSp>
      <xdr:nvGrpSpPr>
        <xdr:cNvPr id="28" name="Gruppieren 27">
          <a:extLst>
            <a:ext uri="{FF2B5EF4-FFF2-40B4-BE49-F238E27FC236}">
              <a16:creationId xmlns:a16="http://schemas.microsoft.com/office/drawing/2014/main" id="{00000000-0008-0000-2F00-00001C000000}"/>
            </a:ext>
          </a:extLst>
        </xdr:cNvPr>
        <xdr:cNvGrpSpPr/>
      </xdr:nvGrpSpPr>
      <xdr:grpSpPr>
        <a:xfrm>
          <a:off x="8720759" y="5766766"/>
          <a:ext cx="466725" cy="232447"/>
          <a:chOff x="3019425" y="1000125"/>
          <a:chExt cx="554624" cy="276224"/>
        </a:xfrm>
      </xdr:grpSpPr>
      <xdr:sp macro="[0]!Sort_Threats" textlink="">
        <xdr:nvSpPr>
          <xdr:cNvPr id="29" name="Rechteck 28">
            <a:extLst>
              <a:ext uri="{FF2B5EF4-FFF2-40B4-BE49-F238E27FC236}">
                <a16:creationId xmlns:a16="http://schemas.microsoft.com/office/drawing/2014/main" id="{00000000-0008-0000-2F00-00001D000000}"/>
              </a:ext>
            </a:extLst>
          </xdr:cNvPr>
          <xdr:cNvSpPr/>
        </xdr:nvSpPr>
        <xdr:spPr>
          <a:xfrm>
            <a:off x="3019425" y="1000125"/>
            <a:ext cx="554624" cy="276224"/>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200" b="0" i="0" u="none" strike="noStrike" kern="0" cap="none" spc="0" normalizeH="0" baseline="0">
              <a:ln>
                <a:noFill/>
              </a:ln>
              <a:solidFill>
                <a:prstClr val="white"/>
              </a:solidFill>
              <a:effectLst/>
              <a:uLnTx/>
              <a:uFillTx/>
              <a:latin typeface="Calibri"/>
              <a:ea typeface="+mn-ea"/>
              <a:cs typeface="+mn-cs"/>
            </a:endParaRPr>
          </a:p>
        </xdr:txBody>
      </xdr:sp>
      <xdr:pic macro="[0]!Sort_Threats">
        <xdr:nvPicPr>
          <xdr:cNvPr id="30" name="Grafik 29">
            <a:extLst>
              <a:ext uri="{FF2B5EF4-FFF2-40B4-BE49-F238E27FC236}">
                <a16:creationId xmlns:a16="http://schemas.microsoft.com/office/drawing/2014/main" id="{00000000-0008-0000-2F00-00001E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41002" y="1054643"/>
            <a:ext cx="152936" cy="180760"/>
          </a:xfrm>
          <a:prstGeom prst="rect">
            <a:avLst/>
          </a:prstGeom>
        </xdr:spPr>
      </xdr:pic>
    </xdr:grpSp>
    <xdr:clientData fPrintsWithSheet="0"/>
  </xdr:twoCellAnchor>
  <mc:AlternateContent xmlns:mc="http://schemas.openxmlformats.org/markup-compatibility/2006">
    <mc:Choice xmlns:a14="http://schemas.microsoft.com/office/drawing/2010/main" Requires="a14">
      <xdr:twoCellAnchor editAs="oneCell">
        <xdr:from>
          <xdr:col>8</xdr:col>
          <xdr:colOff>2114550</xdr:colOff>
          <xdr:row>0</xdr:row>
          <xdr:rowOff>31750</xdr:rowOff>
        </xdr:from>
        <xdr:to>
          <xdr:col>11</xdr:col>
          <xdr:colOff>437515</xdr:colOff>
          <xdr:row>0</xdr:row>
          <xdr:rowOff>546100</xdr:rowOff>
        </xdr:to>
        <xdr:pic>
          <xdr:nvPicPr>
            <xdr:cNvPr id="31" name="Grafik 30">
              <a:extLst>
                <a:ext uri="{FF2B5EF4-FFF2-40B4-BE49-F238E27FC236}">
                  <a16:creationId xmlns:a16="http://schemas.microsoft.com/office/drawing/2014/main" id="{00000000-0008-0000-2F00-00001F000000}"/>
                </a:ext>
              </a:extLst>
            </xdr:cNvPr>
            <xdr:cNvPicPr>
              <a:picLocks noChangeAspect="1" noChangeArrowheads="1"/>
              <a:extLst>
                <a:ext uri="{84589F7E-364E-4C9E-8A38-B11213B215E9}">
                  <a14:cameraTool cellRange="Logo!$D$6" spid="_x0000_s571935"/>
                </a:ext>
              </a:extLst>
            </xdr:cNvPicPr>
          </xdr:nvPicPr>
          <xdr:blipFill>
            <a:blip xmlns:r="http://schemas.openxmlformats.org/officeDocument/2006/relationships" r:embed="rId3"/>
            <a:srcRect/>
            <a:stretch>
              <a:fillRect/>
            </a:stretch>
          </xdr:blipFill>
          <xdr:spPr bwMode="auto">
            <a:xfrm>
              <a:off x="7753350" y="31750"/>
              <a:ext cx="2152015" cy="51435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79375</xdr:colOff>
      <xdr:row>0</xdr:row>
      <xdr:rowOff>206375</xdr:rowOff>
    </xdr:from>
    <xdr:to>
      <xdr:col>0</xdr:col>
      <xdr:colOff>385375</xdr:colOff>
      <xdr:row>0</xdr:row>
      <xdr:rowOff>511176</xdr:rowOff>
    </xdr:to>
    <xdr:grpSp>
      <xdr:nvGrpSpPr>
        <xdr:cNvPr id="32" name="Gruppieren 40">
          <a:hlinkClick xmlns:r="http://schemas.openxmlformats.org/officeDocument/2006/relationships" r:id="rId4"/>
          <a:extLst>
            <a:ext uri="{FF2B5EF4-FFF2-40B4-BE49-F238E27FC236}">
              <a16:creationId xmlns:a16="http://schemas.microsoft.com/office/drawing/2014/main" id="{00000000-0008-0000-2F00-000020000000}"/>
            </a:ext>
          </a:extLst>
        </xdr:cNvPr>
        <xdr:cNvGrpSpPr>
          <a:grpSpLocks noChangeAspect="1"/>
        </xdr:cNvGrpSpPr>
      </xdr:nvGrpSpPr>
      <xdr:grpSpPr>
        <a:xfrm>
          <a:off x="79375" y="206375"/>
          <a:ext cx="306000" cy="304801"/>
          <a:chOff x="9191625" y="3009900"/>
          <a:chExt cx="324000" cy="325465"/>
        </a:xfrm>
      </xdr:grpSpPr>
      <xdr:sp macro="" textlink="">
        <xdr:nvSpPr>
          <xdr:cNvPr id="33" name="Rechteck 41">
            <a:extLst>
              <a:ext uri="{FF2B5EF4-FFF2-40B4-BE49-F238E27FC236}">
                <a16:creationId xmlns:a16="http://schemas.microsoft.com/office/drawing/2014/main" id="{00000000-0008-0000-2F00-000021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4" name="Pfeil nach links 42">
            <a:extLst>
              <a:ext uri="{FF2B5EF4-FFF2-40B4-BE49-F238E27FC236}">
                <a16:creationId xmlns:a16="http://schemas.microsoft.com/office/drawing/2014/main" id="{00000000-0008-0000-2F00-000022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9</xdr:col>
      <xdr:colOff>63500</xdr:colOff>
      <xdr:row>2</xdr:row>
      <xdr:rowOff>63500</xdr:rowOff>
    </xdr:from>
    <xdr:to>
      <xdr:col>11</xdr:col>
      <xdr:colOff>375141</xdr:colOff>
      <xdr:row>2</xdr:row>
      <xdr:rowOff>243500</xdr:rowOff>
    </xdr:to>
    <xdr:grpSp>
      <xdr:nvGrpSpPr>
        <xdr:cNvPr id="35" name="Gruppieren 34">
          <a:extLst>
            <a:ext uri="{FF2B5EF4-FFF2-40B4-BE49-F238E27FC236}">
              <a16:creationId xmlns:a16="http://schemas.microsoft.com/office/drawing/2014/main" id="{00000000-0008-0000-2F00-000023000000}"/>
            </a:ext>
          </a:extLst>
        </xdr:cNvPr>
        <xdr:cNvGrpSpPr/>
      </xdr:nvGrpSpPr>
      <xdr:grpSpPr>
        <a:xfrm>
          <a:off x="9426161" y="633343"/>
          <a:ext cx="775467" cy="180000"/>
          <a:chOff x="10585450" y="586886"/>
          <a:chExt cx="756141" cy="180000"/>
        </a:xfrm>
      </xdr:grpSpPr>
      <xdr:grpSp>
        <xdr:nvGrpSpPr>
          <xdr:cNvPr id="36" name="Gruppieren 35">
            <a:hlinkClick xmlns:r="http://schemas.openxmlformats.org/officeDocument/2006/relationships" r:id="rId5" tooltip="Help"/>
            <a:extLst>
              <a:ext uri="{FF2B5EF4-FFF2-40B4-BE49-F238E27FC236}">
                <a16:creationId xmlns:a16="http://schemas.microsoft.com/office/drawing/2014/main" id="{00000000-0008-0000-2F00-000024000000}"/>
              </a:ext>
            </a:extLst>
          </xdr:cNvPr>
          <xdr:cNvGrpSpPr/>
        </xdr:nvGrpSpPr>
        <xdr:grpSpPr>
          <a:xfrm>
            <a:off x="11161591" y="586886"/>
            <a:ext cx="180000" cy="180000"/>
            <a:chOff x="8105775" y="571500"/>
            <a:chExt cx="172800" cy="172800"/>
          </a:xfrm>
        </xdr:grpSpPr>
        <xdr:sp macro="" textlink="">
          <xdr:nvSpPr>
            <xdr:cNvPr id="39" name="Rechteck 38">
              <a:extLst>
                <a:ext uri="{FF2B5EF4-FFF2-40B4-BE49-F238E27FC236}">
                  <a16:creationId xmlns:a16="http://schemas.microsoft.com/office/drawing/2014/main" id="{00000000-0008-0000-2F00-000027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0" name="Textfeld 39">
              <a:extLst>
                <a:ext uri="{FF2B5EF4-FFF2-40B4-BE49-F238E27FC236}">
                  <a16:creationId xmlns:a16="http://schemas.microsoft.com/office/drawing/2014/main" id="{00000000-0008-0000-2F00-000028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37" name="Rechteck 36">
            <a:extLst>
              <a:ext uri="{FF2B5EF4-FFF2-40B4-BE49-F238E27FC236}">
                <a16:creationId xmlns:a16="http://schemas.microsoft.com/office/drawing/2014/main" id="{00000000-0008-0000-2F00-000025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8" name="Rechteck 37">
            <a:extLst>
              <a:ext uri="{FF2B5EF4-FFF2-40B4-BE49-F238E27FC236}">
                <a16:creationId xmlns:a16="http://schemas.microsoft.com/office/drawing/2014/main" id="{00000000-0008-0000-2F00-000026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xdr:from>
      <xdr:col>3</xdr:col>
      <xdr:colOff>2540</xdr:colOff>
      <xdr:row>0</xdr:row>
      <xdr:rowOff>209550</xdr:rowOff>
    </xdr:from>
    <xdr:to>
      <xdr:col>8</xdr:col>
      <xdr:colOff>1333500</xdr:colOff>
      <xdr:row>0</xdr:row>
      <xdr:rowOff>533401</xdr:rowOff>
    </xdr:to>
    <xdr:grpSp>
      <xdr:nvGrpSpPr>
        <xdr:cNvPr id="3" name="Gruppieren 2">
          <a:extLst>
            <a:ext uri="{FF2B5EF4-FFF2-40B4-BE49-F238E27FC236}">
              <a16:creationId xmlns:a16="http://schemas.microsoft.com/office/drawing/2014/main" id="{00000000-0008-0000-2F00-000003000000}"/>
            </a:ext>
          </a:extLst>
        </xdr:cNvPr>
        <xdr:cNvGrpSpPr/>
      </xdr:nvGrpSpPr>
      <xdr:grpSpPr>
        <a:xfrm>
          <a:off x="4269740" y="209550"/>
          <a:ext cx="2907969" cy="323851"/>
          <a:chOff x="4337050" y="209550"/>
          <a:chExt cx="2743771" cy="323851"/>
        </a:xfrm>
      </xdr:grpSpPr>
      <xdr:sp macro="" textlink="' '!A42">
        <xdr:nvSpPr>
          <xdr:cNvPr id="51" name="Rechteck: obere Ecken abgerundet 13">
            <a:hlinkClick xmlns:r="http://schemas.openxmlformats.org/officeDocument/2006/relationships" r:id="rId6"/>
            <a:extLst>
              <a:ext uri="{FF2B5EF4-FFF2-40B4-BE49-F238E27FC236}">
                <a16:creationId xmlns:a16="http://schemas.microsoft.com/office/drawing/2014/main" id="{00000000-0008-0000-2F00-000033000000}"/>
              </a:ext>
            </a:extLst>
          </xdr:cNvPr>
          <xdr:cNvSpPr/>
        </xdr:nvSpPr>
        <xdr:spPr>
          <a:xfrm>
            <a:off x="4337050" y="209550"/>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98248923-4B72-4B11-B340-47236ACA7550}"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Stratégies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357">
        <xdr:nvSpPr>
          <xdr:cNvPr id="52" name="Rechteck: obere Ecken abgerundet 14">
            <a:hlinkClick xmlns:r="http://schemas.openxmlformats.org/officeDocument/2006/relationships" r:id="rId7" tooltip="Go to"/>
            <a:extLst>
              <a:ext uri="{FF2B5EF4-FFF2-40B4-BE49-F238E27FC236}">
                <a16:creationId xmlns:a16="http://schemas.microsoft.com/office/drawing/2014/main" id="{00000000-0008-0000-2F00-000034000000}"/>
              </a:ext>
            </a:extLst>
          </xdr:cNvPr>
          <xdr:cNvSpPr/>
        </xdr:nvSpPr>
        <xdr:spPr>
          <a:xfrm>
            <a:off x="5734042" y="209550"/>
            <a:ext cx="1346779"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18A4578E-FC1A-4D3E-B6AC-D204DC05E24D}"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Vision/Stratégies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561312</xdr:colOff>
      <xdr:row>29</xdr:row>
      <xdr:rowOff>39189</xdr:rowOff>
    </xdr:from>
    <xdr:to>
      <xdr:col>6</xdr:col>
      <xdr:colOff>83097</xdr:colOff>
      <xdr:row>41</xdr:row>
      <xdr:rowOff>61689</xdr:rowOff>
    </xdr:to>
    <xdr:sp macro="" textlink="">
      <xdr:nvSpPr>
        <xdr:cNvPr id="2" name="Rechteck 1">
          <a:extLst>
            <a:ext uri="{FF2B5EF4-FFF2-40B4-BE49-F238E27FC236}">
              <a16:creationId xmlns:a16="http://schemas.microsoft.com/office/drawing/2014/main" id="{00000000-0008-0000-3000-000002000000}"/>
            </a:ext>
          </a:extLst>
        </xdr:cNvPr>
        <xdr:cNvSpPr/>
      </xdr:nvSpPr>
      <xdr:spPr>
        <a:xfrm>
          <a:off x="1529052" y="8184969"/>
          <a:ext cx="3644205" cy="27657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563133</xdr:colOff>
      <xdr:row>41</xdr:row>
      <xdr:rowOff>111896</xdr:rowOff>
    </xdr:from>
    <xdr:to>
      <xdr:col>6</xdr:col>
      <xdr:colOff>84918</xdr:colOff>
      <xdr:row>54</xdr:row>
      <xdr:rowOff>134396</xdr:rowOff>
    </xdr:to>
    <xdr:sp macro="" textlink="">
      <xdr:nvSpPr>
        <xdr:cNvPr id="3" name="Rechteck 2">
          <a:extLst>
            <a:ext uri="{FF2B5EF4-FFF2-40B4-BE49-F238E27FC236}">
              <a16:creationId xmlns:a16="http://schemas.microsoft.com/office/drawing/2014/main" id="{00000000-0008-0000-3000-000003000000}"/>
            </a:ext>
          </a:extLst>
        </xdr:cNvPr>
        <xdr:cNvSpPr/>
      </xdr:nvSpPr>
      <xdr:spPr>
        <a:xfrm>
          <a:off x="1530873" y="11000876"/>
          <a:ext cx="3644205" cy="27657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88271</xdr:colOff>
      <xdr:row>29</xdr:row>
      <xdr:rowOff>39189</xdr:rowOff>
    </xdr:from>
    <xdr:to>
      <xdr:col>7</xdr:col>
      <xdr:colOff>206321</xdr:colOff>
      <xdr:row>41</xdr:row>
      <xdr:rowOff>61689</xdr:rowOff>
    </xdr:to>
    <xdr:sp macro="" textlink="">
      <xdr:nvSpPr>
        <xdr:cNvPr id="4" name="Rechteck 3">
          <a:extLst>
            <a:ext uri="{FF2B5EF4-FFF2-40B4-BE49-F238E27FC236}">
              <a16:creationId xmlns:a16="http://schemas.microsoft.com/office/drawing/2014/main" id="{00000000-0008-0000-3000-000004000000}"/>
            </a:ext>
          </a:extLst>
        </xdr:cNvPr>
        <xdr:cNvSpPr/>
      </xdr:nvSpPr>
      <xdr:spPr>
        <a:xfrm>
          <a:off x="5178431" y="8184969"/>
          <a:ext cx="3638490" cy="27657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6</xdr:col>
      <xdr:colOff>88271</xdr:colOff>
      <xdr:row>41</xdr:row>
      <xdr:rowOff>111896</xdr:rowOff>
    </xdr:from>
    <xdr:to>
      <xdr:col>7</xdr:col>
      <xdr:colOff>206321</xdr:colOff>
      <xdr:row>54</xdr:row>
      <xdr:rowOff>134396</xdr:rowOff>
    </xdr:to>
    <xdr:sp macro="" textlink="">
      <xdr:nvSpPr>
        <xdr:cNvPr id="5" name="Rechteck 4">
          <a:extLst>
            <a:ext uri="{FF2B5EF4-FFF2-40B4-BE49-F238E27FC236}">
              <a16:creationId xmlns:a16="http://schemas.microsoft.com/office/drawing/2014/main" id="{00000000-0008-0000-3000-000005000000}"/>
            </a:ext>
          </a:extLst>
        </xdr:cNvPr>
        <xdr:cNvSpPr>
          <a:spLocks noChangeAspect="1"/>
        </xdr:cNvSpPr>
      </xdr:nvSpPr>
      <xdr:spPr>
        <a:xfrm>
          <a:off x="5178431" y="11000876"/>
          <a:ext cx="3638490" cy="27657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0</xdr:col>
      <xdr:colOff>634245</xdr:colOff>
      <xdr:row>29</xdr:row>
      <xdr:rowOff>28575</xdr:rowOff>
    </xdr:from>
    <xdr:ext cx="342786" cy="5915025"/>
    <xdr:sp macro="" textlink="' '!A695">
      <xdr:nvSpPr>
        <xdr:cNvPr id="6" name="Textfeld 5">
          <a:extLst>
            <a:ext uri="{FF2B5EF4-FFF2-40B4-BE49-F238E27FC236}">
              <a16:creationId xmlns:a16="http://schemas.microsoft.com/office/drawing/2014/main" id="{00000000-0008-0000-3000-000006000000}"/>
            </a:ext>
          </a:extLst>
        </xdr:cNvPr>
        <xdr:cNvSpPr txBox="1"/>
      </xdr:nvSpPr>
      <xdr:spPr>
        <a:xfrm rot="16200000">
          <a:off x="-2151875" y="10968095"/>
          <a:ext cx="591502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25C3BD58-322B-4D9E-B158-F05835A0C5AB}"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Rentabilité</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2</xdr:col>
      <xdr:colOff>504826</xdr:colOff>
      <xdr:row>56</xdr:row>
      <xdr:rowOff>105494</xdr:rowOff>
    </xdr:from>
    <xdr:to>
      <xdr:col>7</xdr:col>
      <xdr:colOff>318135</xdr:colOff>
      <xdr:row>58</xdr:row>
      <xdr:rowOff>56860</xdr:rowOff>
    </xdr:to>
    <xdr:sp macro="" textlink="' '!A696">
      <xdr:nvSpPr>
        <xdr:cNvPr id="7" name="Textfeld 6">
          <a:extLst>
            <a:ext uri="{FF2B5EF4-FFF2-40B4-BE49-F238E27FC236}">
              <a16:creationId xmlns:a16="http://schemas.microsoft.com/office/drawing/2014/main" id="{00000000-0008-0000-3000-000007000000}"/>
            </a:ext>
          </a:extLst>
        </xdr:cNvPr>
        <xdr:cNvSpPr txBox="1"/>
      </xdr:nvSpPr>
      <xdr:spPr>
        <a:xfrm>
          <a:off x="1447801" y="14354894"/>
          <a:ext cx="7233284" cy="3323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54198977-05E5-4BA3-BF45-D6CDCC347BBB}"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Loyauté/Lien</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oneCellAnchor>
    <xdr:from>
      <xdr:col>1</xdr:col>
      <xdr:colOff>185136</xdr:colOff>
      <xdr:row>29</xdr:row>
      <xdr:rowOff>19049</xdr:rowOff>
    </xdr:from>
    <xdr:ext cx="311496" cy="1095375"/>
    <xdr:sp macro="" textlink="' '!A376">
      <xdr:nvSpPr>
        <xdr:cNvPr id="8" name="Textfeld 7">
          <a:extLst>
            <a:ext uri="{FF2B5EF4-FFF2-40B4-BE49-F238E27FC236}">
              <a16:creationId xmlns:a16="http://schemas.microsoft.com/office/drawing/2014/main" id="{00000000-0008-0000-3000-000008000000}"/>
            </a:ext>
          </a:extLst>
        </xdr:cNvPr>
        <xdr:cNvSpPr txBox="1"/>
      </xdr:nvSpPr>
      <xdr:spPr>
        <a:xfrm rot="16200000">
          <a:off x="431371" y="8564389"/>
          <a:ext cx="10953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76A239A8-E108-4BBB-907A-CD3DE0A512F9}"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grande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1</xdr:col>
      <xdr:colOff>280387</xdr:colOff>
      <xdr:row>49</xdr:row>
      <xdr:rowOff>104775</xdr:rowOff>
    </xdr:from>
    <xdr:ext cx="311496" cy="1066799"/>
    <xdr:sp macro="" textlink="' '!A379">
      <xdr:nvSpPr>
        <xdr:cNvPr id="9" name="Textfeld 8">
          <a:extLst>
            <a:ext uri="{FF2B5EF4-FFF2-40B4-BE49-F238E27FC236}">
              <a16:creationId xmlns:a16="http://schemas.microsoft.com/office/drawing/2014/main" id="{00000000-0008-0000-3000-000009000000}"/>
            </a:ext>
          </a:extLst>
        </xdr:cNvPr>
        <xdr:cNvSpPr txBox="1"/>
      </xdr:nvSpPr>
      <xdr:spPr>
        <a:xfrm rot="16200000">
          <a:off x="540910" y="13398327"/>
          <a:ext cx="106679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7FFB3126-0110-4687-99CB-96DEA203673C}"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6</xdr:col>
      <xdr:colOff>2352675</xdr:colOff>
      <xdr:row>56</xdr:row>
      <xdr:rowOff>55201</xdr:rowOff>
    </xdr:from>
    <xdr:ext cx="1323975" cy="311496"/>
    <xdr:sp macro="" textlink="' '!A376">
      <xdr:nvSpPr>
        <xdr:cNvPr id="10" name="Textfeld 9">
          <a:extLst>
            <a:ext uri="{FF2B5EF4-FFF2-40B4-BE49-F238E27FC236}">
              <a16:creationId xmlns:a16="http://schemas.microsoft.com/office/drawing/2014/main" id="{00000000-0008-0000-3000-00000A000000}"/>
            </a:ext>
          </a:extLst>
        </xdr:cNvPr>
        <xdr:cNvSpPr txBox="1"/>
      </xdr:nvSpPr>
      <xdr:spPr>
        <a:xfrm>
          <a:off x="7305675" y="14304601"/>
          <a:ext cx="13239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A7AD87DF-65EB-4B08-ADD6-FD6B80F041FE}"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grande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514350</xdr:colOff>
      <xdr:row>56</xdr:row>
      <xdr:rowOff>55201</xdr:rowOff>
    </xdr:from>
    <xdr:ext cx="1295400" cy="311496"/>
    <xdr:sp macro="" textlink="' '!A379">
      <xdr:nvSpPr>
        <xdr:cNvPr id="11" name="Textfeld 10">
          <a:extLst>
            <a:ext uri="{FF2B5EF4-FFF2-40B4-BE49-F238E27FC236}">
              <a16:creationId xmlns:a16="http://schemas.microsoft.com/office/drawing/2014/main" id="{00000000-0008-0000-3000-00000B000000}"/>
            </a:ext>
          </a:extLst>
        </xdr:cNvPr>
        <xdr:cNvSpPr txBox="1"/>
      </xdr:nvSpPr>
      <xdr:spPr>
        <a:xfrm>
          <a:off x="1457325" y="14304601"/>
          <a:ext cx="12954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9C5BFED2-ACEF-4AE2-86E9-6779DBA9F8FD}"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2</xdr:col>
      <xdr:colOff>1056123</xdr:colOff>
      <xdr:row>29</xdr:row>
      <xdr:rowOff>135319</xdr:rowOff>
    </xdr:from>
    <xdr:to>
      <xdr:col>5</xdr:col>
      <xdr:colOff>255036</xdr:colOff>
      <xdr:row>30</xdr:row>
      <xdr:rowOff>57150</xdr:rowOff>
    </xdr:to>
    <xdr:sp macro="" textlink="">
      <xdr:nvSpPr>
        <xdr:cNvPr id="12" name="Textfeld 11">
          <a:extLst>
            <a:ext uri="{FF2B5EF4-FFF2-40B4-BE49-F238E27FC236}">
              <a16:creationId xmlns:a16="http://schemas.microsoft.com/office/drawing/2014/main" id="{00000000-0008-0000-3000-00000C000000}"/>
            </a:ext>
          </a:extLst>
        </xdr:cNvPr>
        <xdr:cNvSpPr txBox="1"/>
      </xdr:nvSpPr>
      <xdr:spPr>
        <a:xfrm>
          <a:off x="1999098" y="8288719"/>
          <a:ext cx="2580288" cy="159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400" b="0">
              <a:solidFill>
                <a:schemeClr val="accent1"/>
              </a:solidFill>
              <a:latin typeface="Calibri Light" panose="020F0302020204030204" pitchFamily="34" charset="0"/>
              <a:cs typeface="Calibri Light" panose="020F0302020204030204" pitchFamily="34" charset="0"/>
            </a:rPr>
            <a:t>"Butterflies"</a:t>
          </a:r>
        </a:p>
      </xdr:txBody>
    </xdr:sp>
    <xdr:clientData/>
  </xdr:twoCellAnchor>
  <xdr:twoCellAnchor editAs="oneCell">
    <xdr:from>
      <xdr:col>6</xdr:col>
      <xdr:colOff>639492</xdr:colOff>
      <xdr:row>29</xdr:row>
      <xdr:rowOff>135319</xdr:rowOff>
    </xdr:from>
    <xdr:to>
      <xdr:col>6</xdr:col>
      <xdr:colOff>3217450</xdr:colOff>
      <xdr:row>30</xdr:row>
      <xdr:rowOff>57150</xdr:rowOff>
    </xdr:to>
    <xdr:sp macro="" textlink="">
      <xdr:nvSpPr>
        <xdr:cNvPr id="13" name="Textfeld 12">
          <a:extLst>
            <a:ext uri="{FF2B5EF4-FFF2-40B4-BE49-F238E27FC236}">
              <a16:creationId xmlns:a16="http://schemas.microsoft.com/office/drawing/2014/main" id="{00000000-0008-0000-3000-00000D000000}"/>
            </a:ext>
          </a:extLst>
        </xdr:cNvPr>
        <xdr:cNvSpPr txBox="1"/>
      </xdr:nvSpPr>
      <xdr:spPr>
        <a:xfrm>
          <a:off x="5592492" y="8288719"/>
          <a:ext cx="2577958" cy="159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400" b="0">
              <a:solidFill>
                <a:schemeClr val="accent3">
                  <a:lumMod val="75000"/>
                </a:schemeClr>
              </a:solidFill>
              <a:latin typeface="Calibri Light" panose="020F0302020204030204" pitchFamily="34" charset="0"/>
              <a:cs typeface="Calibri Light" panose="020F0302020204030204" pitchFamily="34" charset="0"/>
            </a:rPr>
            <a:t>"True Friends"</a:t>
          </a:r>
        </a:p>
      </xdr:txBody>
    </xdr:sp>
    <xdr:clientData/>
  </xdr:twoCellAnchor>
  <xdr:twoCellAnchor editAs="oneCell">
    <xdr:from>
      <xdr:col>2</xdr:col>
      <xdr:colOff>1158032</xdr:colOff>
      <xdr:row>42</xdr:row>
      <xdr:rowOff>15421</xdr:rowOff>
    </xdr:from>
    <xdr:to>
      <xdr:col>5</xdr:col>
      <xdr:colOff>356235</xdr:colOff>
      <xdr:row>42</xdr:row>
      <xdr:rowOff>171450</xdr:rowOff>
    </xdr:to>
    <xdr:sp macro="" textlink="">
      <xdr:nvSpPr>
        <xdr:cNvPr id="14" name="Textfeld 13">
          <a:extLst>
            <a:ext uri="{FF2B5EF4-FFF2-40B4-BE49-F238E27FC236}">
              <a16:creationId xmlns:a16="http://schemas.microsoft.com/office/drawing/2014/main" id="{00000000-0008-0000-3000-00000E000000}"/>
            </a:ext>
          </a:extLst>
        </xdr:cNvPr>
        <xdr:cNvSpPr txBox="1"/>
      </xdr:nvSpPr>
      <xdr:spPr>
        <a:xfrm>
          <a:off x="2101007" y="11264446"/>
          <a:ext cx="2579578" cy="1560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400" b="0">
              <a:solidFill>
                <a:schemeClr val="accent2">
                  <a:lumMod val="75000"/>
                </a:schemeClr>
              </a:solidFill>
              <a:latin typeface="Calibri Light" panose="020F0302020204030204" pitchFamily="34" charset="0"/>
              <a:cs typeface="Calibri Light" panose="020F0302020204030204" pitchFamily="34" charset="0"/>
            </a:rPr>
            <a:t>"Strangers"</a:t>
          </a:r>
        </a:p>
      </xdr:txBody>
    </xdr:sp>
    <xdr:clientData/>
  </xdr:twoCellAnchor>
  <xdr:twoCellAnchor editAs="oneCell">
    <xdr:from>
      <xdr:col>6</xdr:col>
      <xdr:colOff>552450</xdr:colOff>
      <xdr:row>42</xdr:row>
      <xdr:rowOff>5896</xdr:rowOff>
    </xdr:from>
    <xdr:to>
      <xdr:col>6</xdr:col>
      <xdr:colOff>3116512</xdr:colOff>
      <xdr:row>42</xdr:row>
      <xdr:rowOff>171450</xdr:rowOff>
    </xdr:to>
    <xdr:sp macro="" textlink="">
      <xdr:nvSpPr>
        <xdr:cNvPr id="15" name="Textfeld 14">
          <a:extLst>
            <a:ext uri="{FF2B5EF4-FFF2-40B4-BE49-F238E27FC236}">
              <a16:creationId xmlns:a16="http://schemas.microsoft.com/office/drawing/2014/main" id="{00000000-0008-0000-3000-00000F000000}"/>
            </a:ext>
          </a:extLst>
        </xdr:cNvPr>
        <xdr:cNvSpPr txBox="1"/>
      </xdr:nvSpPr>
      <xdr:spPr>
        <a:xfrm>
          <a:off x="5505450" y="11254921"/>
          <a:ext cx="2564062" cy="1655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noAutofit/>
        </a:bodyPr>
        <a:lstStyle/>
        <a:p>
          <a:pPr algn="ctr"/>
          <a:r>
            <a:rPr lang="de-CH" sz="1400" b="0">
              <a:solidFill>
                <a:schemeClr val="accent6">
                  <a:lumMod val="75000"/>
                </a:schemeClr>
              </a:solidFill>
              <a:latin typeface="Calibri Light" panose="020F0302020204030204" pitchFamily="34" charset="0"/>
              <a:cs typeface="Calibri Light" panose="020F0302020204030204" pitchFamily="34" charset="0"/>
            </a:rPr>
            <a:t>"Barnacles"</a:t>
          </a:r>
        </a:p>
      </xdr:txBody>
    </xdr:sp>
    <xdr:clientData/>
  </xdr:twoCellAnchor>
  <xdr:oneCellAnchor>
    <xdr:from>
      <xdr:col>2</xdr:col>
      <xdr:colOff>711166</xdr:colOff>
      <xdr:row>34</xdr:row>
      <xdr:rowOff>116338</xdr:rowOff>
    </xdr:from>
    <xdr:ext cx="3200400" cy="500906"/>
    <xdr:sp macro="" textlink="' '!A697">
      <xdr:nvSpPr>
        <xdr:cNvPr id="16" name="Textfeld 15">
          <a:extLst>
            <a:ext uri="{FF2B5EF4-FFF2-40B4-BE49-F238E27FC236}">
              <a16:creationId xmlns:a16="http://schemas.microsoft.com/office/drawing/2014/main" id="{00000000-0008-0000-3000-000010000000}"/>
            </a:ext>
          </a:extLst>
        </xdr:cNvPr>
        <xdr:cNvSpPr txBox="1"/>
      </xdr:nvSpPr>
      <xdr:spPr>
        <a:xfrm>
          <a:off x="1654141" y="9460363"/>
          <a:ext cx="3200400" cy="5009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ctr"/>
          <a:fld id="{05314A65-1C48-4A8C-9312-B60467423DDA}" type="TxLink">
            <a:rPr lang="en-US" sz="1600">
              <a:solidFill>
                <a:schemeClr val="bg1">
                  <a:lumMod val="50000"/>
                </a:schemeClr>
              </a:solidFill>
              <a:latin typeface="Calibri Light" panose="020F0302020204030204" pitchFamily="34" charset="0"/>
              <a:ea typeface="+mn-ea"/>
              <a:cs typeface="Calibri Light" panose="020F0302020204030204" pitchFamily="34" charset="0"/>
            </a:rPr>
            <a:pPr marL="0" indent="0" algn="ctr"/>
            <a:t>Très rentable mais prêt à changer constamment</a:t>
          </a:fld>
          <a:endParaRPr lang="de-CH" sz="16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6</xdr:col>
      <xdr:colOff>295275</xdr:colOff>
      <xdr:row>34</xdr:row>
      <xdr:rowOff>95066</xdr:rowOff>
    </xdr:from>
    <xdr:ext cx="3200400" cy="250453"/>
    <xdr:sp macro="" textlink="' '!A698">
      <xdr:nvSpPr>
        <xdr:cNvPr id="17" name="Textfeld 16">
          <a:extLst>
            <a:ext uri="{FF2B5EF4-FFF2-40B4-BE49-F238E27FC236}">
              <a16:creationId xmlns:a16="http://schemas.microsoft.com/office/drawing/2014/main" id="{00000000-0008-0000-3000-000011000000}"/>
            </a:ext>
          </a:extLst>
        </xdr:cNvPr>
        <xdr:cNvSpPr txBox="1"/>
      </xdr:nvSpPr>
      <xdr:spPr>
        <a:xfrm>
          <a:off x="5385435" y="9383846"/>
          <a:ext cx="320040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ctr"/>
          <a:fld id="{D6CBCCE9-8FA0-4C4F-B597-8FC9258DFFE2}" type="TxLink">
            <a:rPr lang="en-US" sz="1600">
              <a:solidFill>
                <a:schemeClr val="bg1">
                  <a:lumMod val="50000"/>
                </a:schemeClr>
              </a:solidFill>
              <a:latin typeface="Calibri Light" panose="020F0302020204030204" pitchFamily="34" charset="0"/>
              <a:ea typeface="+mn-ea"/>
              <a:cs typeface="Calibri Light" panose="020F0302020204030204" pitchFamily="34" charset="0"/>
            </a:rPr>
            <a:pPr marL="0" indent="0" algn="ctr"/>
            <a:t>Clients très rentables et très fidèle</a:t>
          </a:fld>
          <a:endParaRPr lang="de-CH" sz="16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732037</xdr:colOff>
      <xdr:row>47</xdr:row>
      <xdr:rowOff>230385</xdr:rowOff>
    </xdr:from>
    <xdr:ext cx="3200400" cy="250453"/>
    <xdr:sp macro="" textlink="' '!A699">
      <xdr:nvSpPr>
        <xdr:cNvPr id="18" name="Textfeld 17">
          <a:extLst>
            <a:ext uri="{FF2B5EF4-FFF2-40B4-BE49-F238E27FC236}">
              <a16:creationId xmlns:a16="http://schemas.microsoft.com/office/drawing/2014/main" id="{00000000-0008-0000-3000-000012000000}"/>
            </a:ext>
          </a:extLst>
        </xdr:cNvPr>
        <xdr:cNvSpPr txBox="1"/>
      </xdr:nvSpPr>
      <xdr:spPr>
        <a:xfrm>
          <a:off x="1675012" y="12670035"/>
          <a:ext cx="320040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ctr"/>
          <a:fld id="{35B0FD54-FD5A-4430-95D8-B1E7778A43F4}" type="TxLink">
            <a:rPr lang="en-US" sz="1600">
              <a:solidFill>
                <a:schemeClr val="bg1">
                  <a:lumMod val="50000"/>
                </a:schemeClr>
              </a:solidFill>
              <a:latin typeface="Calibri Light" panose="020F0302020204030204" pitchFamily="34" charset="0"/>
              <a:ea typeface="+mn-ea"/>
              <a:cs typeface="Calibri Light" panose="020F0302020204030204" pitchFamily="34" charset="0"/>
            </a:rPr>
            <a:pPr marL="0" indent="0" algn="ctr"/>
            <a:t>Très faible rentabilité et loyauté</a:t>
          </a:fld>
          <a:endParaRPr lang="de-CH" sz="16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6</xdr:col>
      <xdr:colOff>276225</xdr:colOff>
      <xdr:row>47</xdr:row>
      <xdr:rowOff>223176</xdr:rowOff>
    </xdr:from>
    <xdr:ext cx="3200400" cy="250453"/>
    <xdr:sp macro="" textlink="' '!A700">
      <xdr:nvSpPr>
        <xdr:cNvPr id="19" name="Textfeld 18">
          <a:extLst>
            <a:ext uri="{FF2B5EF4-FFF2-40B4-BE49-F238E27FC236}">
              <a16:creationId xmlns:a16="http://schemas.microsoft.com/office/drawing/2014/main" id="{00000000-0008-0000-3000-000013000000}"/>
            </a:ext>
          </a:extLst>
        </xdr:cNvPr>
        <xdr:cNvSpPr txBox="1"/>
      </xdr:nvSpPr>
      <xdr:spPr>
        <a:xfrm>
          <a:off x="5366385" y="12483756"/>
          <a:ext cx="3200400" cy="250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ctr"/>
          <a:fld id="{B24807E8-A809-412F-BEC9-1697F36CF4DE}" type="TxLink">
            <a:rPr lang="en-US" sz="1600">
              <a:solidFill>
                <a:schemeClr val="bg1">
                  <a:lumMod val="50000"/>
                </a:schemeClr>
              </a:solidFill>
              <a:latin typeface="Calibri Light" panose="020F0302020204030204" pitchFamily="34" charset="0"/>
              <a:ea typeface="+mn-ea"/>
              <a:cs typeface="Calibri Light" panose="020F0302020204030204" pitchFamily="34" charset="0"/>
            </a:rPr>
            <a:pPr marL="0" indent="0" algn="ctr"/>
            <a:t>Faible rentabilité, mais grande loyauté</a:t>
          </a:fld>
          <a:endParaRPr lang="de-CH" sz="16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6</xdr:col>
      <xdr:colOff>3112430</xdr:colOff>
      <xdr:row>41</xdr:row>
      <xdr:rowOff>152327</xdr:rowOff>
    </xdr:from>
    <xdr:to>
      <xdr:col>7</xdr:col>
      <xdr:colOff>234695</xdr:colOff>
      <xdr:row>43</xdr:row>
      <xdr:rowOff>155459</xdr:rowOff>
    </xdr:to>
    <xdr:pic>
      <xdr:nvPicPr>
        <xdr:cNvPr id="20" name="il_fi" descr="http://www.buesum24.de/images/system/krabbe.png">
          <a:extLst>
            <a:ext uri="{FF2B5EF4-FFF2-40B4-BE49-F238E27FC236}">
              <a16:creationId xmlns:a16="http://schemas.microsoft.com/office/drawing/2014/main" id="{00000000-0008-0000-3000-000014000000}"/>
            </a:ext>
          </a:extLst>
        </xdr:cNvPr>
        <xdr:cNvPicPr>
          <a:picLocks noChangeAspect="1" noChangeArrowheads="1"/>
        </xdr:cNvPicPr>
      </xdr:nvPicPr>
      <xdr:blipFill>
        <a:blip xmlns:r="http://schemas.openxmlformats.org/officeDocument/2006/relationships" r:embed="rId1" cstate="print">
          <a:clrChange>
            <a:clrFrom>
              <a:srgbClr val="000000">
                <a:alpha val="0"/>
              </a:srgbClr>
            </a:clrFrom>
            <a:clrTo>
              <a:srgbClr val="000000">
                <a:alpha val="0"/>
              </a:srgbClr>
            </a:clrTo>
          </a:clrChange>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065430" y="11163227"/>
          <a:ext cx="532215" cy="4793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636996</xdr:colOff>
      <xdr:row>29</xdr:row>
      <xdr:rowOff>114599</xdr:rowOff>
    </xdr:from>
    <xdr:to>
      <xdr:col>2</xdr:col>
      <xdr:colOff>1056628</xdr:colOff>
      <xdr:row>31</xdr:row>
      <xdr:rowOff>5563</xdr:rowOff>
    </xdr:to>
    <xdr:pic>
      <xdr:nvPicPr>
        <xdr:cNvPr id="21" name="il_fi" descr="http://www.freecoloring.info/img/kupu-05.gif">
          <a:extLst>
            <a:ext uri="{FF2B5EF4-FFF2-40B4-BE49-F238E27FC236}">
              <a16:creationId xmlns:a16="http://schemas.microsoft.com/office/drawing/2014/main" id="{00000000-0008-0000-3000-000015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duotone>
            <a:prstClr val="black"/>
            <a:schemeClr val="accent1">
              <a:tint val="45000"/>
              <a:satMod val="400000"/>
            </a:schemeClr>
          </a:duotone>
          <a:extLst>
            <a:ext uri="{28A0092B-C50C-407E-A947-70E740481C1C}">
              <a14:useLocalDpi xmlns:a14="http://schemas.microsoft.com/office/drawing/2010/main" val="0"/>
            </a:ext>
          </a:extLst>
        </a:blip>
        <a:srcRect/>
        <a:stretch>
          <a:fillRect/>
        </a:stretch>
      </xdr:blipFill>
      <xdr:spPr bwMode="auto">
        <a:xfrm>
          <a:off x="1579971" y="8267999"/>
          <a:ext cx="419632" cy="367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3109590</xdr:colOff>
      <xdr:row>29</xdr:row>
      <xdr:rowOff>108157</xdr:rowOff>
    </xdr:from>
    <xdr:to>
      <xdr:col>7</xdr:col>
      <xdr:colOff>221622</xdr:colOff>
      <xdr:row>31</xdr:row>
      <xdr:rowOff>102071</xdr:rowOff>
    </xdr:to>
    <xdr:pic>
      <xdr:nvPicPr>
        <xdr:cNvPr id="22" name="il_fi" descr="http://3.bp.blogspot.com/-k-S6WfjA63c/TyYCaCjWZOI/AAAAAAAAAvs/ZBj4bAM2IDM/s1600/bestfriendsbw_975x975.jpg">
          <a:extLst>
            <a:ext uri="{FF2B5EF4-FFF2-40B4-BE49-F238E27FC236}">
              <a16:creationId xmlns:a16="http://schemas.microsoft.com/office/drawing/2014/main" id="{00000000-0008-0000-3000-000016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duotone>
            <a:prstClr val="black"/>
            <a:schemeClr val="accent3">
              <a:tint val="45000"/>
              <a:satMod val="400000"/>
            </a:schemeClr>
          </a:duotone>
          <a:extLst>
            <a:ext uri="{28A0092B-C50C-407E-A947-70E740481C1C}">
              <a14:useLocalDpi xmlns:a14="http://schemas.microsoft.com/office/drawing/2010/main" val="0"/>
            </a:ext>
          </a:extLst>
        </a:blip>
        <a:srcRect/>
        <a:stretch>
          <a:fillRect/>
        </a:stretch>
      </xdr:blipFill>
      <xdr:spPr bwMode="auto">
        <a:xfrm>
          <a:off x="8062590" y="8261557"/>
          <a:ext cx="521982" cy="4701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517017</xdr:colOff>
      <xdr:row>41</xdr:row>
      <xdr:rowOff>179677</xdr:rowOff>
    </xdr:from>
    <xdr:to>
      <xdr:col>2</xdr:col>
      <xdr:colOff>1100408</xdr:colOff>
      <xdr:row>44</xdr:row>
      <xdr:rowOff>305</xdr:rowOff>
    </xdr:to>
    <xdr:pic>
      <xdr:nvPicPr>
        <xdr:cNvPr id="23" name="il_fi" descr="http://www.falloutwiki.com/images/thumb/7/72/Mysterious_Stranger.png/180px-Mysterious_Stranger.png">
          <a:extLst>
            <a:ext uri="{FF2B5EF4-FFF2-40B4-BE49-F238E27FC236}">
              <a16:creationId xmlns:a16="http://schemas.microsoft.com/office/drawing/2014/main" id="{00000000-0008-0000-3000-000017000000}"/>
            </a:ext>
          </a:extLst>
        </xdr:cNvPr>
        <xdr:cNvPicPr>
          <a:picLocks noChangeAspect="1" noChangeArrowheads="1"/>
        </xdr:cNvPicPr>
      </xdr:nvPicPr>
      <xdr:blipFill>
        <a:blip xmlns:r="http://schemas.openxmlformats.org/officeDocument/2006/relationships" r:embed="rId4" cstate="print">
          <a:clrChange>
            <a:clrFrom>
              <a:srgbClr val="000000">
                <a:alpha val="0"/>
              </a:srgbClr>
            </a:clrFrom>
            <a:clrTo>
              <a:srgbClr val="000000">
                <a:alpha val="0"/>
              </a:srgbClr>
            </a:clrTo>
          </a:clrChange>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1459992" y="11190577"/>
          <a:ext cx="583391" cy="5350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76200</xdr:colOff>
      <xdr:row>3</xdr:row>
      <xdr:rowOff>0</xdr:rowOff>
    </xdr:from>
    <xdr:to>
      <xdr:col>0</xdr:col>
      <xdr:colOff>400200</xdr:colOff>
      <xdr:row>3</xdr:row>
      <xdr:rowOff>325465</xdr:rowOff>
    </xdr:to>
    <xdr:grpSp>
      <xdr:nvGrpSpPr>
        <xdr:cNvPr id="30" name="Gruppieren 29">
          <a:hlinkClick xmlns:r="http://schemas.openxmlformats.org/officeDocument/2006/relationships" r:id="rId5"/>
          <a:extLst>
            <a:ext uri="{FF2B5EF4-FFF2-40B4-BE49-F238E27FC236}">
              <a16:creationId xmlns:a16="http://schemas.microsoft.com/office/drawing/2014/main" id="{00000000-0008-0000-3000-00001E000000}"/>
            </a:ext>
          </a:extLst>
        </xdr:cNvPr>
        <xdr:cNvGrpSpPr/>
      </xdr:nvGrpSpPr>
      <xdr:grpSpPr>
        <a:xfrm>
          <a:off x="76200" y="914400"/>
          <a:ext cx="324000" cy="325465"/>
          <a:chOff x="12382500" y="2152650"/>
          <a:chExt cx="324000" cy="325465"/>
        </a:xfrm>
      </xdr:grpSpPr>
      <xdr:sp macro="" textlink="">
        <xdr:nvSpPr>
          <xdr:cNvPr id="31" name="Rechteck 30">
            <a:extLst>
              <a:ext uri="{FF2B5EF4-FFF2-40B4-BE49-F238E27FC236}">
                <a16:creationId xmlns:a16="http://schemas.microsoft.com/office/drawing/2014/main" id="{00000000-0008-0000-3000-00001F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32" name="Grafik 31">
            <a:extLst>
              <a:ext uri="{FF2B5EF4-FFF2-40B4-BE49-F238E27FC236}">
                <a16:creationId xmlns:a16="http://schemas.microsoft.com/office/drawing/2014/main" id="{00000000-0008-0000-3000-000020000000}"/>
              </a:ext>
            </a:extLst>
          </xdr:cNvPr>
          <xdr:cNvPicPr>
            <a:picLocks noChangeAspect="1"/>
          </xdr:cNvPicPr>
        </xdr:nvPicPr>
        <xdr:blipFill>
          <a:blip xmlns:r="http://schemas.openxmlformats.org/officeDocument/2006/relationships" r:embed="rId6">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editAs="oneCell">
    <xdr:from>
      <xdr:col>0</xdr:col>
      <xdr:colOff>76200</xdr:colOff>
      <xdr:row>57</xdr:row>
      <xdr:rowOff>9525</xdr:rowOff>
    </xdr:from>
    <xdr:to>
      <xdr:col>0</xdr:col>
      <xdr:colOff>400200</xdr:colOff>
      <xdr:row>58</xdr:row>
      <xdr:rowOff>144490</xdr:rowOff>
    </xdr:to>
    <xdr:grpSp>
      <xdr:nvGrpSpPr>
        <xdr:cNvPr id="33" name="Gruppieren 32">
          <a:hlinkClick xmlns:r="http://schemas.openxmlformats.org/officeDocument/2006/relationships" r:id="rId7" tooltip="to top"/>
          <a:extLst>
            <a:ext uri="{FF2B5EF4-FFF2-40B4-BE49-F238E27FC236}">
              <a16:creationId xmlns:a16="http://schemas.microsoft.com/office/drawing/2014/main" id="{00000000-0008-0000-3000-000021000000}"/>
            </a:ext>
          </a:extLst>
        </xdr:cNvPr>
        <xdr:cNvGrpSpPr/>
      </xdr:nvGrpSpPr>
      <xdr:grpSpPr>
        <a:xfrm>
          <a:off x="76200" y="14209619"/>
          <a:ext cx="324000" cy="314259"/>
          <a:chOff x="66675" y="4972050"/>
          <a:chExt cx="324000" cy="325465"/>
        </a:xfrm>
      </xdr:grpSpPr>
      <xdr:sp macro="" textlink="">
        <xdr:nvSpPr>
          <xdr:cNvPr id="34" name="Rechteck 33">
            <a:extLst>
              <a:ext uri="{FF2B5EF4-FFF2-40B4-BE49-F238E27FC236}">
                <a16:creationId xmlns:a16="http://schemas.microsoft.com/office/drawing/2014/main" id="{00000000-0008-0000-3000-000022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5" name="Pfeil nach oben 70">
            <a:extLst>
              <a:ext uri="{FF2B5EF4-FFF2-40B4-BE49-F238E27FC236}">
                <a16:creationId xmlns:a16="http://schemas.microsoft.com/office/drawing/2014/main" id="{00000000-0008-0000-3000-000023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grpSp>
    <xdr:clientData fPrintsWithSheet="0"/>
  </xdr:twoCellAnchor>
  <xdr:twoCellAnchor editAs="oneCell">
    <xdr:from>
      <xdr:col>8</xdr:col>
      <xdr:colOff>2219325</xdr:colOff>
      <xdr:row>5</xdr:row>
      <xdr:rowOff>47625</xdr:rowOff>
    </xdr:from>
    <xdr:to>
      <xdr:col>8</xdr:col>
      <xdr:colOff>2399325</xdr:colOff>
      <xdr:row>5</xdr:row>
      <xdr:rowOff>227625</xdr:rowOff>
    </xdr:to>
    <xdr:grpSp>
      <xdr:nvGrpSpPr>
        <xdr:cNvPr id="36" name="Gruppieren 35">
          <a:hlinkClick xmlns:r="http://schemas.openxmlformats.org/officeDocument/2006/relationships" r:id="rId8"/>
          <a:extLst>
            <a:ext uri="{FF2B5EF4-FFF2-40B4-BE49-F238E27FC236}">
              <a16:creationId xmlns:a16="http://schemas.microsoft.com/office/drawing/2014/main" id="{00000000-0008-0000-3000-000024000000}"/>
            </a:ext>
          </a:extLst>
        </xdr:cNvPr>
        <xdr:cNvGrpSpPr/>
      </xdr:nvGrpSpPr>
      <xdr:grpSpPr>
        <a:xfrm>
          <a:off x="11345396" y="1517837"/>
          <a:ext cx="180000" cy="180000"/>
          <a:chOff x="12020550" y="2171700"/>
          <a:chExt cx="324000" cy="325465"/>
        </a:xfrm>
      </xdr:grpSpPr>
      <xdr:sp macro="" textlink="">
        <xdr:nvSpPr>
          <xdr:cNvPr id="37" name="Rechteck 36">
            <a:extLst>
              <a:ext uri="{FF2B5EF4-FFF2-40B4-BE49-F238E27FC236}">
                <a16:creationId xmlns:a16="http://schemas.microsoft.com/office/drawing/2014/main" id="{00000000-0008-0000-3000-000025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8" name="Pfeil nach rechts 50">
            <a:extLst>
              <a:ext uri="{FF2B5EF4-FFF2-40B4-BE49-F238E27FC236}">
                <a16:creationId xmlns:a16="http://schemas.microsoft.com/office/drawing/2014/main" id="{00000000-0008-0000-3000-000026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76200</xdr:colOff>
      <xdr:row>5</xdr:row>
      <xdr:rowOff>133350</xdr:rowOff>
    </xdr:from>
    <xdr:to>
      <xdr:col>0</xdr:col>
      <xdr:colOff>400200</xdr:colOff>
      <xdr:row>6</xdr:row>
      <xdr:rowOff>144490</xdr:rowOff>
    </xdr:to>
    <xdr:grpSp>
      <xdr:nvGrpSpPr>
        <xdr:cNvPr id="39" name="Gruppieren 38">
          <a:hlinkClick xmlns:r="http://schemas.openxmlformats.org/officeDocument/2006/relationships" r:id="rId9" tooltip="Empatyy Map"/>
          <a:extLst>
            <a:ext uri="{FF2B5EF4-FFF2-40B4-BE49-F238E27FC236}">
              <a16:creationId xmlns:a16="http://schemas.microsoft.com/office/drawing/2014/main" id="{00000000-0008-0000-3000-000027000000}"/>
            </a:ext>
          </a:extLst>
        </xdr:cNvPr>
        <xdr:cNvGrpSpPr/>
      </xdr:nvGrpSpPr>
      <xdr:grpSpPr>
        <a:xfrm>
          <a:off x="76200" y="1603562"/>
          <a:ext cx="324000" cy="306975"/>
          <a:chOff x="12020550" y="2171700"/>
          <a:chExt cx="324000" cy="325465"/>
        </a:xfrm>
      </xdr:grpSpPr>
      <xdr:sp macro="" textlink="">
        <xdr:nvSpPr>
          <xdr:cNvPr id="40" name="Rechteck 39">
            <a:extLst>
              <a:ext uri="{FF2B5EF4-FFF2-40B4-BE49-F238E27FC236}">
                <a16:creationId xmlns:a16="http://schemas.microsoft.com/office/drawing/2014/main" id="{00000000-0008-0000-3000-000028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1" name="Pfeil nach rechts 46">
            <a:extLst>
              <a:ext uri="{FF2B5EF4-FFF2-40B4-BE49-F238E27FC236}">
                <a16:creationId xmlns:a16="http://schemas.microsoft.com/office/drawing/2014/main" id="{00000000-0008-0000-3000-000029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0</xdr:colOff>
      <xdr:row>6</xdr:row>
      <xdr:rowOff>142875</xdr:rowOff>
    </xdr:from>
    <xdr:ext cx="514351" cy="156518"/>
    <xdr:sp macro="" textlink="">
      <xdr:nvSpPr>
        <xdr:cNvPr id="42" name="Textfeld 41">
          <a:extLst>
            <a:ext uri="{FF2B5EF4-FFF2-40B4-BE49-F238E27FC236}">
              <a16:creationId xmlns:a16="http://schemas.microsoft.com/office/drawing/2014/main" id="{00000000-0008-0000-3000-00002A000000}"/>
            </a:ext>
          </a:extLst>
        </xdr:cNvPr>
        <xdr:cNvSpPr txBox="1"/>
      </xdr:nvSpPr>
      <xdr:spPr>
        <a:xfrm>
          <a:off x="0" y="1924050"/>
          <a:ext cx="514351" cy="1565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marL="0" indent="0" algn="ctr"/>
          <a:fld id="{E92DB7C8-D3B2-4036-A09F-78A4EDC97D44}" type="TxLink">
            <a:rPr lang="en-US" sz="1000" b="0">
              <a:solidFill>
                <a:schemeClr val="tx1">
                  <a:lumMod val="50000"/>
                  <a:lumOff val="50000"/>
                </a:schemeClr>
              </a:solidFill>
              <a:latin typeface="+mn-lt"/>
              <a:ea typeface="+mn-ea"/>
              <a:cs typeface="+mn-cs"/>
            </a:rPr>
            <a:pPr marL="0" indent="0" algn="ctr"/>
            <a:t>Value</a:t>
          </a:fld>
          <a:endParaRPr lang="de-CH" sz="1000" b="0">
            <a:solidFill>
              <a:schemeClr val="tx1">
                <a:lumMod val="50000"/>
                <a:lumOff val="50000"/>
              </a:schemeClr>
            </a:solidFill>
            <a:latin typeface="+mn-lt"/>
            <a:ea typeface="+mn-ea"/>
            <a:cs typeface="+mn-cs"/>
          </a:endParaRPr>
        </a:p>
      </xdr:txBody>
    </xdr:sp>
    <xdr:clientData/>
  </xdr:oneCellAnchor>
  <mc:AlternateContent xmlns:mc="http://schemas.openxmlformats.org/markup-compatibility/2006">
    <mc:Choice xmlns:a14="http://schemas.microsoft.com/office/drawing/2010/main" Requires="a14">
      <xdr:twoCellAnchor>
        <xdr:from>
          <xdr:col>8</xdr:col>
          <xdr:colOff>243840</xdr:colOff>
          <xdr:row>0</xdr:row>
          <xdr:rowOff>0</xdr:rowOff>
        </xdr:from>
        <xdr:to>
          <xdr:col>9</xdr:col>
          <xdr:colOff>1905</xdr:colOff>
          <xdr:row>0</xdr:row>
          <xdr:rowOff>515998</xdr:rowOff>
        </xdr:to>
        <xdr:pic>
          <xdr:nvPicPr>
            <xdr:cNvPr id="45" name="Grafik 44">
              <a:extLst>
                <a:ext uri="{FF2B5EF4-FFF2-40B4-BE49-F238E27FC236}">
                  <a16:creationId xmlns:a16="http://schemas.microsoft.com/office/drawing/2014/main" id="{00000000-0008-0000-3000-00002D000000}"/>
                </a:ext>
              </a:extLst>
            </xdr:cNvPr>
            <xdr:cNvPicPr>
              <a:picLocks noChangeAspect="1" noChangeArrowheads="1"/>
              <a:extLst>
                <a:ext uri="{84589F7E-364E-4C9E-8A38-B11213B215E9}">
                  <a14:cameraTool cellRange="Logo!$D$6" spid="_x0000_s572963"/>
                </a:ext>
              </a:extLst>
            </xdr:cNvPicPr>
          </xdr:nvPicPr>
          <xdr:blipFill>
            <a:blip xmlns:r="http://schemas.openxmlformats.org/officeDocument/2006/relationships" r:embed="rId10"/>
            <a:srcRect/>
            <a:stretch>
              <a:fillRect/>
            </a:stretch>
          </xdr:blipFill>
          <xdr:spPr bwMode="auto">
            <a:xfrm>
              <a:off x="9527540" y="0"/>
              <a:ext cx="2291715" cy="515998"/>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76200</xdr:colOff>
      <xdr:row>7</xdr:row>
      <xdr:rowOff>61912</xdr:rowOff>
    </xdr:from>
    <xdr:to>
      <xdr:col>0</xdr:col>
      <xdr:colOff>400200</xdr:colOff>
      <xdr:row>8</xdr:row>
      <xdr:rowOff>92102</xdr:rowOff>
    </xdr:to>
    <xdr:sp macro="" textlink="">
      <xdr:nvSpPr>
        <xdr:cNvPr id="48" name="Rechteck 27">
          <a:hlinkClick xmlns:r="http://schemas.openxmlformats.org/officeDocument/2006/relationships" r:id="rId11" tooltip="Business Model"/>
          <a:extLst>
            <a:ext uri="{FF2B5EF4-FFF2-40B4-BE49-F238E27FC236}">
              <a16:creationId xmlns:a16="http://schemas.microsoft.com/office/drawing/2014/main" id="{00000000-0008-0000-3000-000030000000}"/>
            </a:ext>
          </a:extLst>
        </xdr:cNvPr>
        <xdr:cNvSpPr>
          <a:spLocks noChangeAspect="1"/>
        </xdr:cNvSpPr>
      </xdr:nvSpPr>
      <xdr:spPr>
        <a:xfrm>
          <a:off x="76200" y="2138362"/>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1</xdr:col>
      <xdr:colOff>19050</xdr:colOff>
      <xdr:row>28</xdr:row>
      <xdr:rowOff>83820</xdr:rowOff>
    </xdr:from>
    <xdr:to>
      <xdr:col>8</xdr:col>
      <xdr:colOff>89535</xdr:colOff>
      <xdr:row>57</xdr:row>
      <xdr:rowOff>7620</xdr:rowOff>
    </xdr:to>
    <xdr:graphicFrame macro="">
      <xdr:nvGraphicFramePr>
        <xdr:cNvPr id="49" name="Diagramm 48">
          <a:extLst>
            <a:ext uri="{FF2B5EF4-FFF2-40B4-BE49-F238E27FC236}">
              <a16:creationId xmlns:a16="http://schemas.microsoft.com/office/drawing/2014/main" id="{00000000-0008-0000-3000-00003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oneCell">
    <xdr:from>
      <xdr:col>0</xdr:col>
      <xdr:colOff>95250</xdr:colOff>
      <xdr:row>0</xdr:row>
      <xdr:rowOff>173355</xdr:rowOff>
    </xdr:from>
    <xdr:to>
      <xdr:col>0</xdr:col>
      <xdr:colOff>401250</xdr:colOff>
      <xdr:row>0</xdr:row>
      <xdr:rowOff>478156</xdr:rowOff>
    </xdr:to>
    <xdr:grpSp>
      <xdr:nvGrpSpPr>
        <xdr:cNvPr id="50" name="Gruppieren 40">
          <a:hlinkClick xmlns:r="http://schemas.openxmlformats.org/officeDocument/2006/relationships" r:id="rId13"/>
          <a:extLst>
            <a:ext uri="{FF2B5EF4-FFF2-40B4-BE49-F238E27FC236}">
              <a16:creationId xmlns:a16="http://schemas.microsoft.com/office/drawing/2014/main" id="{00000000-0008-0000-3000-000032000000}"/>
            </a:ext>
          </a:extLst>
        </xdr:cNvPr>
        <xdr:cNvGrpSpPr>
          <a:grpSpLocks noChangeAspect="1"/>
        </xdr:cNvGrpSpPr>
      </xdr:nvGrpSpPr>
      <xdr:grpSpPr>
        <a:xfrm>
          <a:off x="95250" y="173355"/>
          <a:ext cx="306000" cy="304801"/>
          <a:chOff x="9191625" y="3009900"/>
          <a:chExt cx="324000" cy="325465"/>
        </a:xfrm>
      </xdr:grpSpPr>
      <xdr:sp macro="" textlink="">
        <xdr:nvSpPr>
          <xdr:cNvPr id="51" name="Rechteck 41">
            <a:extLst>
              <a:ext uri="{FF2B5EF4-FFF2-40B4-BE49-F238E27FC236}">
                <a16:creationId xmlns:a16="http://schemas.microsoft.com/office/drawing/2014/main" id="{00000000-0008-0000-3000-000033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2" name="Pfeil nach links 42">
            <a:extLst>
              <a:ext uri="{FF2B5EF4-FFF2-40B4-BE49-F238E27FC236}">
                <a16:creationId xmlns:a16="http://schemas.microsoft.com/office/drawing/2014/main" id="{00000000-0008-0000-3000-000034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8</xdr:col>
      <xdr:colOff>1758950</xdr:colOff>
      <xdr:row>1</xdr:row>
      <xdr:rowOff>63500</xdr:rowOff>
    </xdr:from>
    <xdr:to>
      <xdr:col>9</xdr:col>
      <xdr:colOff>0</xdr:colOff>
      <xdr:row>2</xdr:row>
      <xdr:rowOff>46650</xdr:rowOff>
    </xdr:to>
    <xdr:grpSp>
      <xdr:nvGrpSpPr>
        <xdr:cNvPr id="53" name="Gruppieren 52">
          <a:extLst>
            <a:ext uri="{FF2B5EF4-FFF2-40B4-BE49-F238E27FC236}">
              <a16:creationId xmlns:a16="http://schemas.microsoft.com/office/drawing/2014/main" id="{00000000-0008-0000-3000-000035000000}"/>
            </a:ext>
          </a:extLst>
        </xdr:cNvPr>
        <xdr:cNvGrpSpPr/>
      </xdr:nvGrpSpPr>
      <xdr:grpSpPr>
        <a:xfrm>
          <a:off x="10885021" y="601382"/>
          <a:ext cx="733238" cy="180374"/>
          <a:chOff x="10585450" y="586886"/>
          <a:chExt cx="756141" cy="180000"/>
        </a:xfrm>
      </xdr:grpSpPr>
      <xdr:grpSp>
        <xdr:nvGrpSpPr>
          <xdr:cNvPr id="54" name="Gruppieren 53">
            <a:hlinkClick xmlns:r="http://schemas.openxmlformats.org/officeDocument/2006/relationships" r:id="rId14" tooltip="Help"/>
            <a:extLst>
              <a:ext uri="{FF2B5EF4-FFF2-40B4-BE49-F238E27FC236}">
                <a16:creationId xmlns:a16="http://schemas.microsoft.com/office/drawing/2014/main" id="{00000000-0008-0000-3000-000036000000}"/>
              </a:ext>
            </a:extLst>
          </xdr:cNvPr>
          <xdr:cNvGrpSpPr/>
        </xdr:nvGrpSpPr>
        <xdr:grpSpPr>
          <a:xfrm>
            <a:off x="11161591" y="586886"/>
            <a:ext cx="180000" cy="180000"/>
            <a:chOff x="8105775" y="571500"/>
            <a:chExt cx="172800" cy="172800"/>
          </a:xfrm>
        </xdr:grpSpPr>
        <xdr:sp macro="" textlink="">
          <xdr:nvSpPr>
            <xdr:cNvPr id="57" name="Rechteck 56">
              <a:extLst>
                <a:ext uri="{FF2B5EF4-FFF2-40B4-BE49-F238E27FC236}">
                  <a16:creationId xmlns:a16="http://schemas.microsoft.com/office/drawing/2014/main" id="{00000000-0008-0000-3000-000039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8" name="Textfeld 57">
              <a:extLst>
                <a:ext uri="{FF2B5EF4-FFF2-40B4-BE49-F238E27FC236}">
                  <a16:creationId xmlns:a16="http://schemas.microsoft.com/office/drawing/2014/main" id="{00000000-0008-0000-3000-00003A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55" name="Rechteck 54">
            <a:extLst>
              <a:ext uri="{FF2B5EF4-FFF2-40B4-BE49-F238E27FC236}">
                <a16:creationId xmlns:a16="http://schemas.microsoft.com/office/drawing/2014/main" id="{00000000-0008-0000-3000-000037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56" name="Rechteck 55">
            <a:extLst>
              <a:ext uri="{FF2B5EF4-FFF2-40B4-BE49-F238E27FC236}">
                <a16:creationId xmlns:a16="http://schemas.microsoft.com/office/drawing/2014/main" id="{00000000-0008-0000-3000-000038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28.xml><?xml version="1.0" encoding="utf-8"?>
<xdr:wsDr xmlns:xdr="http://schemas.openxmlformats.org/drawingml/2006/spreadsheetDrawing" xmlns:a="http://schemas.openxmlformats.org/drawingml/2006/main">
  <xdr:twoCellAnchor editAs="oneCell">
    <xdr:from>
      <xdr:col>2</xdr:col>
      <xdr:colOff>604177</xdr:colOff>
      <xdr:row>17</xdr:row>
      <xdr:rowOff>39189</xdr:rowOff>
    </xdr:from>
    <xdr:to>
      <xdr:col>4</xdr:col>
      <xdr:colOff>36427</xdr:colOff>
      <xdr:row>32</xdr:row>
      <xdr:rowOff>61689</xdr:rowOff>
    </xdr:to>
    <xdr:sp macro="" textlink="">
      <xdr:nvSpPr>
        <xdr:cNvPr id="2" name="Rechteck 1">
          <a:extLst>
            <a:ext uri="{FF2B5EF4-FFF2-40B4-BE49-F238E27FC236}">
              <a16:creationId xmlns:a16="http://schemas.microsoft.com/office/drawing/2014/main" id="{00000000-0008-0000-3100-000002000000}"/>
            </a:ext>
          </a:extLst>
        </xdr:cNvPr>
        <xdr:cNvSpPr/>
      </xdr:nvSpPr>
      <xdr:spPr>
        <a:xfrm>
          <a:off x="1375702" y="5849439"/>
          <a:ext cx="3528000" cy="2880000"/>
        </a:xfrm>
        <a:prstGeom prst="rect">
          <a:avLst/>
        </a:prstGeom>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605998</xdr:colOff>
      <xdr:row>32</xdr:row>
      <xdr:rowOff>111896</xdr:rowOff>
    </xdr:from>
    <xdr:to>
      <xdr:col>4</xdr:col>
      <xdr:colOff>38248</xdr:colOff>
      <xdr:row>47</xdr:row>
      <xdr:rowOff>67721</xdr:rowOff>
    </xdr:to>
    <xdr:sp macro="" textlink="">
      <xdr:nvSpPr>
        <xdr:cNvPr id="3" name="Rechteck 2">
          <a:extLst>
            <a:ext uri="{FF2B5EF4-FFF2-40B4-BE49-F238E27FC236}">
              <a16:creationId xmlns:a16="http://schemas.microsoft.com/office/drawing/2014/main" id="{00000000-0008-0000-3100-000003000000}"/>
            </a:ext>
          </a:extLst>
        </xdr:cNvPr>
        <xdr:cNvSpPr/>
      </xdr:nvSpPr>
      <xdr:spPr>
        <a:xfrm>
          <a:off x="1377523" y="8779646"/>
          <a:ext cx="3528000" cy="2880000"/>
        </a:xfrm>
        <a:prstGeom prst="rect">
          <a:avLst/>
        </a:prstGeom>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78746</xdr:colOff>
      <xdr:row>17</xdr:row>
      <xdr:rowOff>39189</xdr:rowOff>
    </xdr:from>
    <xdr:to>
      <xdr:col>8</xdr:col>
      <xdr:colOff>406346</xdr:colOff>
      <xdr:row>32</xdr:row>
      <xdr:rowOff>61689</xdr:rowOff>
    </xdr:to>
    <xdr:sp macro="" textlink="">
      <xdr:nvSpPr>
        <xdr:cNvPr id="4" name="Rechteck 3">
          <a:extLst>
            <a:ext uri="{FF2B5EF4-FFF2-40B4-BE49-F238E27FC236}">
              <a16:creationId xmlns:a16="http://schemas.microsoft.com/office/drawing/2014/main" id="{00000000-0008-0000-3100-000004000000}"/>
            </a:ext>
          </a:extLst>
        </xdr:cNvPr>
        <xdr:cNvSpPr/>
      </xdr:nvSpPr>
      <xdr:spPr>
        <a:xfrm>
          <a:off x="4946021" y="5849439"/>
          <a:ext cx="3528000" cy="2880000"/>
        </a:xfrm>
        <a:prstGeom prst="rect">
          <a:avLst/>
        </a:prstGeom>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twoCellAnchor editAs="oneCell">
    <xdr:from>
      <xdr:col>4</xdr:col>
      <xdr:colOff>78746</xdr:colOff>
      <xdr:row>32</xdr:row>
      <xdr:rowOff>111896</xdr:rowOff>
    </xdr:from>
    <xdr:to>
      <xdr:col>8</xdr:col>
      <xdr:colOff>406346</xdr:colOff>
      <xdr:row>47</xdr:row>
      <xdr:rowOff>67721</xdr:rowOff>
    </xdr:to>
    <xdr:sp macro="" textlink="">
      <xdr:nvSpPr>
        <xdr:cNvPr id="5" name="Rechteck 4">
          <a:extLst>
            <a:ext uri="{FF2B5EF4-FFF2-40B4-BE49-F238E27FC236}">
              <a16:creationId xmlns:a16="http://schemas.microsoft.com/office/drawing/2014/main" id="{00000000-0008-0000-3100-000005000000}"/>
            </a:ext>
          </a:extLst>
        </xdr:cNvPr>
        <xdr:cNvSpPr>
          <a:spLocks noChangeAspect="1"/>
        </xdr:cNvSpPr>
      </xdr:nvSpPr>
      <xdr:spPr>
        <a:xfrm>
          <a:off x="4946021" y="8779646"/>
          <a:ext cx="3528000" cy="2880000"/>
        </a:xfrm>
        <a:prstGeom prst="rect">
          <a:avLst/>
        </a:prstGeom>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clientData/>
  </xdr:twoCellAnchor>
  <xdr:oneCellAnchor>
    <xdr:from>
      <xdr:col>1</xdr:col>
      <xdr:colOff>53220</xdr:colOff>
      <xdr:row>17</xdr:row>
      <xdr:rowOff>9524</xdr:rowOff>
    </xdr:from>
    <xdr:ext cx="342786" cy="5943603"/>
    <xdr:sp macro="" textlink="' '!A876">
      <xdr:nvSpPr>
        <xdr:cNvPr id="6" name="Textfeld 5">
          <a:extLst>
            <a:ext uri="{FF2B5EF4-FFF2-40B4-BE49-F238E27FC236}">
              <a16:creationId xmlns:a16="http://schemas.microsoft.com/office/drawing/2014/main" id="{00000000-0008-0000-3100-000006000000}"/>
            </a:ext>
          </a:extLst>
        </xdr:cNvPr>
        <xdr:cNvSpPr txBox="1"/>
      </xdr:nvSpPr>
      <xdr:spPr>
        <a:xfrm rot="16200000">
          <a:off x="-2267129" y="8601133"/>
          <a:ext cx="594360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ctr"/>
          <a:fld id="{4A3470AE-F061-4E2B-A894-78AAB37E8263}" type="TxLink">
            <a:rPr lang="en-US" sz="1600" b="1" i="0" u="none" strike="noStrike">
              <a:solidFill>
                <a:schemeClr val="tx2"/>
              </a:solidFill>
              <a:latin typeface="Calibri Light" panose="020F0302020204030204" pitchFamily="34" charset="0"/>
              <a:ea typeface="+mn-ea"/>
              <a:cs typeface="Calibri Light" panose="020F0302020204030204" pitchFamily="34" charset="0"/>
            </a:rPr>
            <a:pPr marL="0" indent="0" algn="ctr"/>
            <a:t>Croissance attendue</a:t>
          </a:fld>
          <a:endParaRPr lang="de-CH" sz="1600" b="1" i="0" u="none" strike="noStrike">
            <a:solidFill>
              <a:schemeClr val="tx2"/>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514351</xdr:colOff>
      <xdr:row>49</xdr:row>
      <xdr:rowOff>105494</xdr:rowOff>
    </xdr:from>
    <xdr:ext cx="7229474" cy="342786"/>
    <xdr:sp macro="" textlink="' '!A875">
      <xdr:nvSpPr>
        <xdr:cNvPr id="7" name="Textfeld 6">
          <a:extLst>
            <a:ext uri="{FF2B5EF4-FFF2-40B4-BE49-F238E27FC236}">
              <a16:creationId xmlns:a16="http://schemas.microsoft.com/office/drawing/2014/main" id="{00000000-0008-0000-3100-000007000000}"/>
            </a:ext>
          </a:extLst>
        </xdr:cNvPr>
        <xdr:cNvSpPr txBox="1"/>
      </xdr:nvSpPr>
      <xdr:spPr>
        <a:xfrm>
          <a:off x="1306831" y="11870774"/>
          <a:ext cx="7229474"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lgn="ctr"/>
          <a:fld id="{6BB0032A-61D8-4865-836B-3938531CAB40}" type="TxLink">
            <a:rPr lang="en-US" sz="1600" b="1" i="0" u="none" strike="noStrike">
              <a:solidFill>
                <a:schemeClr val="tx2"/>
              </a:solidFill>
              <a:latin typeface="Calibri Light" panose="020F0302020204030204" pitchFamily="34" charset="0"/>
              <a:ea typeface="+mn-ea"/>
              <a:cs typeface="Calibri Light" panose="020F0302020204030204" pitchFamily="34" charset="0"/>
            </a:rPr>
            <a:pPr marL="0" indent="0" algn="ctr"/>
            <a:t>Potentiel</a:t>
          </a:fld>
          <a:endParaRPr lang="de-CH" sz="1600" b="1" i="0" u="none" strike="noStrike">
            <a:solidFill>
              <a:schemeClr val="tx2"/>
            </a:solidFill>
            <a:latin typeface="Calibri Light" panose="020F0302020204030204" pitchFamily="34" charset="0"/>
            <a:ea typeface="+mn-ea"/>
            <a:cs typeface="Calibri Light" panose="020F0302020204030204" pitchFamily="34" charset="0"/>
          </a:endParaRPr>
        </a:p>
      </xdr:txBody>
    </xdr:sp>
    <xdr:clientData/>
  </xdr:oneCellAnchor>
  <xdr:oneCellAnchor>
    <xdr:from>
      <xdr:col>1</xdr:col>
      <xdr:colOff>270861</xdr:colOff>
      <xdr:row>17</xdr:row>
      <xdr:rowOff>19049</xdr:rowOff>
    </xdr:from>
    <xdr:ext cx="311496" cy="1076325"/>
    <xdr:sp macro="" textlink="' '!A887">
      <xdr:nvSpPr>
        <xdr:cNvPr id="8" name="Textfeld 7">
          <a:extLst>
            <a:ext uri="{FF2B5EF4-FFF2-40B4-BE49-F238E27FC236}">
              <a16:creationId xmlns:a16="http://schemas.microsoft.com/office/drawing/2014/main" id="{00000000-0008-0000-3100-000008000000}"/>
            </a:ext>
          </a:extLst>
        </xdr:cNvPr>
        <xdr:cNvSpPr txBox="1"/>
      </xdr:nvSpPr>
      <xdr:spPr>
        <a:xfrm rot="16200000">
          <a:off x="368506" y="6192664"/>
          <a:ext cx="107632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65950D3C-72AD-4E7A-9B31-4727076908A6}"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grande</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oneCellAnchor>
    <xdr:from>
      <xdr:col>1</xdr:col>
      <xdr:colOff>270862</xdr:colOff>
      <xdr:row>42</xdr:row>
      <xdr:rowOff>95250</xdr:rowOff>
    </xdr:from>
    <xdr:ext cx="311496" cy="1054908"/>
    <xdr:sp macro="" textlink="' '!A890">
      <xdr:nvSpPr>
        <xdr:cNvPr id="9" name="Textfeld 8">
          <a:extLst>
            <a:ext uri="{FF2B5EF4-FFF2-40B4-BE49-F238E27FC236}">
              <a16:creationId xmlns:a16="http://schemas.microsoft.com/office/drawing/2014/main" id="{00000000-0008-0000-3100-000009000000}"/>
            </a:ext>
          </a:extLst>
        </xdr:cNvPr>
        <xdr:cNvSpPr txBox="1"/>
      </xdr:nvSpPr>
      <xdr:spPr>
        <a:xfrm rot="16200000">
          <a:off x="379216" y="10860636"/>
          <a:ext cx="105490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7CC29178-2FD0-4F77-AF86-BDE842A63FB7}"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petit</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oneCellAnchor>
    <xdr:from>
      <xdr:col>6</xdr:col>
      <xdr:colOff>485776</xdr:colOff>
      <xdr:row>49</xdr:row>
      <xdr:rowOff>26626</xdr:rowOff>
    </xdr:from>
    <xdr:ext cx="1287680" cy="311496"/>
    <xdr:sp macro="" textlink="' '!A887">
      <xdr:nvSpPr>
        <xdr:cNvPr id="10" name="Textfeld 9">
          <a:extLst>
            <a:ext uri="{FF2B5EF4-FFF2-40B4-BE49-F238E27FC236}">
              <a16:creationId xmlns:a16="http://schemas.microsoft.com/office/drawing/2014/main" id="{00000000-0008-0000-3100-00000A000000}"/>
            </a:ext>
          </a:extLst>
        </xdr:cNvPr>
        <xdr:cNvSpPr txBox="1"/>
      </xdr:nvSpPr>
      <xdr:spPr>
        <a:xfrm>
          <a:off x="7366636" y="11791906"/>
          <a:ext cx="128768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DB415990-20EA-4583-9BA9-6E1FD93A8E58}"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grande</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504826</xdr:colOff>
      <xdr:row>49</xdr:row>
      <xdr:rowOff>26626</xdr:rowOff>
    </xdr:from>
    <xdr:ext cx="1295400" cy="311496"/>
    <xdr:sp macro="" textlink="' '!A890">
      <xdr:nvSpPr>
        <xdr:cNvPr id="11" name="Textfeld 10">
          <a:extLst>
            <a:ext uri="{FF2B5EF4-FFF2-40B4-BE49-F238E27FC236}">
              <a16:creationId xmlns:a16="http://schemas.microsoft.com/office/drawing/2014/main" id="{00000000-0008-0000-3100-00000B000000}"/>
            </a:ext>
          </a:extLst>
        </xdr:cNvPr>
        <xdr:cNvSpPr txBox="1"/>
      </xdr:nvSpPr>
      <xdr:spPr>
        <a:xfrm>
          <a:off x="1297306" y="11791906"/>
          <a:ext cx="12954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marL="0" indent="0" algn="ctr"/>
          <a:fld id="{531F4375-05FB-4C09-993A-B281091DD9FB}" type="TxLink">
            <a:rPr lang="en-US" sz="1400" b="0" i="0" u="none" strike="noStrike">
              <a:solidFill>
                <a:srgbClr val="000000"/>
              </a:solidFill>
              <a:latin typeface="Calibri Light" panose="020F0302020204030204" pitchFamily="34" charset="0"/>
              <a:ea typeface="+mn-ea"/>
              <a:cs typeface="Calibri Light" panose="020F0302020204030204" pitchFamily="34" charset="0"/>
            </a:rPr>
            <a:pPr marL="0" indent="0" algn="ctr"/>
            <a:t>petit</a:t>
          </a:fld>
          <a:endParaRPr lang="de-CH" sz="14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oneCellAnchor>
  <xdr:twoCellAnchor editAs="oneCell">
    <xdr:from>
      <xdr:col>0</xdr:col>
      <xdr:colOff>57150</xdr:colOff>
      <xdr:row>5</xdr:row>
      <xdr:rowOff>0</xdr:rowOff>
    </xdr:from>
    <xdr:to>
      <xdr:col>0</xdr:col>
      <xdr:colOff>381150</xdr:colOff>
      <xdr:row>5</xdr:row>
      <xdr:rowOff>325465</xdr:rowOff>
    </xdr:to>
    <xdr:grpSp>
      <xdr:nvGrpSpPr>
        <xdr:cNvPr id="18" name="Gruppieren 17">
          <a:hlinkClick xmlns:r="http://schemas.openxmlformats.org/officeDocument/2006/relationships" r:id="rId1" tooltip="Graph"/>
          <a:extLst>
            <a:ext uri="{FF2B5EF4-FFF2-40B4-BE49-F238E27FC236}">
              <a16:creationId xmlns:a16="http://schemas.microsoft.com/office/drawing/2014/main" id="{00000000-0008-0000-3100-000012000000}"/>
            </a:ext>
          </a:extLst>
        </xdr:cNvPr>
        <xdr:cNvGrpSpPr/>
      </xdr:nvGrpSpPr>
      <xdr:grpSpPr>
        <a:xfrm>
          <a:off x="57150" y="2430780"/>
          <a:ext cx="324000" cy="325465"/>
          <a:chOff x="12382500" y="2152650"/>
          <a:chExt cx="324000" cy="325465"/>
        </a:xfrm>
      </xdr:grpSpPr>
      <xdr:sp macro="" textlink="">
        <xdr:nvSpPr>
          <xdr:cNvPr id="19" name="Rechteck 18">
            <a:extLst>
              <a:ext uri="{FF2B5EF4-FFF2-40B4-BE49-F238E27FC236}">
                <a16:creationId xmlns:a16="http://schemas.microsoft.com/office/drawing/2014/main" id="{00000000-0008-0000-3100-000013000000}"/>
              </a:ext>
            </a:extLst>
          </xdr:cNvPr>
          <xdr:cNvSpPr>
            <a:spLocks noChangeAspect="1"/>
          </xdr:cNvSpPr>
        </xdr:nvSpPr>
        <xdr:spPr>
          <a:xfrm>
            <a:off x="12382500" y="21526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20" name="Grafik 19">
            <a:extLst>
              <a:ext uri="{FF2B5EF4-FFF2-40B4-BE49-F238E27FC236}">
                <a16:creationId xmlns:a16="http://schemas.microsoft.com/office/drawing/2014/main" id="{00000000-0008-0000-3100-000014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lum bright="70000" contrast="-70000"/>
          </a:blip>
          <a:stretch>
            <a:fillRect/>
          </a:stretch>
        </xdr:blipFill>
        <xdr:spPr>
          <a:xfrm>
            <a:off x="12446597" y="2209800"/>
            <a:ext cx="219075" cy="209550"/>
          </a:xfrm>
          <a:prstGeom prst="rect">
            <a:avLst/>
          </a:prstGeom>
        </xdr:spPr>
      </xdr:pic>
    </xdr:grpSp>
    <xdr:clientData fPrintsWithSheet="0"/>
  </xdr:twoCellAnchor>
  <xdr:twoCellAnchor>
    <xdr:from>
      <xdr:col>2</xdr:col>
      <xdr:colOff>1044056</xdr:colOff>
      <xdr:row>3</xdr:row>
      <xdr:rowOff>94995</xdr:rowOff>
    </xdr:from>
    <xdr:to>
      <xdr:col>3</xdr:col>
      <xdr:colOff>318035</xdr:colOff>
      <xdr:row>3</xdr:row>
      <xdr:rowOff>1464832</xdr:rowOff>
    </xdr:to>
    <xdr:grpSp>
      <xdr:nvGrpSpPr>
        <xdr:cNvPr id="24" name="Gruppieren 23">
          <a:extLst>
            <a:ext uri="{FF2B5EF4-FFF2-40B4-BE49-F238E27FC236}">
              <a16:creationId xmlns:a16="http://schemas.microsoft.com/office/drawing/2014/main" id="{00000000-0008-0000-3100-000018000000}"/>
            </a:ext>
          </a:extLst>
        </xdr:cNvPr>
        <xdr:cNvGrpSpPr/>
      </xdr:nvGrpSpPr>
      <xdr:grpSpPr>
        <a:xfrm>
          <a:off x="1836536" y="818895"/>
          <a:ext cx="1262799" cy="1369837"/>
          <a:chOff x="2666848" y="1048684"/>
          <a:chExt cx="1203826" cy="1369837"/>
        </a:xfrm>
      </xdr:grpSpPr>
      <xdr:graphicFrame macro="">
        <xdr:nvGraphicFramePr>
          <xdr:cNvPr id="25" name="Diagramm 24">
            <a:extLst>
              <a:ext uri="{FF2B5EF4-FFF2-40B4-BE49-F238E27FC236}">
                <a16:creationId xmlns:a16="http://schemas.microsoft.com/office/drawing/2014/main" id="{00000000-0008-0000-3100-000019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3"/>
          </a:graphicData>
        </a:graphic>
      </xdr:graphicFrame>
      <xdr:sp macro="" textlink="$C$8">
        <xdr:nvSpPr>
          <xdr:cNvPr id="26" name="Rechteck 25">
            <a:extLst>
              <a:ext uri="{FF2B5EF4-FFF2-40B4-BE49-F238E27FC236}">
                <a16:creationId xmlns:a16="http://schemas.microsoft.com/office/drawing/2014/main" id="{00000000-0008-0000-3100-00001A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F2A82841-6246-45A8-B861-A3B9F02BB3B2}"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Markt 2</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3</xdr:col>
      <xdr:colOff>437359</xdr:colOff>
      <xdr:row>3</xdr:row>
      <xdr:rowOff>94995</xdr:rowOff>
    </xdr:from>
    <xdr:to>
      <xdr:col>3</xdr:col>
      <xdr:colOff>1661359</xdr:colOff>
      <xdr:row>3</xdr:row>
      <xdr:rowOff>1464832</xdr:rowOff>
    </xdr:to>
    <xdr:grpSp>
      <xdr:nvGrpSpPr>
        <xdr:cNvPr id="27" name="Gruppieren 26">
          <a:extLst>
            <a:ext uri="{FF2B5EF4-FFF2-40B4-BE49-F238E27FC236}">
              <a16:creationId xmlns:a16="http://schemas.microsoft.com/office/drawing/2014/main" id="{00000000-0008-0000-3100-00001B000000}"/>
            </a:ext>
          </a:extLst>
        </xdr:cNvPr>
        <xdr:cNvGrpSpPr/>
      </xdr:nvGrpSpPr>
      <xdr:grpSpPr>
        <a:xfrm>
          <a:off x="3218659" y="818895"/>
          <a:ext cx="1224000" cy="1369837"/>
          <a:chOff x="2666848" y="1048684"/>
          <a:chExt cx="1224000" cy="1369837"/>
        </a:xfrm>
      </xdr:grpSpPr>
      <xdr:graphicFrame macro="">
        <xdr:nvGraphicFramePr>
          <xdr:cNvPr id="28" name="Diagramm 27">
            <a:extLst>
              <a:ext uri="{FF2B5EF4-FFF2-40B4-BE49-F238E27FC236}">
                <a16:creationId xmlns:a16="http://schemas.microsoft.com/office/drawing/2014/main" id="{00000000-0008-0000-3100-00001C000000}"/>
              </a:ext>
            </a:extLst>
          </xdr:cNvPr>
          <xdr:cNvGraphicFramePr/>
        </xdr:nvGraphicFramePr>
        <xdr:xfrm>
          <a:off x="2666848" y="1214696"/>
          <a:ext cx="1224000" cy="1203825"/>
        </xdr:xfrm>
        <a:graphic>
          <a:graphicData uri="http://schemas.openxmlformats.org/drawingml/2006/chart">
            <c:chart xmlns:c="http://schemas.openxmlformats.org/drawingml/2006/chart" xmlns:r="http://schemas.openxmlformats.org/officeDocument/2006/relationships" r:id="rId4"/>
          </a:graphicData>
        </a:graphic>
      </xdr:graphicFrame>
      <xdr:sp macro="" textlink="$C$9">
        <xdr:nvSpPr>
          <xdr:cNvPr id="29" name="Rechteck 28">
            <a:extLst>
              <a:ext uri="{FF2B5EF4-FFF2-40B4-BE49-F238E27FC236}">
                <a16:creationId xmlns:a16="http://schemas.microsoft.com/office/drawing/2014/main" id="{00000000-0008-0000-3100-00001D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4F357FA2-D445-49D6-9E10-F07A6CF76C1E}"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Markt 3</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3</xdr:col>
      <xdr:colOff>1760509</xdr:colOff>
      <xdr:row>3</xdr:row>
      <xdr:rowOff>94995</xdr:rowOff>
    </xdr:from>
    <xdr:to>
      <xdr:col>4</xdr:col>
      <xdr:colOff>802574</xdr:colOff>
      <xdr:row>3</xdr:row>
      <xdr:rowOff>1464832</xdr:rowOff>
    </xdr:to>
    <xdr:grpSp>
      <xdr:nvGrpSpPr>
        <xdr:cNvPr id="30" name="Gruppieren 29">
          <a:extLst>
            <a:ext uri="{FF2B5EF4-FFF2-40B4-BE49-F238E27FC236}">
              <a16:creationId xmlns:a16="http://schemas.microsoft.com/office/drawing/2014/main" id="{00000000-0008-0000-3100-00001E000000}"/>
            </a:ext>
          </a:extLst>
        </xdr:cNvPr>
        <xdr:cNvGrpSpPr/>
      </xdr:nvGrpSpPr>
      <xdr:grpSpPr>
        <a:xfrm>
          <a:off x="4541809" y="818895"/>
          <a:ext cx="1267105" cy="1369837"/>
          <a:chOff x="2666848" y="1048684"/>
          <a:chExt cx="1203826" cy="1369837"/>
        </a:xfrm>
      </xdr:grpSpPr>
      <xdr:graphicFrame macro="">
        <xdr:nvGraphicFramePr>
          <xdr:cNvPr id="31" name="Diagramm 30">
            <a:extLst>
              <a:ext uri="{FF2B5EF4-FFF2-40B4-BE49-F238E27FC236}">
                <a16:creationId xmlns:a16="http://schemas.microsoft.com/office/drawing/2014/main" id="{00000000-0008-0000-3100-00001F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5"/>
          </a:graphicData>
        </a:graphic>
      </xdr:graphicFrame>
      <xdr:sp macro="" textlink="$C$10">
        <xdr:nvSpPr>
          <xdr:cNvPr id="32" name="Rechteck 31">
            <a:extLst>
              <a:ext uri="{FF2B5EF4-FFF2-40B4-BE49-F238E27FC236}">
                <a16:creationId xmlns:a16="http://schemas.microsoft.com/office/drawing/2014/main" id="{00000000-0008-0000-3100-000020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0D51AED7-6836-4B11-A6AB-7A5E1819002F}"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Markt 4</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4</xdr:col>
      <xdr:colOff>921898</xdr:colOff>
      <xdr:row>3</xdr:row>
      <xdr:rowOff>94995</xdr:rowOff>
    </xdr:from>
    <xdr:to>
      <xdr:col>6</xdr:col>
      <xdr:colOff>284914</xdr:colOff>
      <xdr:row>3</xdr:row>
      <xdr:rowOff>1464832</xdr:rowOff>
    </xdr:to>
    <xdr:grpSp>
      <xdr:nvGrpSpPr>
        <xdr:cNvPr id="33" name="Gruppieren 32">
          <a:extLst>
            <a:ext uri="{FF2B5EF4-FFF2-40B4-BE49-F238E27FC236}">
              <a16:creationId xmlns:a16="http://schemas.microsoft.com/office/drawing/2014/main" id="{00000000-0008-0000-3100-000021000000}"/>
            </a:ext>
          </a:extLst>
        </xdr:cNvPr>
        <xdr:cNvGrpSpPr/>
      </xdr:nvGrpSpPr>
      <xdr:grpSpPr>
        <a:xfrm>
          <a:off x="5928238" y="818895"/>
          <a:ext cx="1237536" cy="1369837"/>
          <a:chOff x="2666848" y="1048684"/>
          <a:chExt cx="1203826" cy="1369837"/>
        </a:xfrm>
      </xdr:grpSpPr>
      <xdr:graphicFrame macro="">
        <xdr:nvGraphicFramePr>
          <xdr:cNvPr id="34" name="Diagramm 33">
            <a:extLst>
              <a:ext uri="{FF2B5EF4-FFF2-40B4-BE49-F238E27FC236}">
                <a16:creationId xmlns:a16="http://schemas.microsoft.com/office/drawing/2014/main" id="{00000000-0008-0000-3100-000022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6"/>
          </a:graphicData>
        </a:graphic>
      </xdr:graphicFrame>
      <xdr:sp macro="" textlink="$C$11">
        <xdr:nvSpPr>
          <xdr:cNvPr id="35" name="Rechteck 34">
            <a:extLst>
              <a:ext uri="{FF2B5EF4-FFF2-40B4-BE49-F238E27FC236}">
                <a16:creationId xmlns:a16="http://schemas.microsoft.com/office/drawing/2014/main" id="{00000000-0008-0000-3100-000023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F7CBA0C3-E44F-4F89-8EAE-FF1DB1AA4DBC}"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Markt 5</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6</xdr:col>
      <xdr:colOff>404238</xdr:colOff>
      <xdr:row>3</xdr:row>
      <xdr:rowOff>94995</xdr:rowOff>
    </xdr:from>
    <xdr:to>
      <xdr:col>8</xdr:col>
      <xdr:colOff>245575</xdr:colOff>
      <xdr:row>3</xdr:row>
      <xdr:rowOff>1464832</xdr:rowOff>
    </xdr:to>
    <xdr:grpSp>
      <xdr:nvGrpSpPr>
        <xdr:cNvPr id="36" name="Gruppieren 35">
          <a:extLst>
            <a:ext uri="{FF2B5EF4-FFF2-40B4-BE49-F238E27FC236}">
              <a16:creationId xmlns:a16="http://schemas.microsoft.com/office/drawing/2014/main" id="{00000000-0008-0000-3100-000024000000}"/>
            </a:ext>
          </a:extLst>
        </xdr:cNvPr>
        <xdr:cNvGrpSpPr/>
      </xdr:nvGrpSpPr>
      <xdr:grpSpPr>
        <a:xfrm>
          <a:off x="7285098" y="818895"/>
          <a:ext cx="1228177" cy="1369837"/>
          <a:chOff x="2666848" y="1048684"/>
          <a:chExt cx="1203826" cy="1369837"/>
        </a:xfrm>
      </xdr:grpSpPr>
      <xdr:graphicFrame macro="">
        <xdr:nvGraphicFramePr>
          <xdr:cNvPr id="37" name="Diagramm 36">
            <a:extLst>
              <a:ext uri="{FF2B5EF4-FFF2-40B4-BE49-F238E27FC236}">
                <a16:creationId xmlns:a16="http://schemas.microsoft.com/office/drawing/2014/main" id="{00000000-0008-0000-3100-000025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7"/>
          </a:graphicData>
        </a:graphic>
      </xdr:graphicFrame>
      <xdr:sp macro="" textlink="$C$12">
        <xdr:nvSpPr>
          <xdr:cNvPr id="38" name="Rechteck 37">
            <a:extLst>
              <a:ext uri="{FF2B5EF4-FFF2-40B4-BE49-F238E27FC236}">
                <a16:creationId xmlns:a16="http://schemas.microsoft.com/office/drawing/2014/main" id="{00000000-0008-0000-3100-000026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29C8EC0A-6DA2-418D-8BD1-6DEB16C7A55E}"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Markt 6</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8</xdr:col>
      <xdr:colOff>364899</xdr:colOff>
      <xdr:row>3</xdr:row>
      <xdr:rowOff>94995</xdr:rowOff>
    </xdr:from>
    <xdr:to>
      <xdr:col>9</xdr:col>
      <xdr:colOff>496127</xdr:colOff>
      <xdr:row>3</xdr:row>
      <xdr:rowOff>1464832</xdr:rowOff>
    </xdr:to>
    <xdr:grpSp>
      <xdr:nvGrpSpPr>
        <xdr:cNvPr id="39" name="Gruppieren 38">
          <a:extLst>
            <a:ext uri="{FF2B5EF4-FFF2-40B4-BE49-F238E27FC236}">
              <a16:creationId xmlns:a16="http://schemas.microsoft.com/office/drawing/2014/main" id="{00000000-0008-0000-3100-000027000000}"/>
            </a:ext>
          </a:extLst>
        </xdr:cNvPr>
        <xdr:cNvGrpSpPr/>
      </xdr:nvGrpSpPr>
      <xdr:grpSpPr>
        <a:xfrm>
          <a:off x="8632599" y="818895"/>
          <a:ext cx="1251368" cy="1369837"/>
          <a:chOff x="2666848" y="1048684"/>
          <a:chExt cx="1203826" cy="1369837"/>
        </a:xfrm>
      </xdr:grpSpPr>
      <xdr:graphicFrame macro="">
        <xdr:nvGraphicFramePr>
          <xdr:cNvPr id="40" name="Diagramm 39">
            <a:extLst>
              <a:ext uri="{FF2B5EF4-FFF2-40B4-BE49-F238E27FC236}">
                <a16:creationId xmlns:a16="http://schemas.microsoft.com/office/drawing/2014/main" id="{00000000-0008-0000-3100-000028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8"/>
          </a:graphicData>
        </a:graphic>
      </xdr:graphicFrame>
      <xdr:sp macro="" textlink="$C$13">
        <xdr:nvSpPr>
          <xdr:cNvPr id="41" name="Rechteck 40">
            <a:extLst>
              <a:ext uri="{FF2B5EF4-FFF2-40B4-BE49-F238E27FC236}">
                <a16:creationId xmlns:a16="http://schemas.microsoft.com/office/drawing/2014/main" id="{00000000-0008-0000-3100-000029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8E83E836-0505-4643-85B3-62F9C0B00571}"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Markt 7</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9</xdr:col>
      <xdr:colOff>615449</xdr:colOff>
      <xdr:row>3</xdr:row>
      <xdr:rowOff>94995</xdr:rowOff>
    </xdr:from>
    <xdr:to>
      <xdr:col>10</xdr:col>
      <xdr:colOff>1057275</xdr:colOff>
      <xdr:row>3</xdr:row>
      <xdr:rowOff>1464832</xdr:rowOff>
    </xdr:to>
    <xdr:grpSp>
      <xdr:nvGrpSpPr>
        <xdr:cNvPr id="42" name="Gruppieren 41">
          <a:extLst>
            <a:ext uri="{FF2B5EF4-FFF2-40B4-BE49-F238E27FC236}">
              <a16:creationId xmlns:a16="http://schemas.microsoft.com/office/drawing/2014/main" id="{00000000-0008-0000-3100-00002A000000}"/>
            </a:ext>
          </a:extLst>
        </xdr:cNvPr>
        <xdr:cNvGrpSpPr/>
      </xdr:nvGrpSpPr>
      <xdr:grpSpPr>
        <a:xfrm>
          <a:off x="10003289" y="818895"/>
          <a:ext cx="1226686" cy="1369837"/>
          <a:chOff x="2666848" y="1048684"/>
          <a:chExt cx="1203826" cy="1369837"/>
        </a:xfrm>
      </xdr:grpSpPr>
      <xdr:graphicFrame macro="">
        <xdr:nvGraphicFramePr>
          <xdr:cNvPr id="43" name="Diagramm 42">
            <a:extLst>
              <a:ext uri="{FF2B5EF4-FFF2-40B4-BE49-F238E27FC236}">
                <a16:creationId xmlns:a16="http://schemas.microsoft.com/office/drawing/2014/main" id="{00000000-0008-0000-3100-00002B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9"/>
          </a:graphicData>
        </a:graphic>
      </xdr:graphicFrame>
      <xdr:sp macro="" textlink="$C$14">
        <xdr:nvSpPr>
          <xdr:cNvPr id="44" name="Rechteck 43">
            <a:extLst>
              <a:ext uri="{FF2B5EF4-FFF2-40B4-BE49-F238E27FC236}">
                <a16:creationId xmlns:a16="http://schemas.microsoft.com/office/drawing/2014/main" id="{00000000-0008-0000-3100-00002C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942076AF-148E-48A1-9788-EF041CEED868}"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Markt 8</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1</xdr:col>
      <xdr:colOff>38100</xdr:colOff>
      <xdr:row>3</xdr:row>
      <xdr:rowOff>94995</xdr:rowOff>
    </xdr:from>
    <xdr:to>
      <xdr:col>2</xdr:col>
      <xdr:colOff>940854</xdr:colOff>
      <xdr:row>3</xdr:row>
      <xdr:rowOff>1464832</xdr:rowOff>
    </xdr:to>
    <xdr:grpSp>
      <xdr:nvGrpSpPr>
        <xdr:cNvPr id="45" name="Gruppieren 44">
          <a:extLst>
            <a:ext uri="{FF2B5EF4-FFF2-40B4-BE49-F238E27FC236}">
              <a16:creationId xmlns:a16="http://schemas.microsoft.com/office/drawing/2014/main" id="{00000000-0008-0000-3100-00002D000000}"/>
            </a:ext>
          </a:extLst>
        </xdr:cNvPr>
        <xdr:cNvGrpSpPr/>
      </xdr:nvGrpSpPr>
      <xdr:grpSpPr>
        <a:xfrm>
          <a:off x="518160" y="818895"/>
          <a:ext cx="1215174" cy="1369837"/>
          <a:chOff x="2666848" y="1048684"/>
          <a:chExt cx="1203826" cy="1369837"/>
        </a:xfrm>
      </xdr:grpSpPr>
      <xdr:graphicFrame macro="">
        <xdr:nvGraphicFramePr>
          <xdr:cNvPr id="46" name="Diagramm 45">
            <a:extLst>
              <a:ext uri="{FF2B5EF4-FFF2-40B4-BE49-F238E27FC236}">
                <a16:creationId xmlns:a16="http://schemas.microsoft.com/office/drawing/2014/main" id="{00000000-0008-0000-3100-00002E000000}"/>
              </a:ext>
            </a:extLst>
          </xdr:cNvPr>
          <xdr:cNvGraphicFramePr/>
        </xdr:nvGraphicFramePr>
        <xdr:xfrm>
          <a:off x="2666849" y="1214696"/>
          <a:ext cx="1203825" cy="1203825"/>
        </xdr:xfrm>
        <a:graphic>
          <a:graphicData uri="http://schemas.openxmlformats.org/drawingml/2006/chart">
            <c:chart xmlns:c="http://schemas.openxmlformats.org/drawingml/2006/chart" xmlns:r="http://schemas.openxmlformats.org/officeDocument/2006/relationships" r:id="rId10"/>
          </a:graphicData>
        </a:graphic>
      </xdr:graphicFrame>
      <xdr:sp macro="" textlink="$C$7">
        <xdr:nvSpPr>
          <xdr:cNvPr id="47" name="Rechteck 46">
            <a:extLst>
              <a:ext uri="{FF2B5EF4-FFF2-40B4-BE49-F238E27FC236}">
                <a16:creationId xmlns:a16="http://schemas.microsoft.com/office/drawing/2014/main" id="{00000000-0008-0000-3100-00002F000000}"/>
              </a:ext>
            </a:extLst>
          </xdr:cNvPr>
          <xdr:cNvSpPr/>
        </xdr:nvSpPr>
        <xdr:spPr>
          <a:xfrm>
            <a:off x="2666848" y="1048684"/>
            <a:ext cx="1203825" cy="166012"/>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p>
            <a:pPr algn="ctr"/>
            <a:fld id="{C4A2BA3A-EFFD-4DFE-BABF-1DEEEC181EBD}" type="TxLink">
              <a:rPr lang="en-US" sz="1200" b="0" i="0" u="none" strike="noStrike" baseline="0">
                <a:solidFill>
                  <a:schemeClr val="tx2"/>
                </a:solidFill>
                <a:effectLst/>
                <a:latin typeface="Calibri Light" panose="020F0302020204030204" pitchFamily="34" charset="0"/>
                <a:cs typeface="Calibri Light" panose="020F0302020204030204" pitchFamily="34" charset="0"/>
              </a:rPr>
              <a:pPr algn="ctr"/>
              <a:t>Marché 1</a:t>
            </a:fld>
            <a:endParaRPr lang="de-CH" sz="1200" baseline="0">
              <a:solidFill>
                <a:schemeClr val="tx2"/>
              </a:solidFill>
              <a:effectLst/>
              <a:latin typeface="Calibri Light" panose="020F0302020204030204" pitchFamily="34" charset="0"/>
              <a:cs typeface="Calibri Light" panose="020F0302020204030204" pitchFamily="34" charset="0"/>
            </a:endParaRPr>
          </a:p>
        </xdr:txBody>
      </xdr:sp>
    </xdr:grpSp>
    <xdr:clientData/>
  </xdr:twoCellAnchor>
  <xdr:twoCellAnchor>
    <xdr:from>
      <xdr:col>2</xdr:col>
      <xdr:colOff>171449</xdr:colOff>
      <xdr:row>3</xdr:row>
      <xdr:rowOff>800100</xdr:rowOff>
    </xdr:from>
    <xdr:to>
      <xdr:col>2</xdr:col>
      <xdr:colOff>638174</xdr:colOff>
      <xdr:row>3</xdr:row>
      <xdr:rowOff>1066800</xdr:rowOff>
    </xdr:to>
    <xdr:sp macro="" textlink="$M$7">
      <xdr:nvSpPr>
        <xdr:cNvPr id="48" name="Rechteck 47">
          <a:extLst>
            <a:ext uri="{FF2B5EF4-FFF2-40B4-BE49-F238E27FC236}">
              <a16:creationId xmlns:a16="http://schemas.microsoft.com/office/drawing/2014/main" id="{00000000-0008-0000-3100-000030000000}"/>
            </a:ext>
          </a:extLst>
        </xdr:cNvPr>
        <xdr:cNvSpPr/>
      </xdr:nvSpPr>
      <xdr:spPr>
        <a:xfrm>
          <a:off x="942974" y="1524000"/>
          <a:ext cx="466725"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fld id="{4AF04742-5C4A-4607-9B70-16FB49825730}" type="TxLink">
            <a:rPr lang="en-US" sz="1100" b="0" i="0" u="none" strike="noStrike" baseline="0">
              <a:solidFill>
                <a:srgbClr val="000000"/>
              </a:solidFill>
              <a:latin typeface="Calibri Light" panose="020F0302020204030204" pitchFamily="34" charset="0"/>
              <a:cs typeface="Calibri Light" panose="020F0302020204030204" pitchFamily="34" charset="0"/>
            </a:rPr>
            <a:pPr algn="l"/>
            <a:t> </a:t>
          </a:fld>
          <a:endParaRPr lang="de-CH" sz="1100" baseline="0">
            <a:latin typeface="Calibri Light" panose="020F0302020204030204" pitchFamily="34" charset="0"/>
            <a:cs typeface="Calibri Light" panose="020F0302020204030204" pitchFamily="34" charset="0"/>
          </a:endParaRPr>
        </a:p>
      </xdr:txBody>
    </xdr:sp>
    <xdr:clientData/>
  </xdr:twoCellAnchor>
  <xdr:twoCellAnchor>
    <xdr:from>
      <xdr:col>2</xdr:col>
      <xdr:colOff>1362083</xdr:colOff>
      <xdr:row>3</xdr:row>
      <xdr:rowOff>733425</xdr:rowOff>
    </xdr:from>
    <xdr:to>
      <xdr:col>3</xdr:col>
      <xdr:colOff>9</xdr:colOff>
      <xdr:row>3</xdr:row>
      <xdr:rowOff>1000125</xdr:rowOff>
    </xdr:to>
    <xdr:sp macro="" textlink="$J$8">
      <xdr:nvSpPr>
        <xdr:cNvPr id="49" name="Rechteck 48">
          <a:extLst>
            <a:ext uri="{FF2B5EF4-FFF2-40B4-BE49-F238E27FC236}">
              <a16:creationId xmlns:a16="http://schemas.microsoft.com/office/drawing/2014/main" id="{00000000-0008-0000-3100-000031000000}"/>
            </a:ext>
          </a:extLst>
        </xdr:cNvPr>
        <xdr:cNvSpPr/>
      </xdr:nvSpPr>
      <xdr:spPr>
        <a:xfrm>
          <a:off x="2133608"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algn="ctr"/>
          <a:fld id="{163F1D3A-6AE8-4BE7-82B7-9029726BE2C4}" type="TxLink">
            <a:rPr lang="en-US" sz="1600" b="0" i="0" u="none" strike="noStrike" baseline="0">
              <a:solidFill>
                <a:schemeClr val="tx2"/>
              </a:solidFill>
              <a:latin typeface="Calibri Light" panose="020F0302020204030204" pitchFamily="34" charset="0"/>
              <a:cs typeface="Calibri Light" panose="020F0302020204030204" pitchFamily="34" charset="0"/>
            </a:rPr>
            <a:pPr algn="ctr"/>
            <a:t>20%</a:t>
          </a:fld>
          <a:endParaRPr lang="de-CH" sz="1600" baseline="0">
            <a:solidFill>
              <a:schemeClr val="tx2"/>
            </a:solidFill>
            <a:latin typeface="Calibri Light" panose="020F0302020204030204" pitchFamily="34" charset="0"/>
            <a:cs typeface="Calibri Light" panose="020F0302020204030204" pitchFamily="34" charset="0"/>
          </a:endParaRPr>
        </a:p>
      </xdr:txBody>
    </xdr:sp>
    <xdr:clientData/>
  </xdr:twoCellAnchor>
  <xdr:twoCellAnchor>
    <xdr:from>
      <xdr:col>2</xdr:col>
      <xdr:colOff>51327</xdr:colOff>
      <xdr:row>3</xdr:row>
      <xdr:rowOff>733425</xdr:rowOff>
    </xdr:from>
    <xdr:to>
      <xdr:col>2</xdr:col>
      <xdr:colOff>622828</xdr:colOff>
      <xdr:row>3</xdr:row>
      <xdr:rowOff>1000125</xdr:rowOff>
    </xdr:to>
    <xdr:sp macro="" textlink="$J$7">
      <xdr:nvSpPr>
        <xdr:cNvPr id="50" name="Rechteck 49">
          <a:extLst>
            <a:ext uri="{FF2B5EF4-FFF2-40B4-BE49-F238E27FC236}">
              <a16:creationId xmlns:a16="http://schemas.microsoft.com/office/drawing/2014/main" id="{00000000-0008-0000-3100-000032000000}"/>
            </a:ext>
          </a:extLst>
        </xdr:cNvPr>
        <xdr:cNvSpPr/>
      </xdr:nvSpPr>
      <xdr:spPr>
        <a:xfrm>
          <a:off x="822852"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5BF9AE50-75C6-4A78-A635-D1F9F9E5CB87}"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10%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3</xdr:col>
      <xdr:colOff>763609</xdr:colOff>
      <xdr:row>3</xdr:row>
      <xdr:rowOff>733425</xdr:rowOff>
    </xdr:from>
    <xdr:to>
      <xdr:col>3</xdr:col>
      <xdr:colOff>1335110</xdr:colOff>
      <xdr:row>3</xdr:row>
      <xdr:rowOff>1000125</xdr:rowOff>
    </xdr:to>
    <xdr:sp macro="" textlink="$J$9">
      <xdr:nvSpPr>
        <xdr:cNvPr id="51" name="Rechteck 50">
          <a:extLst>
            <a:ext uri="{FF2B5EF4-FFF2-40B4-BE49-F238E27FC236}">
              <a16:creationId xmlns:a16="http://schemas.microsoft.com/office/drawing/2014/main" id="{00000000-0008-0000-3100-000033000000}"/>
            </a:ext>
          </a:extLst>
        </xdr:cNvPr>
        <xdr:cNvSpPr/>
      </xdr:nvSpPr>
      <xdr:spPr>
        <a:xfrm>
          <a:off x="3468709"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7C87458B-271E-4944-9A71-9AA49DCDF50B}"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30%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3</xdr:col>
      <xdr:colOff>2076879</xdr:colOff>
      <xdr:row>3</xdr:row>
      <xdr:rowOff>733425</xdr:rowOff>
    </xdr:from>
    <xdr:to>
      <xdr:col>4</xdr:col>
      <xdr:colOff>486205</xdr:colOff>
      <xdr:row>3</xdr:row>
      <xdr:rowOff>1000125</xdr:rowOff>
    </xdr:to>
    <xdr:sp macro="" textlink="$J$10">
      <xdr:nvSpPr>
        <xdr:cNvPr id="52" name="Rechteck 51">
          <a:extLst>
            <a:ext uri="{FF2B5EF4-FFF2-40B4-BE49-F238E27FC236}">
              <a16:creationId xmlns:a16="http://schemas.microsoft.com/office/drawing/2014/main" id="{00000000-0008-0000-3100-000034000000}"/>
            </a:ext>
          </a:extLst>
        </xdr:cNvPr>
        <xdr:cNvSpPr/>
      </xdr:nvSpPr>
      <xdr:spPr>
        <a:xfrm>
          <a:off x="4781979"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B2F1FEA-7177-48CC-B4E9-8F47D68C1F7B}"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40%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5</xdr:col>
      <xdr:colOff>112868</xdr:colOff>
      <xdr:row>3</xdr:row>
      <xdr:rowOff>733425</xdr:rowOff>
    </xdr:from>
    <xdr:to>
      <xdr:col>5</xdr:col>
      <xdr:colOff>684369</xdr:colOff>
      <xdr:row>3</xdr:row>
      <xdr:rowOff>1000125</xdr:rowOff>
    </xdr:to>
    <xdr:sp macro="" textlink="$J$11">
      <xdr:nvSpPr>
        <xdr:cNvPr id="53" name="Rechteck 52">
          <a:extLst>
            <a:ext uri="{FF2B5EF4-FFF2-40B4-BE49-F238E27FC236}">
              <a16:creationId xmlns:a16="http://schemas.microsoft.com/office/drawing/2014/main" id="{00000000-0008-0000-3100-000035000000}"/>
            </a:ext>
          </a:extLst>
        </xdr:cNvPr>
        <xdr:cNvSpPr/>
      </xdr:nvSpPr>
      <xdr:spPr>
        <a:xfrm>
          <a:off x="6104093"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CC78390-4DBD-41CF-B14B-89FDB27AA86C}"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50%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6</xdr:col>
      <xdr:colOff>720194</xdr:colOff>
      <xdr:row>3</xdr:row>
      <xdr:rowOff>733425</xdr:rowOff>
    </xdr:from>
    <xdr:to>
      <xdr:col>7</xdr:col>
      <xdr:colOff>501120</xdr:colOff>
      <xdr:row>3</xdr:row>
      <xdr:rowOff>1000125</xdr:rowOff>
    </xdr:to>
    <xdr:sp macro="" textlink="$J$12">
      <xdr:nvSpPr>
        <xdr:cNvPr id="54" name="Rechteck 53">
          <a:extLst>
            <a:ext uri="{FF2B5EF4-FFF2-40B4-BE49-F238E27FC236}">
              <a16:creationId xmlns:a16="http://schemas.microsoft.com/office/drawing/2014/main" id="{00000000-0008-0000-3100-000036000000}"/>
            </a:ext>
          </a:extLst>
        </xdr:cNvPr>
        <xdr:cNvSpPr/>
      </xdr:nvSpPr>
      <xdr:spPr>
        <a:xfrm>
          <a:off x="7425794"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B9EDB2FD-2AED-4002-8EA0-73CECB6B7F9B}"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60%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8</xdr:col>
      <xdr:colOff>682925</xdr:colOff>
      <xdr:row>3</xdr:row>
      <xdr:rowOff>733425</xdr:rowOff>
    </xdr:from>
    <xdr:to>
      <xdr:col>9</xdr:col>
      <xdr:colOff>178101</xdr:colOff>
      <xdr:row>3</xdr:row>
      <xdr:rowOff>1000125</xdr:rowOff>
    </xdr:to>
    <xdr:sp macro="" textlink="$J$13">
      <xdr:nvSpPr>
        <xdr:cNvPr id="55" name="Rechteck 54">
          <a:extLst>
            <a:ext uri="{FF2B5EF4-FFF2-40B4-BE49-F238E27FC236}">
              <a16:creationId xmlns:a16="http://schemas.microsoft.com/office/drawing/2014/main" id="{00000000-0008-0000-3100-000037000000}"/>
            </a:ext>
          </a:extLst>
        </xdr:cNvPr>
        <xdr:cNvSpPr/>
      </xdr:nvSpPr>
      <xdr:spPr>
        <a:xfrm>
          <a:off x="8750600"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9D284FE7-AF16-4D1B-B1C2-C6C3AD8E0974}"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70%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xdr:twoCellAnchor>
    <xdr:from>
      <xdr:col>10</xdr:col>
      <xdr:colOff>169612</xdr:colOff>
      <xdr:row>3</xdr:row>
      <xdr:rowOff>733425</xdr:rowOff>
    </xdr:from>
    <xdr:to>
      <xdr:col>10</xdr:col>
      <xdr:colOff>741113</xdr:colOff>
      <xdr:row>3</xdr:row>
      <xdr:rowOff>1000125</xdr:rowOff>
    </xdr:to>
    <xdr:sp macro="" textlink="$J$14">
      <xdr:nvSpPr>
        <xdr:cNvPr id="56" name="Rechteck 55">
          <a:extLst>
            <a:ext uri="{FF2B5EF4-FFF2-40B4-BE49-F238E27FC236}">
              <a16:creationId xmlns:a16="http://schemas.microsoft.com/office/drawing/2014/main" id="{00000000-0008-0000-3100-000038000000}"/>
            </a:ext>
          </a:extLst>
        </xdr:cNvPr>
        <xdr:cNvSpPr/>
      </xdr:nvSpPr>
      <xdr:spPr>
        <a:xfrm>
          <a:off x="10075612" y="1457325"/>
          <a:ext cx="571501" cy="26670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0" tIns="0" rIns="0" bIns="0" numCol="1" spcCol="0" rtlCol="0" fromWordArt="0" anchor="ctr" anchorCtr="0" forceAA="0" compatLnSpc="1">
          <a:prstTxWarp prst="textNoShape">
            <a:avLst/>
          </a:prstTxWarp>
          <a:noAutofit/>
        </a:bodyPr>
        <a:lstStyle/>
        <a:p>
          <a:pPr marL="0" indent="0" algn="ctr"/>
          <a:fld id="{62208BD7-C353-4840-B9CE-18B7518E3E24}" type="TxLink">
            <a:rPr lang="en-US" sz="1600" b="0" i="0" u="none" strike="noStrike" baseline="0">
              <a:solidFill>
                <a:schemeClr val="tx2"/>
              </a:solidFill>
              <a:latin typeface="Calibri Light" panose="020F0302020204030204" pitchFamily="34" charset="0"/>
              <a:ea typeface="+mn-ea"/>
              <a:cs typeface="Calibri Light" panose="020F0302020204030204" pitchFamily="34" charset="0"/>
            </a:rPr>
            <a:pPr marL="0" indent="0" algn="ctr"/>
            <a:t>80%</a:t>
          </a:fld>
          <a:endParaRPr lang="de-CH" sz="1600" b="0" i="0" u="none" strike="noStrike" baseline="0">
            <a:solidFill>
              <a:schemeClr val="tx2"/>
            </a:solidFill>
            <a:latin typeface="Calibri Light" panose="020F0302020204030204" pitchFamily="34" charset="0"/>
            <a:ea typeface="+mn-ea"/>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8</xdr:col>
          <xdr:colOff>784860</xdr:colOff>
          <xdr:row>0</xdr:row>
          <xdr:rowOff>0</xdr:rowOff>
        </xdr:from>
        <xdr:to>
          <xdr:col>11</xdr:col>
          <xdr:colOff>36195</xdr:colOff>
          <xdr:row>0</xdr:row>
          <xdr:rowOff>523875</xdr:rowOff>
        </xdr:to>
        <xdr:pic>
          <xdr:nvPicPr>
            <xdr:cNvPr id="57" name="Grafik 56">
              <a:extLst>
                <a:ext uri="{FF2B5EF4-FFF2-40B4-BE49-F238E27FC236}">
                  <a16:creationId xmlns:a16="http://schemas.microsoft.com/office/drawing/2014/main" id="{00000000-0008-0000-3100-000039000000}"/>
                </a:ext>
              </a:extLst>
            </xdr:cNvPr>
            <xdr:cNvPicPr>
              <a:picLocks noChangeAspect="1" noChangeArrowheads="1"/>
              <a:extLst>
                <a:ext uri="{84589F7E-364E-4C9E-8A38-B11213B215E9}">
                  <a14:cameraTool cellRange="Logo!$D$6" spid="_x0000_s573983"/>
                </a:ext>
              </a:extLst>
            </xdr:cNvPicPr>
          </xdr:nvPicPr>
          <xdr:blipFill>
            <a:blip xmlns:r="http://schemas.openxmlformats.org/officeDocument/2006/relationships" r:embed="rId11"/>
            <a:srcRect/>
            <a:stretch>
              <a:fillRect/>
            </a:stretch>
          </xdr:blipFill>
          <xdr:spPr bwMode="auto">
            <a:xfrm>
              <a:off x="8852535" y="0"/>
              <a:ext cx="2162175" cy="523875"/>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85725</xdr:colOff>
      <xdr:row>0</xdr:row>
      <xdr:rowOff>142875</xdr:rowOff>
    </xdr:from>
    <xdr:to>
      <xdr:col>0</xdr:col>
      <xdr:colOff>391725</xdr:colOff>
      <xdr:row>0</xdr:row>
      <xdr:rowOff>447676</xdr:rowOff>
    </xdr:to>
    <xdr:grpSp>
      <xdr:nvGrpSpPr>
        <xdr:cNvPr id="60" name="Gruppieren 40">
          <a:hlinkClick xmlns:r="http://schemas.openxmlformats.org/officeDocument/2006/relationships" r:id="rId12"/>
          <a:extLst>
            <a:ext uri="{FF2B5EF4-FFF2-40B4-BE49-F238E27FC236}">
              <a16:creationId xmlns:a16="http://schemas.microsoft.com/office/drawing/2014/main" id="{00000000-0008-0000-3100-00003C000000}"/>
            </a:ext>
          </a:extLst>
        </xdr:cNvPr>
        <xdr:cNvGrpSpPr>
          <a:grpSpLocks noChangeAspect="1"/>
        </xdr:cNvGrpSpPr>
      </xdr:nvGrpSpPr>
      <xdr:grpSpPr>
        <a:xfrm>
          <a:off x="85725" y="142875"/>
          <a:ext cx="306000" cy="304801"/>
          <a:chOff x="9191625" y="3009900"/>
          <a:chExt cx="324000" cy="325465"/>
        </a:xfrm>
      </xdr:grpSpPr>
      <xdr:sp macro="" textlink="">
        <xdr:nvSpPr>
          <xdr:cNvPr id="61" name="Rechteck 41">
            <a:extLst>
              <a:ext uri="{FF2B5EF4-FFF2-40B4-BE49-F238E27FC236}">
                <a16:creationId xmlns:a16="http://schemas.microsoft.com/office/drawing/2014/main" id="{00000000-0008-0000-3100-00003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2" name="Pfeil nach links 42">
            <a:extLst>
              <a:ext uri="{FF2B5EF4-FFF2-40B4-BE49-F238E27FC236}">
                <a16:creationId xmlns:a16="http://schemas.microsoft.com/office/drawing/2014/main" id="{00000000-0008-0000-3100-00003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10</xdr:col>
      <xdr:colOff>304800</xdr:colOff>
      <xdr:row>2</xdr:row>
      <xdr:rowOff>38100</xdr:rowOff>
    </xdr:from>
    <xdr:to>
      <xdr:col>10</xdr:col>
      <xdr:colOff>1060941</xdr:colOff>
      <xdr:row>3</xdr:row>
      <xdr:rowOff>40300</xdr:rowOff>
    </xdr:to>
    <xdr:grpSp>
      <xdr:nvGrpSpPr>
        <xdr:cNvPr id="63" name="Gruppieren 62">
          <a:extLst>
            <a:ext uri="{FF2B5EF4-FFF2-40B4-BE49-F238E27FC236}">
              <a16:creationId xmlns:a16="http://schemas.microsoft.com/office/drawing/2014/main" id="{00000000-0008-0000-3100-00003F000000}"/>
            </a:ext>
          </a:extLst>
        </xdr:cNvPr>
        <xdr:cNvGrpSpPr/>
      </xdr:nvGrpSpPr>
      <xdr:grpSpPr>
        <a:xfrm>
          <a:off x="10477500" y="586740"/>
          <a:ext cx="756141" cy="177460"/>
          <a:chOff x="10585450" y="586886"/>
          <a:chExt cx="756141" cy="180000"/>
        </a:xfrm>
      </xdr:grpSpPr>
      <xdr:grpSp>
        <xdr:nvGrpSpPr>
          <xdr:cNvPr id="64" name="Gruppieren 63">
            <a:hlinkClick xmlns:r="http://schemas.openxmlformats.org/officeDocument/2006/relationships" r:id="rId13" tooltip="Help"/>
            <a:extLst>
              <a:ext uri="{FF2B5EF4-FFF2-40B4-BE49-F238E27FC236}">
                <a16:creationId xmlns:a16="http://schemas.microsoft.com/office/drawing/2014/main" id="{00000000-0008-0000-3100-000040000000}"/>
              </a:ext>
            </a:extLst>
          </xdr:cNvPr>
          <xdr:cNvGrpSpPr/>
        </xdr:nvGrpSpPr>
        <xdr:grpSpPr>
          <a:xfrm>
            <a:off x="11161591" y="586886"/>
            <a:ext cx="180000" cy="180000"/>
            <a:chOff x="8105775" y="571500"/>
            <a:chExt cx="172800" cy="172800"/>
          </a:xfrm>
        </xdr:grpSpPr>
        <xdr:sp macro="" textlink="">
          <xdr:nvSpPr>
            <xdr:cNvPr id="67" name="Rechteck 66">
              <a:extLst>
                <a:ext uri="{FF2B5EF4-FFF2-40B4-BE49-F238E27FC236}">
                  <a16:creationId xmlns:a16="http://schemas.microsoft.com/office/drawing/2014/main" id="{00000000-0008-0000-3100-00004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8" name="Textfeld 67">
              <a:extLst>
                <a:ext uri="{FF2B5EF4-FFF2-40B4-BE49-F238E27FC236}">
                  <a16:creationId xmlns:a16="http://schemas.microsoft.com/office/drawing/2014/main" id="{00000000-0008-0000-3100-00004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5" name="Rechteck 64">
            <a:extLst>
              <a:ext uri="{FF2B5EF4-FFF2-40B4-BE49-F238E27FC236}">
                <a16:creationId xmlns:a16="http://schemas.microsoft.com/office/drawing/2014/main" id="{00000000-0008-0000-3100-000041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6" name="Rechteck 65">
            <a:extLst>
              <a:ext uri="{FF2B5EF4-FFF2-40B4-BE49-F238E27FC236}">
                <a16:creationId xmlns:a16="http://schemas.microsoft.com/office/drawing/2014/main" id="{00000000-0008-0000-3100-000042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1</xdr:col>
      <xdr:colOff>66674</xdr:colOff>
      <xdr:row>16</xdr:row>
      <xdr:rowOff>57149</xdr:rowOff>
    </xdr:from>
    <xdr:to>
      <xdr:col>8</xdr:col>
      <xdr:colOff>761999</xdr:colOff>
      <xdr:row>49</xdr:row>
      <xdr:rowOff>95250</xdr:rowOff>
    </xdr:to>
    <xdr:graphicFrame macro="">
      <xdr:nvGraphicFramePr>
        <xdr:cNvPr id="58" name="Diagramm 57">
          <a:extLst>
            <a:ext uri="{FF2B5EF4-FFF2-40B4-BE49-F238E27FC236}">
              <a16:creationId xmlns:a16="http://schemas.microsoft.com/office/drawing/2014/main" id="{00000000-0008-0000-31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38101</xdr:colOff>
      <xdr:row>4</xdr:row>
      <xdr:rowOff>85731</xdr:rowOff>
    </xdr:from>
    <xdr:to>
      <xdr:col>11</xdr:col>
      <xdr:colOff>1217841</xdr:colOff>
      <xdr:row>31</xdr:row>
      <xdr:rowOff>66675</xdr:rowOff>
    </xdr:to>
    <xdr:sp macro="" textlink="">
      <xdr:nvSpPr>
        <xdr:cNvPr id="5" name="Rechteck 4">
          <a:extLst>
            <a:ext uri="{FF2B5EF4-FFF2-40B4-BE49-F238E27FC236}">
              <a16:creationId xmlns:a16="http://schemas.microsoft.com/office/drawing/2014/main" id="{00000000-0008-0000-3200-000005000000}"/>
            </a:ext>
          </a:extLst>
        </xdr:cNvPr>
        <xdr:cNvSpPr/>
      </xdr:nvSpPr>
      <xdr:spPr>
        <a:xfrm>
          <a:off x="504826" y="1047756"/>
          <a:ext cx="10799990" cy="5638794"/>
        </a:xfrm>
        <a:prstGeom prst="rect">
          <a:avLst/>
        </a:prstGeom>
        <a:noFill/>
        <a:ln>
          <a:solidFill>
            <a:schemeClr val="accent1">
              <a:lumMod val="75000"/>
            </a:schemeClr>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editAs="oneCell">
    <xdr:from>
      <xdr:col>7</xdr:col>
      <xdr:colOff>203238</xdr:colOff>
      <xdr:row>4</xdr:row>
      <xdr:rowOff>85224</xdr:rowOff>
    </xdr:from>
    <xdr:to>
      <xdr:col>11</xdr:col>
      <xdr:colOff>1225216</xdr:colOff>
      <xdr:row>15</xdr:row>
      <xdr:rowOff>80065</xdr:rowOff>
    </xdr:to>
    <xdr:cxnSp macro="">
      <xdr:nvCxnSpPr>
        <xdr:cNvPr id="6" name="Gerader Verbinder 5">
          <a:extLst>
            <a:ext uri="{FF2B5EF4-FFF2-40B4-BE49-F238E27FC236}">
              <a16:creationId xmlns:a16="http://schemas.microsoft.com/office/drawing/2014/main" id="{00000000-0008-0000-3200-000006000000}"/>
            </a:ext>
          </a:extLst>
        </xdr:cNvPr>
        <xdr:cNvCxnSpPr>
          <a:stCxn id="11" idx="7"/>
        </xdr:cNvCxnSpPr>
      </xdr:nvCxnSpPr>
      <xdr:spPr>
        <a:xfrm flipV="1">
          <a:off x="6442113" y="1047249"/>
          <a:ext cx="4870078" cy="2299891"/>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203238</xdr:colOff>
      <xdr:row>20</xdr:row>
      <xdr:rowOff>71834</xdr:rowOff>
    </xdr:from>
    <xdr:to>
      <xdr:col>11</xdr:col>
      <xdr:colOff>1216402</xdr:colOff>
      <xdr:row>31</xdr:row>
      <xdr:rowOff>65029</xdr:rowOff>
    </xdr:to>
    <xdr:cxnSp macro="">
      <xdr:nvCxnSpPr>
        <xdr:cNvPr id="7" name="Gerader Verbinder 6">
          <a:extLst>
            <a:ext uri="{FF2B5EF4-FFF2-40B4-BE49-F238E27FC236}">
              <a16:creationId xmlns:a16="http://schemas.microsoft.com/office/drawing/2014/main" id="{00000000-0008-0000-3200-000007000000}"/>
            </a:ext>
          </a:extLst>
        </xdr:cNvPr>
        <xdr:cNvCxnSpPr>
          <a:stCxn id="11" idx="5"/>
        </xdr:cNvCxnSpPr>
      </xdr:nvCxnSpPr>
      <xdr:spPr>
        <a:xfrm>
          <a:off x="6442113" y="4386659"/>
          <a:ext cx="4861264" cy="2298245"/>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794070</xdr:colOff>
      <xdr:row>14</xdr:row>
      <xdr:rowOff>74300</xdr:rowOff>
    </xdr:from>
    <xdr:to>
      <xdr:col>7</xdr:col>
      <xdr:colOff>528626</xdr:colOff>
      <xdr:row>21</xdr:row>
      <xdr:rowOff>77599</xdr:rowOff>
    </xdr:to>
    <xdr:grpSp>
      <xdr:nvGrpSpPr>
        <xdr:cNvPr id="8" name="Gruppieren 7">
          <a:extLst>
            <a:ext uri="{FF2B5EF4-FFF2-40B4-BE49-F238E27FC236}">
              <a16:creationId xmlns:a16="http://schemas.microsoft.com/office/drawing/2014/main" id="{00000000-0008-0000-3200-000008000000}"/>
            </a:ext>
          </a:extLst>
        </xdr:cNvPr>
        <xdr:cNvGrpSpPr/>
      </xdr:nvGrpSpPr>
      <xdr:grpSpPr>
        <a:xfrm flipH="1">
          <a:off x="5236530" y="3091820"/>
          <a:ext cx="1715756" cy="1443479"/>
          <a:chOff x="5096742" y="3135438"/>
          <a:chExt cx="1652694" cy="1474747"/>
        </a:xfrm>
      </xdr:grpSpPr>
      <xdr:sp macro="" textlink="">
        <xdr:nvSpPr>
          <xdr:cNvPr id="9" name="Rad 20">
            <a:extLst>
              <a:ext uri="{FF2B5EF4-FFF2-40B4-BE49-F238E27FC236}">
                <a16:creationId xmlns:a16="http://schemas.microsoft.com/office/drawing/2014/main" id="{00000000-0008-0000-3200-000009000000}"/>
              </a:ext>
            </a:extLst>
          </xdr:cNvPr>
          <xdr:cNvSpPr/>
        </xdr:nvSpPr>
        <xdr:spPr>
          <a:xfrm>
            <a:off x="5096742" y="3703880"/>
            <a:ext cx="268096" cy="271850"/>
          </a:xfrm>
          <a:prstGeom prst="donut">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10" name="Ellipse 9">
            <a:extLst>
              <a:ext uri="{FF2B5EF4-FFF2-40B4-BE49-F238E27FC236}">
                <a16:creationId xmlns:a16="http://schemas.microsoft.com/office/drawing/2014/main" id="{00000000-0008-0000-3200-00000A000000}"/>
              </a:ext>
            </a:extLst>
          </xdr:cNvPr>
          <xdr:cNvSpPr/>
        </xdr:nvSpPr>
        <xdr:spPr>
          <a:xfrm rot="549742">
            <a:off x="6449853" y="3858210"/>
            <a:ext cx="299583" cy="243303"/>
          </a:xfrm>
          <a:prstGeom prst="ellipse">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n w="9525">
                <a:solidFill>
                  <a:schemeClr val="tx1"/>
                </a:solidFill>
              </a:ln>
              <a:latin typeface="Calibri Light" panose="020F0302020204030204" pitchFamily="34" charset="0"/>
              <a:cs typeface="Calibri Light" panose="020F0302020204030204" pitchFamily="34" charset="0"/>
            </a:endParaRPr>
          </a:p>
        </xdr:txBody>
      </xdr:sp>
      <xdr:sp macro="" textlink="">
        <xdr:nvSpPr>
          <xdr:cNvPr id="11" name="Ellipse 10">
            <a:extLst>
              <a:ext uri="{FF2B5EF4-FFF2-40B4-BE49-F238E27FC236}">
                <a16:creationId xmlns:a16="http://schemas.microsoft.com/office/drawing/2014/main" id="{00000000-0008-0000-3200-00000B000000}"/>
              </a:ext>
            </a:extLst>
          </xdr:cNvPr>
          <xdr:cNvSpPr/>
        </xdr:nvSpPr>
        <xdr:spPr>
          <a:xfrm flipH="1">
            <a:off x="5207809" y="3135438"/>
            <a:ext cx="1463472" cy="1474747"/>
          </a:xfrm>
          <a:prstGeom prst="ellipse">
            <a:avLst/>
          </a:prstGeom>
          <a:ln>
            <a:solidFill>
              <a:schemeClr val="accent1">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nvGrpSpPr>
          <xdr:cNvPr id="12" name="Gruppieren 11">
            <a:extLst>
              <a:ext uri="{FF2B5EF4-FFF2-40B4-BE49-F238E27FC236}">
                <a16:creationId xmlns:a16="http://schemas.microsoft.com/office/drawing/2014/main" id="{00000000-0008-0000-3200-00000C000000}"/>
              </a:ext>
            </a:extLst>
          </xdr:cNvPr>
          <xdr:cNvGrpSpPr/>
        </xdr:nvGrpSpPr>
        <xdr:grpSpPr>
          <a:xfrm>
            <a:off x="6179407" y="3694067"/>
            <a:ext cx="267365" cy="270388"/>
            <a:chOff x="6553200" y="3248025"/>
            <a:chExt cx="360975" cy="360000"/>
          </a:xfrm>
        </xdr:grpSpPr>
        <xdr:sp macro="" textlink="">
          <xdr:nvSpPr>
            <xdr:cNvPr id="14" name="Ellipse 13">
              <a:extLst>
                <a:ext uri="{FF2B5EF4-FFF2-40B4-BE49-F238E27FC236}">
                  <a16:creationId xmlns:a16="http://schemas.microsoft.com/office/drawing/2014/main" id="{00000000-0008-0000-3200-00000E000000}"/>
                </a:ext>
              </a:extLst>
            </xdr:cNvPr>
            <xdr:cNvSpPr>
              <a:spLocks noChangeAspect="1"/>
            </xdr:cNvSpPr>
          </xdr:nvSpPr>
          <xdr:spPr>
            <a:xfrm>
              <a:off x="6553200" y="3248025"/>
              <a:ext cx="360000" cy="360000"/>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xdr:nvSpPr>
            <xdr:cNvPr id="15" name="Ellipse 14">
              <a:extLst>
                <a:ext uri="{FF2B5EF4-FFF2-40B4-BE49-F238E27FC236}">
                  <a16:creationId xmlns:a16="http://schemas.microsoft.com/office/drawing/2014/main" id="{00000000-0008-0000-3200-00000F000000}"/>
                </a:ext>
              </a:extLst>
            </xdr:cNvPr>
            <xdr:cNvSpPr>
              <a:spLocks noChangeAspect="1"/>
            </xdr:cNvSpPr>
          </xdr:nvSpPr>
          <xdr:spPr>
            <a:xfrm>
              <a:off x="6734175" y="3390900"/>
              <a:ext cx="180000" cy="180000"/>
            </a:xfrm>
            <a:prstGeom prst="ellipse">
              <a:avLst/>
            </a:prstGeom>
            <a:solidFill>
              <a:schemeClr val="bg1"/>
            </a:solidFill>
            <a:ln w="317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sp macro="" textlink="">
        <xdr:nvSpPr>
          <xdr:cNvPr id="13" name="Bogen 12">
            <a:extLst>
              <a:ext uri="{FF2B5EF4-FFF2-40B4-BE49-F238E27FC236}">
                <a16:creationId xmlns:a16="http://schemas.microsoft.com/office/drawing/2014/main" id="{00000000-0008-0000-3200-00000D000000}"/>
              </a:ext>
            </a:extLst>
          </xdr:cNvPr>
          <xdr:cNvSpPr/>
        </xdr:nvSpPr>
        <xdr:spPr>
          <a:xfrm rot="10476670">
            <a:off x="5878373" y="3738456"/>
            <a:ext cx="634546" cy="814650"/>
          </a:xfrm>
          <a:prstGeom prst="arc">
            <a:avLst>
              <a:gd name="adj1" fmla="val 16200000"/>
              <a:gd name="adj2" fmla="val 21465046"/>
            </a:avLst>
          </a:prstGeom>
          <a:ln w="9525"/>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grpSp>
    <xdr:clientData/>
  </xdr:twoCellAnchor>
  <xdr:oneCellAnchor>
    <xdr:from>
      <xdr:col>10</xdr:col>
      <xdr:colOff>854623</xdr:colOff>
      <xdr:row>31</xdr:row>
      <xdr:rowOff>10182</xdr:rowOff>
    </xdr:from>
    <xdr:ext cx="1695450" cy="217560"/>
    <xdr:sp macro="" textlink="">
      <xdr:nvSpPr>
        <xdr:cNvPr id="16" name="ZoneTexte 3">
          <a:extLst>
            <a:ext uri="{FF2B5EF4-FFF2-40B4-BE49-F238E27FC236}">
              <a16:creationId xmlns:a16="http://schemas.microsoft.com/office/drawing/2014/main" id="{00000000-0008-0000-3200-000010000000}"/>
            </a:ext>
          </a:extLst>
        </xdr:cNvPr>
        <xdr:cNvSpPr txBox="1"/>
      </xdr:nvSpPr>
      <xdr:spPr>
        <a:xfrm>
          <a:off x="9979573" y="6630057"/>
          <a:ext cx="1695450"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fld id="{03158EC7-72FF-4733-A8EC-ACDE94CA1D43}" type="TxLink">
            <a:rPr lang="fr-CH" sz="800" b="0">
              <a:solidFill>
                <a:schemeClr val="tx1">
                  <a:lumMod val="50000"/>
                  <a:lumOff val="50000"/>
                </a:schemeClr>
              </a:solidFill>
              <a:latin typeface="Calibri Light" panose="020F0302020204030204" pitchFamily="34" charset="0"/>
              <a:cs typeface="Calibri Light" panose="020F0302020204030204" pitchFamily="34" charset="0"/>
            </a:rPr>
            <a:pPr algn="l"/>
            <a:t>Source: Osterwalder&amp;Pigneur</a:t>
          </a:fld>
          <a:endParaRPr lang="fr-CH" sz="800" b="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twoCellAnchor editAs="oneCell">
    <xdr:from>
      <xdr:col>2</xdr:col>
      <xdr:colOff>323849</xdr:colOff>
      <xdr:row>5</xdr:row>
      <xdr:rowOff>36921</xdr:rowOff>
    </xdr:from>
    <xdr:to>
      <xdr:col>3</xdr:col>
      <xdr:colOff>297824</xdr:colOff>
      <xdr:row>6</xdr:row>
      <xdr:rowOff>163611</xdr:rowOff>
    </xdr:to>
    <xdr:sp macro="" textlink="" fLocksText="0">
      <xdr:nvSpPr>
        <xdr:cNvPr id="17" name="Gefaltete Ecke 139">
          <a:extLst>
            <a:ext uri="{FF2B5EF4-FFF2-40B4-BE49-F238E27FC236}">
              <a16:creationId xmlns:a16="http://schemas.microsoft.com/office/drawing/2014/main" id="{00000000-0008-0000-3200-000011000000}"/>
            </a:ext>
          </a:extLst>
        </xdr:cNvPr>
        <xdr:cNvSpPr/>
      </xdr:nvSpPr>
      <xdr:spPr>
        <a:xfrm>
          <a:off x="1752599" y="120849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247759</xdr:colOff>
      <xdr:row>19</xdr:row>
      <xdr:rowOff>59778</xdr:rowOff>
    </xdr:from>
    <xdr:to>
      <xdr:col>4</xdr:col>
      <xdr:colOff>699864</xdr:colOff>
      <xdr:row>20</xdr:row>
      <xdr:rowOff>115445</xdr:rowOff>
    </xdr:to>
    <xdr:sp macro="" textlink="">
      <xdr:nvSpPr>
        <xdr:cNvPr id="18" name="Textfeld 17">
          <a:extLst>
            <a:ext uri="{FF2B5EF4-FFF2-40B4-BE49-F238E27FC236}">
              <a16:creationId xmlns:a16="http://schemas.microsoft.com/office/drawing/2014/main" id="{00000000-0008-0000-3200-000012000000}"/>
            </a:ext>
          </a:extLst>
        </xdr:cNvPr>
        <xdr:cNvSpPr txBox="1"/>
      </xdr:nvSpPr>
      <xdr:spPr>
        <a:xfrm>
          <a:off x="3600559" y="4165053"/>
          <a:ext cx="452105" cy="2652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PAIN</a:t>
          </a:r>
        </a:p>
      </xdr:txBody>
    </xdr:sp>
    <xdr:clientData/>
  </xdr:twoCellAnchor>
  <xdr:twoCellAnchor editAs="oneCell">
    <xdr:from>
      <xdr:col>4</xdr:col>
      <xdr:colOff>247759</xdr:colOff>
      <xdr:row>15</xdr:row>
      <xdr:rowOff>1314</xdr:rowOff>
    </xdr:from>
    <xdr:to>
      <xdr:col>4</xdr:col>
      <xdr:colOff>719363</xdr:colOff>
      <xdr:row>16</xdr:row>
      <xdr:rowOff>56324</xdr:rowOff>
    </xdr:to>
    <xdr:sp macro="" textlink="">
      <xdr:nvSpPr>
        <xdr:cNvPr id="19" name="Textfeld 18">
          <a:extLst>
            <a:ext uri="{FF2B5EF4-FFF2-40B4-BE49-F238E27FC236}">
              <a16:creationId xmlns:a16="http://schemas.microsoft.com/office/drawing/2014/main" id="{00000000-0008-0000-3200-000013000000}"/>
            </a:ext>
          </a:extLst>
        </xdr:cNvPr>
        <xdr:cNvSpPr txBox="1"/>
      </xdr:nvSpPr>
      <xdr:spPr>
        <a:xfrm>
          <a:off x="3600559" y="3268389"/>
          <a:ext cx="4716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GAIN</a:t>
          </a:r>
        </a:p>
      </xdr:txBody>
    </xdr:sp>
    <xdr:clientData/>
  </xdr:twoCellAnchor>
  <xdr:twoCellAnchor editAs="oneCell">
    <xdr:from>
      <xdr:col>3</xdr:col>
      <xdr:colOff>571499</xdr:colOff>
      <xdr:row>5</xdr:row>
      <xdr:rowOff>179796</xdr:rowOff>
    </xdr:from>
    <xdr:to>
      <xdr:col>4</xdr:col>
      <xdr:colOff>545474</xdr:colOff>
      <xdr:row>7</xdr:row>
      <xdr:rowOff>96936</xdr:rowOff>
    </xdr:to>
    <xdr:sp macro="" textlink="" fLocksText="0">
      <xdr:nvSpPr>
        <xdr:cNvPr id="20" name="Gefaltete Ecke 166">
          <a:extLst>
            <a:ext uri="{FF2B5EF4-FFF2-40B4-BE49-F238E27FC236}">
              <a16:creationId xmlns:a16="http://schemas.microsoft.com/office/drawing/2014/main" id="{00000000-0008-0000-3200-000014000000}"/>
            </a:ext>
          </a:extLst>
        </xdr:cNvPr>
        <xdr:cNvSpPr/>
      </xdr:nvSpPr>
      <xdr:spPr>
        <a:xfrm>
          <a:off x="2962274" y="135137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142874</xdr:colOff>
      <xdr:row>8</xdr:row>
      <xdr:rowOff>141696</xdr:rowOff>
    </xdr:from>
    <xdr:to>
      <xdr:col>5</xdr:col>
      <xdr:colOff>116849</xdr:colOff>
      <xdr:row>10</xdr:row>
      <xdr:rowOff>58836</xdr:rowOff>
    </xdr:to>
    <xdr:sp macro="" textlink="" fLocksText="0">
      <xdr:nvSpPr>
        <xdr:cNvPr id="21" name="Gefaltete Ecke 167">
          <a:extLst>
            <a:ext uri="{FF2B5EF4-FFF2-40B4-BE49-F238E27FC236}">
              <a16:creationId xmlns:a16="http://schemas.microsoft.com/office/drawing/2014/main" id="{00000000-0008-0000-3200-000015000000}"/>
            </a:ext>
          </a:extLst>
        </xdr:cNvPr>
        <xdr:cNvSpPr/>
      </xdr:nvSpPr>
      <xdr:spPr>
        <a:xfrm>
          <a:off x="3495674" y="194192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5</xdr:col>
      <xdr:colOff>247649</xdr:colOff>
      <xdr:row>5</xdr:row>
      <xdr:rowOff>36921</xdr:rowOff>
    </xdr:from>
    <xdr:to>
      <xdr:col>6</xdr:col>
      <xdr:colOff>221624</xdr:colOff>
      <xdr:row>6</xdr:row>
      <xdr:rowOff>163611</xdr:rowOff>
    </xdr:to>
    <xdr:sp macro="" textlink="" fLocksText="0">
      <xdr:nvSpPr>
        <xdr:cNvPr id="22" name="Gefaltete Ecke 39">
          <a:extLst>
            <a:ext uri="{FF2B5EF4-FFF2-40B4-BE49-F238E27FC236}">
              <a16:creationId xmlns:a16="http://schemas.microsoft.com/office/drawing/2014/main" id="{00000000-0008-0000-3200-000016000000}"/>
            </a:ext>
          </a:extLst>
        </xdr:cNvPr>
        <xdr:cNvSpPr/>
      </xdr:nvSpPr>
      <xdr:spPr>
        <a:xfrm>
          <a:off x="4562474" y="120849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723899</xdr:colOff>
      <xdr:row>11</xdr:row>
      <xdr:rowOff>65496</xdr:rowOff>
    </xdr:from>
    <xdr:to>
      <xdr:col>5</xdr:col>
      <xdr:colOff>697874</xdr:colOff>
      <xdr:row>12</xdr:row>
      <xdr:rowOff>192186</xdr:rowOff>
    </xdr:to>
    <xdr:sp macro="" textlink="" fLocksText="0">
      <xdr:nvSpPr>
        <xdr:cNvPr id="23" name="Gefaltete Ecke 40">
          <a:extLst>
            <a:ext uri="{FF2B5EF4-FFF2-40B4-BE49-F238E27FC236}">
              <a16:creationId xmlns:a16="http://schemas.microsoft.com/office/drawing/2014/main" id="{00000000-0008-0000-3200-000017000000}"/>
            </a:ext>
          </a:extLst>
        </xdr:cNvPr>
        <xdr:cNvSpPr/>
      </xdr:nvSpPr>
      <xdr:spPr>
        <a:xfrm>
          <a:off x="4076699" y="249437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6</xdr:col>
      <xdr:colOff>933449</xdr:colOff>
      <xdr:row>5</xdr:row>
      <xdr:rowOff>170271</xdr:rowOff>
    </xdr:from>
    <xdr:to>
      <xdr:col>7</xdr:col>
      <xdr:colOff>907424</xdr:colOff>
      <xdr:row>7</xdr:row>
      <xdr:rowOff>87411</xdr:rowOff>
    </xdr:to>
    <xdr:sp macro="" textlink="" fLocksText="0">
      <xdr:nvSpPr>
        <xdr:cNvPr id="24" name="Gefaltete Ecke 41">
          <a:extLst>
            <a:ext uri="{FF2B5EF4-FFF2-40B4-BE49-F238E27FC236}">
              <a16:creationId xmlns:a16="http://schemas.microsoft.com/office/drawing/2014/main" id="{00000000-0008-0000-3200-000018000000}"/>
            </a:ext>
          </a:extLst>
        </xdr:cNvPr>
        <xdr:cNvSpPr/>
      </xdr:nvSpPr>
      <xdr:spPr>
        <a:xfrm>
          <a:off x="6210299" y="134184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6</xdr:col>
      <xdr:colOff>379685</xdr:colOff>
      <xdr:row>9</xdr:row>
      <xdr:rowOff>173885</xdr:rowOff>
    </xdr:from>
    <xdr:to>
      <xdr:col>7</xdr:col>
      <xdr:colOff>353660</xdr:colOff>
      <xdr:row>11</xdr:row>
      <xdr:rowOff>91024</xdr:rowOff>
    </xdr:to>
    <xdr:sp macro="" textlink="" fLocksText="0">
      <xdr:nvSpPr>
        <xdr:cNvPr id="25" name="Gefaltete Ecke 42">
          <a:extLst>
            <a:ext uri="{FF2B5EF4-FFF2-40B4-BE49-F238E27FC236}">
              <a16:creationId xmlns:a16="http://schemas.microsoft.com/office/drawing/2014/main" id="{00000000-0008-0000-3200-000019000000}"/>
            </a:ext>
          </a:extLst>
        </xdr:cNvPr>
        <xdr:cNvSpPr/>
      </xdr:nvSpPr>
      <xdr:spPr>
        <a:xfrm>
          <a:off x="5656535" y="2183660"/>
          <a:ext cx="936000" cy="336239"/>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7</xdr:col>
      <xdr:colOff>739336</xdr:colOff>
      <xdr:row>9</xdr:row>
      <xdr:rowOff>57285</xdr:rowOff>
    </xdr:from>
    <xdr:to>
      <xdr:col>8</xdr:col>
      <xdr:colOff>713311</xdr:colOff>
      <xdr:row>10</xdr:row>
      <xdr:rowOff>184632</xdr:rowOff>
    </xdr:to>
    <xdr:sp macro="" textlink="" fLocksText="0">
      <xdr:nvSpPr>
        <xdr:cNvPr id="26" name="Gefaltete Ecke 52">
          <a:extLst>
            <a:ext uri="{FF2B5EF4-FFF2-40B4-BE49-F238E27FC236}">
              <a16:creationId xmlns:a16="http://schemas.microsoft.com/office/drawing/2014/main" id="{00000000-0008-0000-3200-00001A000000}"/>
            </a:ext>
          </a:extLst>
        </xdr:cNvPr>
        <xdr:cNvSpPr/>
      </xdr:nvSpPr>
      <xdr:spPr>
        <a:xfrm>
          <a:off x="6978211" y="2067060"/>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8</xdr:col>
      <xdr:colOff>476249</xdr:colOff>
      <xdr:row>5</xdr:row>
      <xdr:rowOff>36921</xdr:rowOff>
    </xdr:from>
    <xdr:to>
      <xdr:col>9</xdr:col>
      <xdr:colOff>450224</xdr:colOff>
      <xdr:row>6</xdr:row>
      <xdr:rowOff>163611</xdr:rowOff>
    </xdr:to>
    <xdr:sp macro="" textlink="" fLocksText="0">
      <xdr:nvSpPr>
        <xdr:cNvPr id="27" name="Gefaltete Ecke 53">
          <a:extLst>
            <a:ext uri="{FF2B5EF4-FFF2-40B4-BE49-F238E27FC236}">
              <a16:creationId xmlns:a16="http://schemas.microsoft.com/office/drawing/2014/main" id="{00000000-0008-0000-3200-00001B000000}"/>
            </a:ext>
          </a:extLst>
        </xdr:cNvPr>
        <xdr:cNvSpPr/>
      </xdr:nvSpPr>
      <xdr:spPr>
        <a:xfrm>
          <a:off x="7677149" y="120849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9</xdr:col>
      <xdr:colOff>709447</xdr:colOff>
      <xdr:row>5</xdr:row>
      <xdr:rowOff>181438</xdr:rowOff>
    </xdr:from>
    <xdr:to>
      <xdr:col>10</xdr:col>
      <xdr:colOff>683422</xdr:colOff>
      <xdr:row>7</xdr:row>
      <xdr:rowOff>97921</xdr:rowOff>
    </xdr:to>
    <xdr:sp macro="" textlink="" fLocksText="0">
      <xdr:nvSpPr>
        <xdr:cNvPr id="28" name="Gefaltete Ecke 54">
          <a:extLst>
            <a:ext uri="{FF2B5EF4-FFF2-40B4-BE49-F238E27FC236}">
              <a16:creationId xmlns:a16="http://schemas.microsoft.com/office/drawing/2014/main" id="{00000000-0008-0000-3200-00001C000000}"/>
            </a:ext>
          </a:extLst>
        </xdr:cNvPr>
        <xdr:cNvSpPr/>
      </xdr:nvSpPr>
      <xdr:spPr>
        <a:xfrm>
          <a:off x="8872372" y="1353013"/>
          <a:ext cx="936000" cy="33558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xdr:col>
      <xdr:colOff>157326</xdr:colOff>
      <xdr:row>6</xdr:row>
      <xdr:rowOff>201802</xdr:rowOff>
    </xdr:from>
    <xdr:to>
      <xdr:col>2</xdr:col>
      <xdr:colOff>131301</xdr:colOff>
      <xdr:row>8</xdr:row>
      <xdr:rowOff>118941</xdr:rowOff>
    </xdr:to>
    <xdr:sp macro="" textlink="" fLocksText="0">
      <xdr:nvSpPr>
        <xdr:cNvPr id="29" name="Gefaltete Ecke 56">
          <a:extLst>
            <a:ext uri="{FF2B5EF4-FFF2-40B4-BE49-F238E27FC236}">
              <a16:creationId xmlns:a16="http://schemas.microsoft.com/office/drawing/2014/main" id="{00000000-0008-0000-3200-00001D000000}"/>
            </a:ext>
          </a:extLst>
        </xdr:cNvPr>
        <xdr:cNvSpPr/>
      </xdr:nvSpPr>
      <xdr:spPr>
        <a:xfrm>
          <a:off x="624051" y="1582927"/>
          <a:ext cx="936000" cy="336239"/>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xdr:col>
      <xdr:colOff>395123</xdr:colOff>
      <xdr:row>10</xdr:row>
      <xdr:rowOff>60898</xdr:rowOff>
    </xdr:from>
    <xdr:to>
      <xdr:col>2</xdr:col>
      <xdr:colOff>369098</xdr:colOff>
      <xdr:row>11</xdr:row>
      <xdr:rowOff>188245</xdr:rowOff>
    </xdr:to>
    <xdr:sp macro="" textlink="" fLocksText="0">
      <xdr:nvSpPr>
        <xdr:cNvPr id="30" name="Gefaltete Ecke 60">
          <a:extLst>
            <a:ext uri="{FF2B5EF4-FFF2-40B4-BE49-F238E27FC236}">
              <a16:creationId xmlns:a16="http://schemas.microsoft.com/office/drawing/2014/main" id="{00000000-0008-0000-3200-00001E000000}"/>
            </a:ext>
          </a:extLst>
        </xdr:cNvPr>
        <xdr:cNvSpPr/>
      </xdr:nvSpPr>
      <xdr:spPr>
        <a:xfrm>
          <a:off x="861848" y="2280223"/>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xdr:col>
      <xdr:colOff>517962</xdr:colOff>
      <xdr:row>14</xdr:row>
      <xdr:rowOff>143995</xdr:rowOff>
    </xdr:from>
    <xdr:to>
      <xdr:col>2</xdr:col>
      <xdr:colOff>491937</xdr:colOff>
      <xdr:row>16</xdr:row>
      <xdr:rowOff>61135</xdr:rowOff>
    </xdr:to>
    <xdr:sp macro="" textlink="" fLocksText="0">
      <xdr:nvSpPr>
        <xdr:cNvPr id="31" name="Gefaltete Ecke 61">
          <a:extLst>
            <a:ext uri="{FF2B5EF4-FFF2-40B4-BE49-F238E27FC236}">
              <a16:creationId xmlns:a16="http://schemas.microsoft.com/office/drawing/2014/main" id="{00000000-0008-0000-3200-00001F000000}"/>
            </a:ext>
          </a:extLst>
        </xdr:cNvPr>
        <xdr:cNvSpPr/>
      </xdr:nvSpPr>
      <xdr:spPr>
        <a:xfrm>
          <a:off x="984687" y="3201520"/>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792216</xdr:colOff>
      <xdr:row>9</xdr:row>
      <xdr:rowOff>106224</xdr:rowOff>
    </xdr:from>
    <xdr:to>
      <xdr:col>3</xdr:col>
      <xdr:colOff>766192</xdr:colOff>
      <xdr:row>11</xdr:row>
      <xdr:rowOff>22707</xdr:rowOff>
    </xdr:to>
    <xdr:sp macro="" textlink="" fLocksText="0">
      <xdr:nvSpPr>
        <xdr:cNvPr id="32" name="Gefaltete Ecke 62">
          <a:extLst>
            <a:ext uri="{FF2B5EF4-FFF2-40B4-BE49-F238E27FC236}">
              <a16:creationId xmlns:a16="http://schemas.microsoft.com/office/drawing/2014/main" id="{00000000-0008-0000-3200-000020000000}"/>
            </a:ext>
          </a:extLst>
        </xdr:cNvPr>
        <xdr:cNvSpPr/>
      </xdr:nvSpPr>
      <xdr:spPr>
        <a:xfrm>
          <a:off x="2220966" y="2115999"/>
          <a:ext cx="936001" cy="33558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540625</xdr:colOff>
      <xdr:row>18</xdr:row>
      <xdr:rowOff>135126</xdr:rowOff>
    </xdr:from>
    <xdr:to>
      <xdr:col>3</xdr:col>
      <xdr:colOff>514600</xdr:colOff>
      <xdr:row>20</xdr:row>
      <xdr:rowOff>52267</xdr:rowOff>
    </xdr:to>
    <xdr:sp macro="" textlink="" fLocksText="0">
      <xdr:nvSpPr>
        <xdr:cNvPr id="33" name="Gefaltete Ecke 63">
          <a:extLst>
            <a:ext uri="{FF2B5EF4-FFF2-40B4-BE49-F238E27FC236}">
              <a16:creationId xmlns:a16="http://schemas.microsoft.com/office/drawing/2014/main" id="{00000000-0008-0000-3200-000021000000}"/>
            </a:ext>
          </a:extLst>
        </xdr:cNvPr>
        <xdr:cNvSpPr/>
      </xdr:nvSpPr>
      <xdr:spPr>
        <a:xfrm>
          <a:off x="1969375" y="4030851"/>
          <a:ext cx="936000" cy="336241"/>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xdr:col>
      <xdr:colOff>244036</xdr:colOff>
      <xdr:row>20</xdr:row>
      <xdr:rowOff>149579</xdr:rowOff>
    </xdr:from>
    <xdr:to>
      <xdr:col>2</xdr:col>
      <xdr:colOff>218011</xdr:colOff>
      <xdr:row>22</xdr:row>
      <xdr:rowOff>66719</xdr:rowOff>
    </xdr:to>
    <xdr:sp macro="" textlink="" fLocksText="0">
      <xdr:nvSpPr>
        <xdr:cNvPr id="34" name="Gefaltete Ecke 64">
          <a:extLst>
            <a:ext uri="{FF2B5EF4-FFF2-40B4-BE49-F238E27FC236}">
              <a16:creationId xmlns:a16="http://schemas.microsoft.com/office/drawing/2014/main" id="{00000000-0008-0000-3200-000022000000}"/>
            </a:ext>
          </a:extLst>
        </xdr:cNvPr>
        <xdr:cNvSpPr/>
      </xdr:nvSpPr>
      <xdr:spPr>
        <a:xfrm>
          <a:off x="710761" y="4464404"/>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759370</xdr:colOff>
      <xdr:row>22</xdr:row>
      <xdr:rowOff>70751</xdr:rowOff>
    </xdr:from>
    <xdr:to>
      <xdr:col>3</xdr:col>
      <xdr:colOff>733346</xdr:colOff>
      <xdr:row>23</xdr:row>
      <xdr:rowOff>198098</xdr:rowOff>
    </xdr:to>
    <xdr:sp macro="" textlink="" fLocksText="0">
      <xdr:nvSpPr>
        <xdr:cNvPr id="35" name="Gefaltete Ecke 65">
          <a:extLst>
            <a:ext uri="{FF2B5EF4-FFF2-40B4-BE49-F238E27FC236}">
              <a16:creationId xmlns:a16="http://schemas.microsoft.com/office/drawing/2014/main" id="{00000000-0008-0000-3200-000023000000}"/>
            </a:ext>
          </a:extLst>
        </xdr:cNvPr>
        <xdr:cNvSpPr/>
      </xdr:nvSpPr>
      <xdr:spPr>
        <a:xfrm>
          <a:off x="2188120" y="4804676"/>
          <a:ext cx="936001"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xdr:col>
      <xdr:colOff>247649</xdr:colOff>
      <xdr:row>25</xdr:row>
      <xdr:rowOff>208371</xdr:rowOff>
    </xdr:from>
    <xdr:to>
      <xdr:col>2</xdr:col>
      <xdr:colOff>221624</xdr:colOff>
      <xdr:row>27</xdr:row>
      <xdr:rowOff>125511</xdr:rowOff>
    </xdr:to>
    <xdr:sp macro="" textlink="" fLocksText="0">
      <xdr:nvSpPr>
        <xdr:cNvPr id="36" name="Gefaltete Ecke 66">
          <a:extLst>
            <a:ext uri="{FF2B5EF4-FFF2-40B4-BE49-F238E27FC236}">
              <a16:creationId xmlns:a16="http://schemas.microsoft.com/office/drawing/2014/main" id="{00000000-0008-0000-3200-000024000000}"/>
            </a:ext>
          </a:extLst>
        </xdr:cNvPr>
        <xdr:cNvSpPr/>
      </xdr:nvSpPr>
      <xdr:spPr>
        <a:xfrm>
          <a:off x="714374" y="557094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3</xdr:col>
      <xdr:colOff>167837</xdr:colOff>
      <xdr:row>13</xdr:row>
      <xdr:rowOff>72394</xdr:rowOff>
    </xdr:from>
    <xdr:to>
      <xdr:col>4</xdr:col>
      <xdr:colOff>141811</xdr:colOff>
      <xdr:row>14</xdr:row>
      <xdr:rowOff>199741</xdr:rowOff>
    </xdr:to>
    <xdr:sp macro="" textlink="" fLocksText="0">
      <xdr:nvSpPr>
        <xdr:cNvPr id="37" name="Gefaltete Ecke 67">
          <a:extLst>
            <a:ext uri="{FF2B5EF4-FFF2-40B4-BE49-F238E27FC236}">
              <a16:creationId xmlns:a16="http://schemas.microsoft.com/office/drawing/2014/main" id="{00000000-0008-0000-3200-000025000000}"/>
            </a:ext>
          </a:extLst>
        </xdr:cNvPr>
        <xdr:cNvSpPr/>
      </xdr:nvSpPr>
      <xdr:spPr>
        <a:xfrm>
          <a:off x="2558612" y="2920369"/>
          <a:ext cx="935999"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10</xdr:col>
      <xdr:colOff>9524</xdr:colOff>
      <xdr:row>11</xdr:row>
      <xdr:rowOff>17871</xdr:rowOff>
    </xdr:from>
    <xdr:to>
      <xdr:col>10</xdr:col>
      <xdr:colOff>945524</xdr:colOff>
      <xdr:row>12</xdr:row>
      <xdr:rowOff>144561</xdr:rowOff>
    </xdr:to>
    <xdr:sp macro="" textlink="" fLocksText="0">
      <xdr:nvSpPr>
        <xdr:cNvPr id="38" name="Gefaltete Ecke 75">
          <a:extLst>
            <a:ext uri="{FF2B5EF4-FFF2-40B4-BE49-F238E27FC236}">
              <a16:creationId xmlns:a16="http://schemas.microsoft.com/office/drawing/2014/main" id="{00000000-0008-0000-3200-000026000000}"/>
            </a:ext>
          </a:extLst>
        </xdr:cNvPr>
        <xdr:cNvSpPr/>
      </xdr:nvSpPr>
      <xdr:spPr>
        <a:xfrm>
          <a:off x="9134474" y="244674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8</xdr:col>
      <xdr:colOff>327462</xdr:colOff>
      <xdr:row>13</xdr:row>
      <xdr:rowOff>74036</xdr:rowOff>
    </xdr:from>
    <xdr:to>
      <xdr:col>9</xdr:col>
      <xdr:colOff>301437</xdr:colOff>
      <xdr:row>14</xdr:row>
      <xdr:rowOff>200726</xdr:rowOff>
    </xdr:to>
    <xdr:sp macro="" textlink="" fLocksText="0">
      <xdr:nvSpPr>
        <xdr:cNvPr id="39" name="Gefaltete Ecke 76">
          <a:extLst>
            <a:ext uri="{FF2B5EF4-FFF2-40B4-BE49-F238E27FC236}">
              <a16:creationId xmlns:a16="http://schemas.microsoft.com/office/drawing/2014/main" id="{00000000-0008-0000-3200-000027000000}"/>
            </a:ext>
          </a:extLst>
        </xdr:cNvPr>
        <xdr:cNvSpPr/>
      </xdr:nvSpPr>
      <xdr:spPr>
        <a:xfrm>
          <a:off x="7528362" y="292201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11</xdr:col>
      <xdr:colOff>85724</xdr:colOff>
      <xdr:row>17</xdr:row>
      <xdr:rowOff>170271</xdr:rowOff>
    </xdr:from>
    <xdr:to>
      <xdr:col>11</xdr:col>
      <xdr:colOff>1021724</xdr:colOff>
      <xdr:row>19</xdr:row>
      <xdr:rowOff>87411</xdr:rowOff>
    </xdr:to>
    <xdr:sp macro="" textlink="" fLocksText="0">
      <xdr:nvSpPr>
        <xdr:cNvPr id="40" name="Gefaltete Ecke 77">
          <a:extLst>
            <a:ext uri="{FF2B5EF4-FFF2-40B4-BE49-F238E27FC236}">
              <a16:creationId xmlns:a16="http://schemas.microsoft.com/office/drawing/2014/main" id="{00000000-0008-0000-3200-000028000000}"/>
            </a:ext>
          </a:extLst>
        </xdr:cNvPr>
        <xdr:cNvSpPr/>
      </xdr:nvSpPr>
      <xdr:spPr>
        <a:xfrm>
          <a:off x="10172699" y="385644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11</xdr:col>
      <xdr:colOff>123824</xdr:colOff>
      <xdr:row>8</xdr:row>
      <xdr:rowOff>46446</xdr:rowOff>
    </xdr:from>
    <xdr:to>
      <xdr:col>11</xdr:col>
      <xdr:colOff>1059824</xdr:colOff>
      <xdr:row>9</xdr:row>
      <xdr:rowOff>173136</xdr:rowOff>
    </xdr:to>
    <xdr:sp macro="" textlink="" fLocksText="0">
      <xdr:nvSpPr>
        <xdr:cNvPr id="41" name="Gefaltete Ecke 78">
          <a:extLst>
            <a:ext uri="{FF2B5EF4-FFF2-40B4-BE49-F238E27FC236}">
              <a16:creationId xmlns:a16="http://schemas.microsoft.com/office/drawing/2014/main" id="{00000000-0008-0000-3200-000029000000}"/>
            </a:ext>
          </a:extLst>
        </xdr:cNvPr>
        <xdr:cNvSpPr/>
      </xdr:nvSpPr>
      <xdr:spPr>
        <a:xfrm>
          <a:off x="10210799" y="184667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9</xdr:col>
      <xdr:colOff>383298</xdr:colOff>
      <xdr:row>17</xdr:row>
      <xdr:rowOff>109507</xdr:rowOff>
    </xdr:from>
    <xdr:to>
      <xdr:col>10</xdr:col>
      <xdr:colOff>357273</xdr:colOff>
      <xdr:row>19</xdr:row>
      <xdr:rowOff>26648</xdr:rowOff>
    </xdr:to>
    <xdr:sp macro="" textlink="" fLocksText="0">
      <xdr:nvSpPr>
        <xdr:cNvPr id="42" name="Gefaltete Ecke 80">
          <a:extLst>
            <a:ext uri="{FF2B5EF4-FFF2-40B4-BE49-F238E27FC236}">
              <a16:creationId xmlns:a16="http://schemas.microsoft.com/office/drawing/2014/main" id="{00000000-0008-0000-3200-00002A000000}"/>
            </a:ext>
          </a:extLst>
        </xdr:cNvPr>
        <xdr:cNvSpPr/>
      </xdr:nvSpPr>
      <xdr:spPr>
        <a:xfrm>
          <a:off x="8546223" y="3795682"/>
          <a:ext cx="936000" cy="336241"/>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9</xdr:col>
      <xdr:colOff>28574</xdr:colOff>
      <xdr:row>21</xdr:row>
      <xdr:rowOff>141696</xdr:rowOff>
    </xdr:from>
    <xdr:to>
      <xdr:col>10</xdr:col>
      <xdr:colOff>2549</xdr:colOff>
      <xdr:row>23</xdr:row>
      <xdr:rowOff>58836</xdr:rowOff>
    </xdr:to>
    <xdr:sp macro="" textlink="" fLocksText="0">
      <xdr:nvSpPr>
        <xdr:cNvPr id="43" name="Gefaltete Ecke 81">
          <a:extLst>
            <a:ext uri="{FF2B5EF4-FFF2-40B4-BE49-F238E27FC236}">
              <a16:creationId xmlns:a16="http://schemas.microsoft.com/office/drawing/2014/main" id="{00000000-0008-0000-3200-00002B000000}"/>
            </a:ext>
          </a:extLst>
        </xdr:cNvPr>
        <xdr:cNvSpPr/>
      </xdr:nvSpPr>
      <xdr:spPr>
        <a:xfrm>
          <a:off x="8191499" y="466607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10</xdr:col>
      <xdr:colOff>758387</xdr:colOff>
      <xdr:row>22</xdr:row>
      <xdr:rowOff>20170</xdr:rowOff>
    </xdr:from>
    <xdr:to>
      <xdr:col>11</xdr:col>
      <xdr:colOff>735318</xdr:colOff>
      <xdr:row>23</xdr:row>
      <xdr:rowOff>146860</xdr:rowOff>
    </xdr:to>
    <xdr:sp macro="" textlink="" fLocksText="0">
      <xdr:nvSpPr>
        <xdr:cNvPr id="44" name="Gefaltete Ecke 82">
          <a:extLst>
            <a:ext uri="{FF2B5EF4-FFF2-40B4-BE49-F238E27FC236}">
              <a16:creationId xmlns:a16="http://schemas.microsoft.com/office/drawing/2014/main" id="{00000000-0008-0000-3200-00002C000000}"/>
            </a:ext>
          </a:extLst>
        </xdr:cNvPr>
        <xdr:cNvSpPr/>
      </xdr:nvSpPr>
      <xdr:spPr>
        <a:xfrm>
          <a:off x="9883337" y="4754095"/>
          <a:ext cx="938956"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11</xdr:col>
      <xdr:colOff>47624</xdr:colOff>
      <xdr:row>26</xdr:row>
      <xdr:rowOff>36921</xdr:rowOff>
    </xdr:from>
    <xdr:to>
      <xdr:col>11</xdr:col>
      <xdr:colOff>983624</xdr:colOff>
      <xdr:row>27</xdr:row>
      <xdr:rowOff>163611</xdr:rowOff>
    </xdr:to>
    <xdr:sp macro="" textlink="" fLocksText="0">
      <xdr:nvSpPr>
        <xdr:cNvPr id="45" name="Gefaltete Ecke 83">
          <a:extLst>
            <a:ext uri="{FF2B5EF4-FFF2-40B4-BE49-F238E27FC236}">
              <a16:creationId xmlns:a16="http://schemas.microsoft.com/office/drawing/2014/main" id="{00000000-0008-0000-3200-00002D000000}"/>
            </a:ext>
          </a:extLst>
        </xdr:cNvPr>
        <xdr:cNvSpPr/>
      </xdr:nvSpPr>
      <xdr:spPr>
        <a:xfrm>
          <a:off x="10134599" y="560904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10</xdr:col>
      <xdr:colOff>447674</xdr:colOff>
      <xdr:row>14</xdr:row>
      <xdr:rowOff>84546</xdr:rowOff>
    </xdr:from>
    <xdr:to>
      <xdr:col>11</xdr:col>
      <xdr:colOff>421649</xdr:colOff>
      <xdr:row>16</xdr:row>
      <xdr:rowOff>1686</xdr:rowOff>
    </xdr:to>
    <xdr:sp macro="" textlink="" fLocksText="0">
      <xdr:nvSpPr>
        <xdr:cNvPr id="46" name="Gefaltete Ecke 84">
          <a:extLst>
            <a:ext uri="{FF2B5EF4-FFF2-40B4-BE49-F238E27FC236}">
              <a16:creationId xmlns:a16="http://schemas.microsoft.com/office/drawing/2014/main" id="{00000000-0008-0000-3200-00002E000000}"/>
            </a:ext>
          </a:extLst>
        </xdr:cNvPr>
        <xdr:cNvSpPr/>
      </xdr:nvSpPr>
      <xdr:spPr>
        <a:xfrm>
          <a:off x="9572624" y="314207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2</xdr:col>
      <xdr:colOff>114299</xdr:colOff>
      <xdr:row>29</xdr:row>
      <xdr:rowOff>17871</xdr:rowOff>
    </xdr:from>
    <xdr:to>
      <xdr:col>3</xdr:col>
      <xdr:colOff>88274</xdr:colOff>
      <xdr:row>30</xdr:row>
      <xdr:rowOff>144561</xdr:rowOff>
    </xdr:to>
    <xdr:sp macro="" textlink="" fLocksText="0">
      <xdr:nvSpPr>
        <xdr:cNvPr id="47" name="Gefaltete Ecke 85">
          <a:extLst>
            <a:ext uri="{FF2B5EF4-FFF2-40B4-BE49-F238E27FC236}">
              <a16:creationId xmlns:a16="http://schemas.microsoft.com/office/drawing/2014/main" id="{00000000-0008-0000-3200-00002F000000}"/>
            </a:ext>
          </a:extLst>
        </xdr:cNvPr>
        <xdr:cNvSpPr/>
      </xdr:nvSpPr>
      <xdr:spPr>
        <a:xfrm>
          <a:off x="1543049" y="621864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650655</xdr:colOff>
      <xdr:row>22</xdr:row>
      <xdr:rowOff>47103</xdr:rowOff>
    </xdr:from>
    <xdr:to>
      <xdr:col>5</xdr:col>
      <xdr:colOff>624630</xdr:colOff>
      <xdr:row>23</xdr:row>
      <xdr:rowOff>173793</xdr:rowOff>
    </xdr:to>
    <xdr:sp macro="" textlink="" fLocksText="0">
      <xdr:nvSpPr>
        <xdr:cNvPr id="48" name="Gefaltete Ecke 87">
          <a:extLst>
            <a:ext uri="{FF2B5EF4-FFF2-40B4-BE49-F238E27FC236}">
              <a16:creationId xmlns:a16="http://schemas.microsoft.com/office/drawing/2014/main" id="{00000000-0008-0000-3200-000030000000}"/>
            </a:ext>
          </a:extLst>
        </xdr:cNvPr>
        <xdr:cNvSpPr/>
      </xdr:nvSpPr>
      <xdr:spPr>
        <a:xfrm>
          <a:off x="4003455" y="4781028"/>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3</xdr:col>
      <xdr:colOff>323849</xdr:colOff>
      <xdr:row>26</xdr:row>
      <xdr:rowOff>94071</xdr:rowOff>
    </xdr:from>
    <xdr:to>
      <xdr:col>4</xdr:col>
      <xdr:colOff>297824</xdr:colOff>
      <xdr:row>28</xdr:row>
      <xdr:rowOff>11211</xdr:rowOff>
    </xdr:to>
    <xdr:sp macro="" textlink="" fLocksText="0">
      <xdr:nvSpPr>
        <xdr:cNvPr id="49" name="Gefaltete Ecke 88">
          <a:extLst>
            <a:ext uri="{FF2B5EF4-FFF2-40B4-BE49-F238E27FC236}">
              <a16:creationId xmlns:a16="http://schemas.microsoft.com/office/drawing/2014/main" id="{00000000-0008-0000-3200-000031000000}"/>
            </a:ext>
          </a:extLst>
        </xdr:cNvPr>
        <xdr:cNvSpPr/>
      </xdr:nvSpPr>
      <xdr:spPr>
        <a:xfrm>
          <a:off x="2714624" y="566619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819149</xdr:colOff>
      <xdr:row>26</xdr:row>
      <xdr:rowOff>170271</xdr:rowOff>
    </xdr:from>
    <xdr:to>
      <xdr:col>5</xdr:col>
      <xdr:colOff>793124</xdr:colOff>
      <xdr:row>28</xdr:row>
      <xdr:rowOff>87411</xdr:rowOff>
    </xdr:to>
    <xdr:sp macro="" textlink="" fLocksText="0">
      <xdr:nvSpPr>
        <xdr:cNvPr id="50" name="Gefaltete Ecke 89">
          <a:extLst>
            <a:ext uri="{FF2B5EF4-FFF2-40B4-BE49-F238E27FC236}">
              <a16:creationId xmlns:a16="http://schemas.microsoft.com/office/drawing/2014/main" id="{00000000-0008-0000-3200-000032000000}"/>
            </a:ext>
          </a:extLst>
        </xdr:cNvPr>
        <xdr:cNvSpPr/>
      </xdr:nvSpPr>
      <xdr:spPr>
        <a:xfrm>
          <a:off x="4171949" y="574239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4</xdr:col>
      <xdr:colOff>9524</xdr:colOff>
      <xdr:row>29</xdr:row>
      <xdr:rowOff>17871</xdr:rowOff>
    </xdr:from>
    <xdr:to>
      <xdr:col>4</xdr:col>
      <xdr:colOff>945524</xdr:colOff>
      <xdr:row>30</xdr:row>
      <xdr:rowOff>144561</xdr:rowOff>
    </xdr:to>
    <xdr:sp macro="" textlink="" fLocksText="0">
      <xdr:nvSpPr>
        <xdr:cNvPr id="51" name="Gefaltete Ecke 90">
          <a:extLst>
            <a:ext uri="{FF2B5EF4-FFF2-40B4-BE49-F238E27FC236}">
              <a16:creationId xmlns:a16="http://schemas.microsoft.com/office/drawing/2014/main" id="{00000000-0008-0000-3200-000033000000}"/>
            </a:ext>
          </a:extLst>
        </xdr:cNvPr>
        <xdr:cNvSpPr/>
      </xdr:nvSpPr>
      <xdr:spPr>
        <a:xfrm>
          <a:off x="3362324" y="621864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6</xdr:col>
      <xdr:colOff>133349</xdr:colOff>
      <xdr:row>29</xdr:row>
      <xdr:rowOff>65496</xdr:rowOff>
    </xdr:from>
    <xdr:to>
      <xdr:col>7</xdr:col>
      <xdr:colOff>107324</xdr:colOff>
      <xdr:row>30</xdr:row>
      <xdr:rowOff>192186</xdr:rowOff>
    </xdr:to>
    <xdr:sp macro="" textlink="" fLocksText="0">
      <xdr:nvSpPr>
        <xdr:cNvPr id="52" name="Gefaltete Ecke 91">
          <a:extLst>
            <a:ext uri="{FF2B5EF4-FFF2-40B4-BE49-F238E27FC236}">
              <a16:creationId xmlns:a16="http://schemas.microsoft.com/office/drawing/2014/main" id="{00000000-0008-0000-3200-000034000000}"/>
            </a:ext>
          </a:extLst>
        </xdr:cNvPr>
        <xdr:cNvSpPr/>
      </xdr:nvSpPr>
      <xdr:spPr>
        <a:xfrm>
          <a:off x="5410199" y="6266271"/>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6</xdr:col>
      <xdr:colOff>293631</xdr:colOff>
      <xdr:row>23</xdr:row>
      <xdr:rowOff>123960</xdr:rowOff>
    </xdr:from>
    <xdr:to>
      <xdr:col>7</xdr:col>
      <xdr:colOff>267606</xdr:colOff>
      <xdr:row>25</xdr:row>
      <xdr:rowOff>41100</xdr:rowOff>
    </xdr:to>
    <xdr:sp macro="" textlink="" fLocksText="0">
      <xdr:nvSpPr>
        <xdr:cNvPr id="53" name="Gefaltete Ecke 92">
          <a:extLst>
            <a:ext uri="{FF2B5EF4-FFF2-40B4-BE49-F238E27FC236}">
              <a16:creationId xmlns:a16="http://schemas.microsoft.com/office/drawing/2014/main" id="{00000000-0008-0000-3200-000035000000}"/>
            </a:ext>
          </a:extLst>
        </xdr:cNvPr>
        <xdr:cNvSpPr/>
      </xdr:nvSpPr>
      <xdr:spPr>
        <a:xfrm>
          <a:off x="5570481" y="5067435"/>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7</xdr:col>
      <xdr:colOff>253232</xdr:colOff>
      <xdr:row>27</xdr:row>
      <xdr:rowOff>155818</xdr:rowOff>
    </xdr:from>
    <xdr:to>
      <xdr:col>8</xdr:col>
      <xdr:colOff>227207</xdr:colOff>
      <xdr:row>29</xdr:row>
      <xdr:rowOff>72302</xdr:rowOff>
    </xdr:to>
    <xdr:sp macro="" textlink="" fLocksText="0">
      <xdr:nvSpPr>
        <xdr:cNvPr id="54" name="Gefaltete Ecke 93">
          <a:extLst>
            <a:ext uri="{FF2B5EF4-FFF2-40B4-BE49-F238E27FC236}">
              <a16:creationId xmlns:a16="http://schemas.microsoft.com/office/drawing/2014/main" id="{00000000-0008-0000-3200-000036000000}"/>
            </a:ext>
          </a:extLst>
        </xdr:cNvPr>
        <xdr:cNvSpPr/>
      </xdr:nvSpPr>
      <xdr:spPr>
        <a:xfrm>
          <a:off x="6492107" y="5937493"/>
          <a:ext cx="936000" cy="33558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7</xdr:col>
      <xdr:colOff>910458</xdr:colOff>
      <xdr:row>25</xdr:row>
      <xdr:rowOff>44804</xdr:rowOff>
    </xdr:from>
    <xdr:to>
      <xdr:col>8</xdr:col>
      <xdr:colOff>884433</xdr:colOff>
      <xdr:row>26</xdr:row>
      <xdr:rowOff>172151</xdr:rowOff>
    </xdr:to>
    <xdr:sp macro="" textlink="" fLocksText="0">
      <xdr:nvSpPr>
        <xdr:cNvPr id="55" name="Gefaltete Ecke 94">
          <a:extLst>
            <a:ext uri="{FF2B5EF4-FFF2-40B4-BE49-F238E27FC236}">
              <a16:creationId xmlns:a16="http://schemas.microsoft.com/office/drawing/2014/main" id="{00000000-0008-0000-3200-000037000000}"/>
            </a:ext>
          </a:extLst>
        </xdr:cNvPr>
        <xdr:cNvSpPr/>
      </xdr:nvSpPr>
      <xdr:spPr>
        <a:xfrm>
          <a:off x="7149333" y="5407379"/>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10</xdr:col>
      <xdr:colOff>88023</xdr:colOff>
      <xdr:row>28</xdr:row>
      <xdr:rowOff>164030</xdr:rowOff>
    </xdr:from>
    <xdr:to>
      <xdr:col>11</xdr:col>
      <xdr:colOff>61998</xdr:colOff>
      <xdr:row>30</xdr:row>
      <xdr:rowOff>80513</xdr:rowOff>
    </xdr:to>
    <xdr:sp macro="" textlink="" fLocksText="0">
      <xdr:nvSpPr>
        <xdr:cNvPr id="56" name="Gefaltete Ecke 102">
          <a:extLst>
            <a:ext uri="{FF2B5EF4-FFF2-40B4-BE49-F238E27FC236}">
              <a16:creationId xmlns:a16="http://schemas.microsoft.com/office/drawing/2014/main" id="{00000000-0008-0000-3200-000038000000}"/>
            </a:ext>
          </a:extLst>
        </xdr:cNvPr>
        <xdr:cNvSpPr/>
      </xdr:nvSpPr>
      <xdr:spPr>
        <a:xfrm>
          <a:off x="9212973" y="6155255"/>
          <a:ext cx="936000" cy="33558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8</xdr:col>
      <xdr:colOff>804041</xdr:colOff>
      <xdr:row>27</xdr:row>
      <xdr:rowOff>177496</xdr:rowOff>
    </xdr:from>
    <xdr:to>
      <xdr:col>9</xdr:col>
      <xdr:colOff>778016</xdr:colOff>
      <xdr:row>29</xdr:row>
      <xdr:rowOff>94637</xdr:rowOff>
    </xdr:to>
    <xdr:sp macro="" textlink="" fLocksText="0">
      <xdr:nvSpPr>
        <xdr:cNvPr id="57" name="Gefaltete Ecke 103">
          <a:extLst>
            <a:ext uri="{FF2B5EF4-FFF2-40B4-BE49-F238E27FC236}">
              <a16:creationId xmlns:a16="http://schemas.microsoft.com/office/drawing/2014/main" id="{00000000-0008-0000-3200-000039000000}"/>
            </a:ext>
          </a:extLst>
        </xdr:cNvPr>
        <xdr:cNvSpPr/>
      </xdr:nvSpPr>
      <xdr:spPr>
        <a:xfrm>
          <a:off x="8004941" y="5959171"/>
          <a:ext cx="936000" cy="336241"/>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0</xdr:col>
      <xdr:colOff>91440</xdr:colOff>
      <xdr:row>0</xdr:row>
      <xdr:rowOff>163830</xdr:rowOff>
    </xdr:from>
    <xdr:to>
      <xdr:col>0</xdr:col>
      <xdr:colOff>415440</xdr:colOff>
      <xdr:row>0</xdr:row>
      <xdr:rowOff>489295</xdr:rowOff>
    </xdr:to>
    <xdr:grpSp>
      <xdr:nvGrpSpPr>
        <xdr:cNvPr id="58" name="Gruppieren 57">
          <a:hlinkClick xmlns:r="http://schemas.openxmlformats.org/officeDocument/2006/relationships" r:id="rId1" tooltip="back"/>
          <a:extLst>
            <a:ext uri="{FF2B5EF4-FFF2-40B4-BE49-F238E27FC236}">
              <a16:creationId xmlns:a16="http://schemas.microsoft.com/office/drawing/2014/main" id="{00000000-0008-0000-3200-00003A000000}"/>
            </a:ext>
          </a:extLst>
        </xdr:cNvPr>
        <xdr:cNvGrpSpPr/>
      </xdr:nvGrpSpPr>
      <xdr:grpSpPr>
        <a:xfrm>
          <a:off x="91440" y="163830"/>
          <a:ext cx="324000" cy="325465"/>
          <a:chOff x="9191625" y="3009900"/>
          <a:chExt cx="324000" cy="325465"/>
        </a:xfrm>
      </xdr:grpSpPr>
      <xdr:sp macro="" textlink="">
        <xdr:nvSpPr>
          <xdr:cNvPr id="59" name="Rechteck 58">
            <a:extLst>
              <a:ext uri="{FF2B5EF4-FFF2-40B4-BE49-F238E27FC236}">
                <a16:creationId xmlns:a16="http://schemas.microsoft.com/office/drawing/2014/main" id="{00000000-0008-0000-3200-00003B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0" name="Pfeil nach links 122">
            <a:extLst>
              <a:ext uri="{FF2B5EF4-FFF2-40B4-BE49-F238E27FC236}">
                <a16:creationId xmlns:a16="http://schemas.microsoft.com/office/drawing/2014/main" id="{00000000-0008-0000-3200-00003C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10</xdr:col>
          <xdr:colOff>27305</xdr:colOff>
          <xdr:row>0</xdr:row>
          <xdr:rowOff>25400</xdr:rowOff>
        </xdr:from>
        <xdr:to>
          <xdr:col>11</xdr:col>
          <xdr:colOff>1227455</xdr:colOff>
          <xdr:row>2</xdr:row>
          <xdr:rowOff>3175</xdr:rowOff>
        </xdr:to>
        <xdr:pic>
          <xdr:nvPicPr>
            <xdr:cNvPr id="61" name="Grafik 56">
              <a:extLst>
                <a:ext uri="{FF2B5EF4-FFF2-40B4-BE49-F238E27FC236}">
                  <a16:creationId xmlns:a16="http://schemas.microsoft.com/office/drawing/2014/main" id="{00000000-0008-0000-3200-00003D000000}"/>
                </a:ext>
              </a:extLst>
            </xdr:cNvPr>
            <xdr:cNvPicPr>
              <a:picLocks noChangeAspect="1" noChangeArrowheads="1"/>
              <a:extLst>
                <a:ext uri="{84589F7E-364E-4C9E-8A38-B11213B215E9}">
                  <a14:cameraTool cellRange="Logo!$D$6" spid="_x0000_s575003"/>
                </a:ext>
              </a:extLst>
            </xdr:cNvPicPr>
          </xdr:nvPicPr>
          <xdr:blipFill>
            <a:blip xmlns:r="http://schemas.openxmlformats.org/officeDocument/2006/relationships" r:embed="rId2"/>
            <a:srcRect/>
            <a:stretch>
              <a:fillRect/>
            </a:stretch>
          </xdr:blipFill>
          <xdr:spPr bwMode="auto">
            <a:xfrm>
              <a:off x="9603105" y="25400"/>
              <a:ext cx="2209800" cy="523875"/>
            </a:xfrm>
            <a:prstGeom prst="rect">
              <a:avLst/>
            </a:prstGeom>
            <a:solidFill>
              <a:schemeClr val="bg1"/>
            </a:solidFill>
            <a:ln w="9525">
              <a:noFill/>
              <a:miter lim="800000"/>
              <a:headEnd/>
              <a:tailEnd/>
            </a:ln>
          </xdr:spPr>
        </xdr:pic>
        <xdr:clientData/>
      </xdr:twoCellAnchor>
    </mc:Choice>
    <mc:Fallback/>
  </mc:AlternateContent>
  <xdr:twoCellAnchor editAs="oneCell">
    <xdr:from>
      <xdr:col>1</xdr:col>
      <xdr:colOff>38101</xdr:colOff>
      <xdr:row>17</xdr:row>
      <xdr:rowOff>181053</xdr:rowOff>
    </xdr:from>
    <xdr:to>
      <xdr:col>5</xdr:col>
      <xdr:colOff>872225</xdr:colOff>
      <xdr:row>17</xdr:row>
      <xdr:rowOff>181306</xdr:rowOff>
    </xdr:to>
    <xdr:cxnSp macro="">
      <xdr:nvCxnSpPr>
        <xdr:cNvPr id="62" name="Gerader Verbinder 61">
          <a:extLst>
            <a:ext uri="{FF2B5EF4-FFF2-40B4-BE49-F238E27FC236}">
              <a16:creationId xmlns:a16="http://schemas.microsoft.com/office/drawing/2014/main" id="{00000000-0008-0000-3200-00003E000000}"/>
            </a:ext>
          </a:extLst>
        </xdr:cNvPr>
        <xdr:cNvCxnSpPr>
          <a:stCxn id="5" idx="1"/>
          <a:endCxn id="11" idx="2"/>
        </xdr:cNvCxnSpPr>
      </xdr:nvCxnSpPr>
      <xdr:spPr>
        <a:xfrm flipV="1">
          <a:off x="504826" y="3867228"/>
          <a:ext cx="4682224" cy="253"/>
        </a:xfrm>
        <a:prstGeom prst="line">
          <a:avLst/>
        </a:prstGeom>
        <a:ln>
          <a:solidFill>
            <a:schemeClr val="accent1">
              <a:lumMod val="75000"/>
            </a:schemeClr>
          </a:solidFill>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589347</xdr:colOff>
      <xdr:row>16</xdr:row>
      <xdr:rowOff>178676</xdr:rowOff>
    </xdr:from>
    <xdr:to>
      <xdr:col>9</xdr:col>
      <xdr:colOff>357849</xdr:colOff>
      <xdr:row>18</xdr:row>
      <xdr:rowOff>195048</xdr:rowOff>
    </xdr:to>
    <xdr:sp macro="" textlink="">
      <xdr:nvSpPr>
        <xdr:cNvPr id="63" name="Textfeld 62">
          <a:extLst>
            <a:ext uri="{FF2B5EF4-FFF2-40B4-BE49-F238E27FC236}">
              <a16:creationId xmlns:a16="http://schemas.microsoft.com/office/drawing/2014/main" id="{00000000-0008-0000-3200-00003F000000}"/>
            </a:ext>
          </a:extLst>
        </xdr:cNvPr>
        <xdr:cNvSpPr txBox="1"/>
      </xdr:nvSpPr>
      <xdr:spPr>
        <a:xfrm>
          <a:off x="7790247" y="3655301"/>
          <a:ext cx="730527" cy="4354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Customer</a:t>
          </a:r>
          <a:br>
            <a:rPr lang="de-CH" sz="1100" b="1" baseline="0">
              <a:latin typeface="Calibri Light" panose="020F0302020204030204" pitchFamily="34" charset="0"/>
              <a:cs typeface="Calibri Light" panose="020F0302020204030204" pitchFamily="34" charset="0"/>
            </a:rPr>
          </a:br>
          <a:r>
            <a:rPr lang="de-CH" sz="1100" b="1" baseline="0">
              <a:latin typeface="Calibri Light" panose="020F0302020204030204" pitchFamily="34" charset="0"/>
              <a:cs typeface="Calibri Light" panose="020F0302020204030204" pitchFamily="34" charset="0"/>
            </a:rPr>
            <a:t>Jobs</a:t>
          </a:r>
          <a:endParaRPr lang="de-CH" sz="1100" b="1">
            <a:latin typeface="Calibri Light" panose="020F0302020204030204" pitchFamily="34" charset="0"/>
            <a:cs typeface="Calibri Light" panose="020F0302020204030204" pitchFamily="34" charset="0"/>
          </a:endParaRPr>
        </a:p>
      </xdr:txBody>
    </xdr:sp>
    <xdr:clientData/>
  </xdr:twoCellAnchor>
  <xdr:oneCellAnchor>
    <xdr:from>
      <xdr:col>7</xdr:col>
      <xdr:colOff>557759</xdr:colOff>
      <xdr:row>15</xdr:row>
      <xdr:rowOff>148786</xdr:rowOff>
    </xdr:from>
    <xdr:ext cx="1031931" cy="1000783"/>
    <xdr:sp macro="" textlink="">
      <xdr:nvSpPr>
        <xdr:cNvPr id="64" name="Textfeld 63">
          <a:extLst>
            <a:ext uri="{FF2B5EF4-FFF2-40B4-BE49-F238E27FC236}">
              <a16:creationId xmlns:a16="http://schemas.microsoft.com/office/drawing/2014/main" id="{00000000-0008-0000-3200-000040000000}"/>
            </a:ext>
          </a:extLst>
        </xdr:cNvPr>
        <xdr:cNvSpPr txBox="1"/>
      </xdr:nvSpPr>
      <xdr:spPr>
        <a:xfrm>
          <a:off x="6796634" y="3415861"/>
          <a:ext cx="1031931" cy="10007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r>
            <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rPr>
            <a:t>Welche Jobs/Aufgaben möchte der Kunde</a:t>
          </a:r>
          <a:r>
            <a:rPr lang="de-CH" sz="1100" b="0" baseline="0">
              <a:solidFill>
                <a:schemeClr val="tx1">
                  <a:lumMod val="50000"/>
                  <a:lumOff val="50000"/>
                </a:schemeClr>
              </a:solidFill>
              <a:latin typeface="Calibri Light" panose="020F0302020204030204" pitchFamily="34" charset="0"/>
              <a:ea typeface="+mn-ea"/>
              <a:cs typeface="Calibri Light" panose="020F0302020204030204" pitchFamily="34" charset="0"/>
            </a:rPr>
            <a:t> erledigen?</a:t>
          </a:r>
          <a:endPar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748862</xdr:colOff>
      <xdr:row>18</xdr:row>
      <xdr:rowOff>45982</xdr:rowOff>
    </xdr:from>
    <xdr:ext cx="1057603" cy="781240"/>
    <xdr:sp macro="" textlink="">
      <xdr:nvSpPr>
        <xdr:cNvPr id="65" name="Textfeld 64">
          <a:extLst>
            <a:ext uri="{FF2B5EF4-FFF2-40B4-BE49-F238E27FC236}">
              <a16:creationId xmlns:a16="http://schemas.microsoft.com/office/drawing/2014/main" id="{00000000-0008-0000-3200-000041000000}"/>
            </a:ext>
          </a:extLst>
        </xdr:cNvPr>
        <xdr:cNvSpPr txBox="1"/>
      </xdr:nvSpPr>
      <xdr:spPr>
        <a:xfrm>
          <a:off x="4101662" y="3941707"/>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schlecht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4</xdr:col>
      <xdr:colOff>748862</xdr:colOff>
      <xdr:row>13</xdr:row>
      <xdr:rowOff>203638</xdr:rowOff>
    </xdr:from>
    <xdr:ext cx="1057603" cy="781240"/>
    <xdr:sp macro="" textlink="">
      <xdr:nvSpPr>
        <xdr:cNvPr id="66" name="Textfeld 65">
          <a:extLst>
            <a:ext uri="{FF2B5EF4-FFF2-40B4-BE49-F238E27FC236}">
              <a16:creationId xmlns:a16="http://schemas.microsoft.com/office/drawing/2014/main" id="{00000000-0008-0000-3200-000042000000}"/>
            </a:ext>
          </a:extLst>
        </xdr:cNvPr>
        <xdr:cNvSpPr txBox="1"/>
      </xdr:nvSpPr>
      <xdr:spPr>
        <a:xfrm>
          <a:off x="4101662" y="3051613"/>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gut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11</xdr:col>
      <xdr:colOff>1076325</xdr:colOff>
      <xdr:row>32</xdr:row>
      <xdr:rowOff>47625</xdr:rowOff>
    </xdr:from>
    <xdr:ext cx="172800" cy="173457"/>
    <xdr:grpSp>
      <xdr:nvGrpSpPr>
        <xdr:cNvPr id="67" name="Gruppieren 66">
          <a:hlinkClick xmlns:r="http://schemas.openxmlformats.org/officeDocument/2006/relationships" r:id="rId3" tooltip="Help"/>
          <a:extLst>
            <a:ext uri="{FF2B5EF4-FFF2-40B4-BE49-F238E27FC236}">
              <a16:creationId xmlns:a16="http://schemas.microsoft.com/office/drawing/2014/main" id="{00000000-0008-0000-3200-000043000000}"/>
            </a:ext>
          </a:extLst>
        </xdr:cNvPr>
        <xdr:cNvGrpSpPr/>
      </xdr:nvGrpSpPr>
      <xdr:grpSpPr>
        <a:xfrm>
          <a:off x="11462385" y="6768465"/>
          <a:ext cx="172800" cy="173457"/>
          <a:chOff x="8105775" y="571500"/>
          <a:chExt cx="172800" cy="172800"/>
        </a:xfrm>
      </xdr:grpSpPr>
      <xdr:sp macro="" textlink="">
        <xdr:nvSpPr>
          <xdr:cNvPr id="68" name="Rechteck 67">
            <a:extLst>
              <a:ext uri="{FF2B5EF4-FFF2-40B4-BE49-F238E27FC236}">
                <a16:creationId xmlns:a16="http://schemas.microsoft.com/office/drawing/2014/main" id="{00000000-0008-0000-3200-00004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9" name="Textfeld 68">
            <a:extLst>
              <a:ext uri="{FF2B5EF4-FFF2-40B4-BE49-F238E27FC236}">
                <a16:creationId xmlns:a16="http://schemas.microsoft.com/office/drawing/2014/main" id="{00000000-0008-0000-3200-00004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oneCellAnchor>
  <xdr:oneCellAnchor>
    <xdr:from>
      <xdr:col>1</xdr:col>
      <xdr:colOff>38101</xdr:colOff>
      <xdr:row>34</xdr:row>
      <xdr:rowOff>85731</xdr:rowOff>
    </xdr:from>
    <xdr:ext cx="11290299" cy="5656530"/>
    <xdr:sp macro="" textlink="">
      <xdr:nvSpPr>
        <xdr:cNvPr id="70" name="Rechteck 69">
          <a:extLst>
            <a:ext uri="{FF2B5EF4-FFF2-40B4-BE49-F238E27FC236}">
              <a16:creationId xmlns:a16="http://schemas.microsoft.com/office/drawing/2014/main" id="{00000000-0008-0000-3200-000046000000}"/>
            </a:ext>
          </a:extLst>
        </xdr:cNvPr>
        <xdr:cNvSpPr/>
      </xdr:nvSpPr>
      <xdr:spPr>
        <a:xfrm>
          <a:off x="527051" y="7337431"/>
          <a:ext cx="11290299" cy="5656530"/>
        </a:xfrm>
        <a:prstGeom prst="rect">
          <a:avLst/>
        </a:prstGeom>
        <a:noFill/>
        <a:ln>
          <a:solidFill>
            <a:schemeClr val="accent1">
              <a:lumMod val="75000"/>
            </a:schemeClr>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oneCellAnchor>
  <xdr:oneCellAnchor>
    <xdr:from>
      <xdr:col>7</xdr:col>
      <xdr:colOff>183322</xdr:colOff>
      <xdr:row>34</xdr:row>
      <xdr:rowOff>101600</xdr:rowOff>
    </xdr:from>
    <xdr:ext cx="5068128" cy="2283498"/>
    <xdr:cxnSp macro="">
      <xdr:nvCxnSpPr>
        <xdr:cNvPr id="71" name="Gerader Verbinder 70">
          <a:extLst>
            <a:ext uri="{FF2B5EF4-FFF2-40B4-BE49-F238E27FC236}">
              <a16:creationId xmlns:a16="http://schemas.microsoft.com/office/drawing/2014/main" id="{00000000-0008-0000-3200-000047000000}"/>
            </a:ext>
          </a:extLst>
        </xdr:cNvPr>
        <xdr:cNvCxnSpPr>
          <a:stCxn id="76" idx="7"/>
        </xdr:cNvCxnSpPr>
      </xdr:nvCxnSpPr>
      <xdr:spPr>
        <a:xfrm flipV="1">
          <a:off x="6730172" y="7353300"/>
          <a:ext cx="5068128" cy="2283498"/>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183322</xdr:colOff>
      <xdr:row>50</xdr:row>
      <xdr:rowOff>71851</xdr:rowOff>
    </xdr:from>
    <xdr:ext cx="5093528" cy="2303049"/>
    <xdr:cxnSp macro="">
      <xdr:nvCxnSpPr>
        <xdr:cNvPr id="72" name="Gerader Verbinder 71">
          <a:extLst>
            <a:ext uri="{FF2B5EF4-FFF2-40B4-BE49-F238E27FC236}">
              <a16:creationId xmlns:a16="http://schemas.microsoft.com/office/drawing/2014/main" id="{00000000-0008-0000-3200-000048000000}"/>
            </a:ext>
          </a:extLst>
        </xdr:cNvPr>
        <xdr:cNvCxnSpPr>
          <a:stCxn id="76" idx="5"/>
        </xdr:cNvCxnSpPr>
      </xdr:nvCxnSpPr>
      <xdr:spPr>
        <a:xfrm>
          <a:off x="6730172" y="10676351"/>
          <a:ext cx="5093528" cy="2303049"/>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794070</xdr:colOff>
      <xdr:row>44</xdr:row>
      <xdr:rowOff>74300</xdr:rowOff>
    </xdr:from>
    <xdr:to>
      <xdr:col>7</xdr:col>
      <xdr:colOff>528626</xdr:colOff>
      <xdr:row>51</xdr:row>
      <xdr:rowOff>77599</xdr:rowOff>
    </xdr:to>
    <xdr:grpSp>
      <xdr:nvGrpSpPr>
        <xdr:cNvPr id="73" name="Gruppieren 72">
          <a:extLst>
            <a:ext uri="{FF2B5EF4-FFF2-40B4-BE49-F238E27FC236}">
              <a16:creationId xmlns:a16="http://schemas.microsoft.com/office/drawing/2014/main" id="{00000000-0008-0000-3200-000049000000}"/>
            </a:ext>
          </a:extLst>
        </xdr:cNvPr>
        <xdr:cNvGrpSpPr/>
      </xdr:nvGrpSpPr>
      <xdr:grpSpPr>
        <a:xfrm flipH="1">
          <a:off x="5236530" y="9264020"/>
          <a:ext cx="1715756" cy="1443479"/>
          <a:chOff x="5096742" y="3135438"/>
          <a:chExt cx="1652694" cy="1474747"/>
        </a:xfrm>
      </xdr:grpSpPr>
      <xdr:sp macro="" textlink="">
        <xdr:nvSpPr>
          <xdr:cNvPr id="74" name="Rad 20">
            <a:extLst>
              <a:ext uri="{FF2B5EF4-FFF2-40B4-BE49-F238E27FC236}">
                <a16:creationId xmlns:a16="http://schemas.microsoft.com/office/drawing/2014/main" id="{00000000-0008-0000-3200-00004A000000}"/>
              </a:ext>
            </a:extLst>
          </xdr:cNvPr>
          <xdr:cNvSpPr/>
        </xdr:nvSpPr>
        <xdr:spPr>
          <a:xfrm>
            <a:off x="5096742" y="3703880"/>
            <a:ext cx="268096" cy="271850"/>
          </a:xfrm>
          <a:prstGeom prst="donut">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75" name="Ellipse 74">
            <a:extLst>
              <a:ext uri="{FF2B5EF4-FFF2-40B4-BE49-F238E27FC236}">
                <a16:creationId xmlns:a16="http://schemas.microsoft.com/office/drawing/2014/main" id="{00000000-0008-0000-3200-00004B000000}"/>
              </a:ext>
            </a:extLst>
          </xdr:cNvPr>
          <xdr:cNvSpPr/>
        </xdr:nvSpPr>
        <xdr:spPr>
          <a:xfrm rot="549742">
            <a:off x="6449853" y="3858210"/>
            <a:ext cx="299583" cy="243303"/>
          </a:xfrm>
          <a:prstGeom prst="ellipse">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n w="9525">
                <a:solidFill>
                  <a:schemeClr val="tx1"/>
                </a:solidFill>
              </a:ln>
              <a:latin typeface="Calibri Light" panose="020F0302020204030204" pitchFamily="34" charset="0"/>
              <a:cs typeface="Calibri Light" panose="020F0302020204030204" pitchFamily="34" charset="0"/>
            </a:endParaRPr>
          </a:p>
        </xdr:txBody>
      </xdr:sp>
      <xdr:sp macro="" textlink="">
        <xdr:nvSpPr>
          <xdr:cNvPr id="76" name="Ellipse 75">
            <a:extLst>
              <a:ext uri="{FF2B5EF4-FFF2-40B4-BE49-F238E27FC236}">
                <a16:creationId xmlns:a16="http://schemas.microsoft.com/office/drawing/2014/main" id="{00000000-0008-0000-3200-00004C000000}"/>
              </a:ext>
            </a:extLst>
          </xdr:cNvPr>
          <xdr:cNvSpPr/>
        </xdr:nvSpPr>
        <xdr:spPr>
          <a:xfrm flipH="1">
            <a:off x="5207809" y="3135438"/>
            <a:ext cx="1463472" cy="1474747"/>
          </a:xfrm>
          <a:prstGeom prst="ellipse">
            <a:avLst/>
          </a:prstGeom>
          <a:ln>
            <a:solidFill>
              <a:schemeClr val="accent1">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nvGrpSpPr>
          <xdr:cNvPr id="77" name="Gruppieren 76">
            <a:extLst>
              <a:ext uri="{FF2B5EF4-FFF2-40B4-BE49-F238E27FC236}">
                <a16:creationId xmlns:a16="http://schemas.microsoft.com/office/drawing/2014/main" id="{00000000-0008-0000-3200-00004D000000}"/>
              </a:ext>
            </a:extLst>
          </xdr:cNvPr>
          <xdr:cNvGrpSpPr/>
        </xdr:nvGrpSpPr>
        <xdr:grpSpPr>
          <a:xfrm>
            <a:off x="6179407" y="3694067"/>
            <a:ext cx="267365" cy="270388"/>
            <a:chOff x="6553200" y="3248025"/>
            <a:chExt cx="360975" cy="360000"/>
          </a:xfrm>
        </xdr:grpSpPr>
        <xdr:sp macro="" textlink="">
          <xdr:nvSpPr>
            <xdr:cNvPr id="79" name="Ellipse 78">
              <a:extLst>
                <a:ext uri="{FF2B5EF4-FFF2-40B4-BE49-F238E27FC236}">
                  <a16:creationId xmlns:a16="http://schemas.microsoft.com/office/drawing/2014/main" id="{00000000-0008-0000-3200-00004F000000}"/>
                </a:ext>
              </a:extLst>
            </xdr:cNvPr>
            <xdr:cNvSpPr>
              <a:spLocks noChangeAspect="1"/>
            </xdr:cNvSpPr>
          </xdr:nvSpPr>
          <xdr:spPr>
            <a:xfrm>
              <a:off x="6553200" y="3248025"/>
              <a:ext cx="360000" cy="360000"/>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xdr:nvSpPr>
            <xdr:cNvPr id="80" name="Ellipse 79">
              <a:extLst>
                <a:ext uri="{FF2B5EF4-FFF2-40B4-BE49-F238E27FC236}">
                  <a16:creationId xmlns:a16="http://schemas.microsoft.com/office/drawing/2014/main" id="{00000000-0008-0000-3200-000050000000}"/>
                </a:ext>
              </a:extLst>
            </xdr:cNvPr>
            <xdr:cNvSpPr>
              <a:spLocks noChangeAspect="1"/>
            </xdr:cNvSpPr>
          </xdr:nvSpPr>
          <xdr:spPr>
            <a:xfrm>
              <a:off x="6734175" y="3390900"/>
              <a:ext cx="180000" cy="180000"/>
            </a:xfrm>
            <a:prstGeom prst="ellipse">
              <a:avLst/>
            </a:prstGeom>
            <a:solidFill>
              <a:schemeClr val="bg1"/>
            </a:solidFill>
            <a:ln w="317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sp macro="" textlink="">
        <xdr:nvSpPr>
          <xdr:cNvPr id="78" name="Bogen 77">
            <a:extLst>
              <a:ext uri="{FF2B5EF4-FFF2-40B4-BE49-F238E27FC236}">
                <a16:creationId xmlns:a16="http://schemas.microsoft.com/office/drawing/2014/main" id="{00000000-0008-0000-3200-00004E000000}"/>
              </a:ext>
            </a:extLst>
          </xdr:cNvPr>
          <xdr:cNvSpPr/>
        </xdr:nvSpPr>
        <xdr:spPr>
          <a:xfrm rot="10476670">
            <a:off x="5878373" y="3738456"/>
            <a:ext cx="634546" cy="814650"/>
          </a:xfrm>
          <a:prstGeom prst="arc">
            <a:avLst>
              <a:gd name="adj1" fmla="val 16200000"/>
              <a:gd name="adj2" fmla="val 21465046"/>
            </a:avLst>
          </a:prstGeom>
          <a:ln w="9525"/>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grpSp>
    <xdr:clientData/>
  </xdr:twoCellAnchor>
  <xdr:oneCellAnchor>
    <xdr:from>
      <xdr:col>10</xdr:col>
      <xdr:colOff>854623</xdr:colOff>
      <xdr:row>61</xdr:row>
      <xdr:rowOff>10182</xdr:rowOff>
    </xdr:from>
    <xdr:ext cx="1695450" cy="217560"/>
    <xdr:sp macro="" textlink="">
      <xdr:nvSpPr>
        <xdr:cNvPr id="81" name="ZoneTexte 3">
          <a:extLst>
            <a:ext uri="{FF2B5EF4-FFF2-40B4-BE49-F238E27FC236}">
              <a16:creationId xmlns:a16="http://schemas.microsoft.com/office/drawing/2014/main" id="{00000000-0008-0000-3200-000051000000}"/>
            </a:ext>
          </a:extLst>
        </xdr:cNvPr>
        <xdr:cNvSpPr txBox="1"/>
      </xdr:nvSpPr>
      <xdr:spPr>
        <a:xfrm>
          <a:off x="9979573" y="12916557"/>
          <a:ext cx="1695450"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fld id="{03158EC7-72FF-4733-A8EC-ACDE94CA1D43}" type="TxLink">
            <a:rPr lang="fr-CH" sz="800" b="0">
              <a:solidFill>
                <a:schemeClr val="tx1">
                  <a:lumMod val="50000"/>
                  <a:lumOff val="50000"/>
                </a:schemeClr>
              </a:solidFill>
              <a:latin typeface="Calibri Light" panose="020F0302020204030204" pitchFamily="34" charset="0"/>
              <a:cs typeface="Calibri Light" panose="020F0302020204030204" pitchFamily="34" charset="0"/>
            </a:rPr>
            <a:pPr algn="l"/>
            <a:t>Source: Osterwalder&amp;Pigneur</a:t>
          </a:fld>
          <a:endParaRPr lang="fr-CH" sz="800" b="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2</xdr:col>
      <xdr:colOff>323849</xdr:colOff>
      <xdr:row>35</xdr:row>
      <xdr:rowOff>36921</xdr:rowOff>
    </xdr:from>
    <xdr:ext cx="933043" cy="336897"/>
    <xdr:sp macro="" textlink="" fLocksText="0">
      <xdr:nvSpPr>
        <xdr:cNvPr id="82" name="Gefaltete Ecke 139">
          <a:extLst>
            <a:ext uri="{FF2B5EF4-FFF2-40B4-BE49-F238E27FC236}">
              <a16:creationId xmlns:a16="http://schemas.microsoft.com/office/drawing/2014/main" id="{00000000-0008-0000-3200-000052000000}"/>
            </a:ext>
          </a:extLst>
        </xdr:cNvPr>
        <xdr:cNvSpPr/>
      </xdr:nvSpPr>
      <xdr:spPr>
        <a:xfrm>
          <a:off x="1752599" y="749499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247759</xdr:colOff>
      <xdr:row>49</xdr:row>
      <xdr:rowOff>59778</xdr:rowOff>
    </xdr:from>
    <xdr:ext cx="452105" cy="265874"/>
    <xdr:sp macro="" textlink="">
      <xdr:nvSpPr>
        <xdr:cNvPr id="83" name="Textfeld 82">
          <a:extLst>
            <a:ext uri="{FF2B5EF4-FFF2-40B4-BE49-F238E27FC236}">
              <a16:creationId xmlns:a16="http://schemas.microsoft.com/office/drawing/2014/main" id="{00000000-0008-0000-3200-000053000000}"/>
            </a:ext>
          </a:extLst>
        </xdr:cNvPr>
        <xdr:cNvSpPr txBox="1"/>
      </xdr:nvSpPr>
      <xdr:spPr>
        <a:xfrm>
          <a:off x="3600559" y="10451553"/>
          <a:ext cx="452105" cy="265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PAIN</a:t>
          </a:r>
        </a:p>
      </xdr:txBody>
    </xdr:sp>
    <xdr:clientData/>
  </xdr:oneCellAnchor>
  <xdr:oneCellAnchor>
    <xdr:from>
      <xdr:col>4</xdr:col>
      <xdr:colOff>247759</xdr:colOff>
      <xdr:row>45</xdr:row>
      <xdr:rowOff>1314</xdr:rowOff>
    </xdr:from>
    <xdr:ext cx="471604" cy="265217"/>
    <xdr:sp macro="" textlink="">
      <xdr:nvSpPr>
        <xdr:cNvPr id="84" name="Textfeld 83">
          <a:extLst>
            <a:ext uri="{FF2B5EF4-FFF2-40B4-BE49-F238E27FC236}">
              <a16:creationId xmlns:a16="http://schemas.microsoft.com/office/drawing/2014/main" id="{00000000-0008-0000-3200-000054000000}"/>
            </a:ext>
          </a:extLst>
        </xdr:cNvPr>
        <xdr:cNvSpPr txBox="1"/>
      </xdr:nvSpPr>
      <xdr:spPr>
        <a:xfrm>
          <a:off x="3600559" y="9554889"/>
          <a:ext cx="471604" cy="2652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GAIN</a:t>
          </a:r>
        </a:p>
      </xdr:txBody>
    </xdr:sp>
    <xdr:clientData/>
  </xdr:oneCellAnchor>
  <xdr:oneCellAnchor>
    <xdr:from>
      <xdr:col>3</xdr:col>
      <xdr:colOff>571499</xdr:colOff>
      <xdr:row>35</xdr:row>
      <xdr:rowOff>179796</xdr:rowOff>
    </xdr:from>
    <xdr:ext cx="933044" cy="337554"/>
    <xdr:sp macro="" textlink="" fLocksText="0">
      <xdr:nvSpPr>
        <xdr:cNvPr id="85" name="Gefaltete Ecke 166">
          <a:extLst>
            <a:ext uri="{FF2B5EF4-FFF2-40B4-BE49-F238E27FC236}">
              <a16:creationId xmlns:a16="http://schemas.microsoft.com/office/drawing/2014/main" id="{00000000-0008-0000-3200-000055000000}"/>
            </a:ext>
          </a:extLst>
        </xdr:cNvPr>
        <xdr:cNvSpPr/>
      </xdr:nvSpPr>
      <xdr:spPr>
        <a:xfrm>
          <a:off x="2962274" y="76378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142874</xdr:colOff>
      <xdr:row>38</xdr:row>
      <xdr:rowOff>141696</xdr:rowOff>
    </xdr:from>
    <xdr:ext cx="933044" cy="337553"/>
    <xdr:sp macro="" textlink="" fLocksText="0">
      <xdr:nvSpPr>
        <xdr:cNvPr id="86" name="Gefaltete Ecke 167">
          <a:extLst>
            <a:ext uri="{FF2B5EF4-FFF2-40B4-BE49-F238E27FC236}">
              <a16:creationId xmlns:a16="http://schemas.microsoft.com/office/drawing/2014/main" id="{00000000-0008-0000-3200-000056000000}"/>
            </a:ext>
          </a:extLst>
        </xdr:cNvPr>
        <xdr:cNvSpPr/>
      </xdr:nvSpPr>
      <xdr:spPr>
        <a:xfrm>
          <a:off x="3495674" y="8228421"/>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247649</xdr:colOff>
      <xdr:row>35</xdr:row>
      <xdr:rowOff>36921</xdr:rowOff>
    </xdr:from>
    <xdr:ext cx="933044" cy="336897"/>
    <xdr:sp macro="" textlink="" fLocksText="0">
      <xdr:nvSpPr>
        <xdr:cNvPr id="87" name="Gefaltete Ecke 39">
          <a:extLst>
            <a:ext uri="{FF2B5EF4-FFF2-40B4-BE49-F238E27FC236}">
              <a16:creationId xmlns:a16="http://schemas.microsoft.com/office/drawing/2014/main" id="{00000000-0008-0000-3200-000057000000}"/>
            </a:ext>
          </a:extLst>
        </xdr:cNvPr>
        <xdr:cNvSpPr/>
      </xdr:nvSpPr>
      <xdr:spPr>
        <a:xfrm>
          <a:off x="4562474" y="749499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723899</xdr:colOff>
      <xdr:row>41</xdr:row>
      <xdr:rowOff>65496</xdr:rowOff>
    </xdr:from>
    <xdr:ext cx="933044" cy="336897"/>
    <xdr:sp macro="" textlink="" fLocksText="0">
      <xdr:nvSpPr>
        <xdr:cNvPr id="88" name="Gefaltete Ecke 40">
          <a:extLst>
            <a:ext uri="{FF2B5EF4-FFF2-40B4-BE49-F238E27FC236}">
              <a16:creationId xmlns:a16="http://schemas.microsoft.com/office/drawing/2014/main" id="{00000000-0008-0000-3200-000058000000}"/>
            </a:ext>
          </a:extLst>
        </xdr:cNvPr>
        <xdr:cNvSpPr/>
      </xdr:nvSpPr>
      <xdr:spPr>
        <a:xfrm>
          <a:off x="4076699" y="878087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933449</xdr:colOff>
      <xdr:row>35</xdr:row>
      <xdr:rowOff>170271</xdr:rowOff>
    </xdr:from>
    <xdr:ext cx="933044" cy="337554"/>
    <xdr:sp macro="" textlink="" fLocksText="0">
      <xdr:nvSpPr>
        <xdr:cNvPr id="89" name="Gefaltete Ecke 41">
          <a:extLst>
            <a:ext uri="{FF2B5EF4-FFF2-40B4-BE49-F238E27FC236}">
              <a16:creationId xmlns:a16="http://schemas.microsoft.com/office/drawing/2014/main" id="{00000000-0008-0000-3200-000059000000}"/>
            </a:ext>
          </a:extLst>
        </xdr:cNvPr>
        <xdr:cNvSpPr/>
      </xdr:nvSpPr>
      <xdr:spPr>
        <a:xfrm>
          <a:off x="6210299" y="762834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379685</xdr:colOff>
      <xdr:row>39</xdr:row>
      <xdr:rowOff>173885</xdr:rowOff>
    </xdr:from>
    <xdr:ext cx="933044" cy="337553"/>
    <xdr:sp macro="" textlink="" fLocksText="0">
      <xdr:nvSpPr>
        <xdr:cNvPr id="90" name="Gefaltete Ecke 42">
          <a:extLst>
            <a:ext uri="{FF2B5EF4-FFF2-40B4-BE49-F238E27FC236}">
              <a16:creationId xmlns:a16="http://schemas.microsoft.com/office/drawing/2014/main" id="{00000000-0008-0000-3200-00005A000000}"/>
            </a:ext>
          </a:extLst>
        </xdr:cNvPr>
        <xdr:cNvSpPr/>
      </xdr:nvSpPr>
      <xdr:spPr>
        <a:xfrm>
          <a:off x="5656535" y="8470160"/>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739336</xdr:colOff>
      <xdr:row>39</xdr:row>
      <xdr:rowOff>57285</xdr:rowOff>
    </xdr:from>
    <xdr:ext cx="933044" cy="337554"/>
    <xdr:sp macro="" textlink="" fLocksText="0">
      <xdr:nvSpPr>
        <xdr:cNvPr id="91" name="Gefaltete Ecke 52">
          <a:extLst>
            <a:ext uri="{FF2B5EF4-FFF2-40B4-BE49-F238E27FC236}">
              <a16:creationId xmlns:a16="http://schemas.microsoft.com/office/drawing/2014/main" id="{00000000-0008-0000-3200-00005B000000}"/>
            </a:ext>
          </a:extLst>
        </xdr:cNvPr>
        <xdr:cNvSpPr/>
      </xdr:nvSpPr>
      <xdr:spPr>
        <a:xfrm>
          <a:off x="6978211" y="835356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476249</xdr:colOff>
      <xdr:row>35</xdr:row>
      <xdr:rowOff>36921</xdr:rowOff>
    </xdr:from>
    <xdr:ext cx="933044" cy="336897"/>
    <xdr:sp macro="" textlink="" fLocksText="0">
      <xdr:nvSpPr>
        <xdr:cNvPr id="92" name="Gefaltete Ecke 53">
          <a:extLst>
            <a:ext uri="{FF2B5EF4-FFF2-40B4-BE49-F238E27FC236}">
              <a16:creationId xmlns:a16="http://schemas.microsoft.com/office/drawing/2014/main" id="{00000000-0008-0000-3200-00005C000000}"/>
            </a:ext>
          </a:extLst>
        </xdr:cNvPr>
        <xdr:cNvSpPr/>
      </xdr:nvSpPr>
      <xdr:spPr>
        <a:xfrm>
          <a:off x="7677149" y="749499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709447</xdr:colOff>
      <xdr:row>35</xdr:row>
      <xdr:rowOff>181438</xdr:rowOff>
    </xdr:from>
    <xdr:ext cx="933044" cy="336897"/>
    <xdr:sp macro="" textlink="" fLocksText="0">
      <xdr:nvSpPr>
        <xdr:cNvPr id="93" name="Gefaltete Ecke 54">
          <a:extLst>
            <a:ext uri="{FF2B5EF4-FFF2-40B4-BE49-F238E27FC236}">
              <a16:creationId xmlns:a16="http://schemas.microsoft.com/office/drawing/2014/main" id="{00000000-0008-0000-3200-00005D000000}"/>
            </a:ext>
          </a:extLst>
        </xdr:cNvPr>
        <xdr:cNvSpPr/>
      </xdr:nvSpPr>
      <xdr:spPr>
        <a:xfrm>
          <a:off x="8872372" y="763951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157326</xdr:colOff>
      <xdr:row>36</xdr:row>
      <xdr:rowOff>201802</xdr:rowOff>
    </xdr:from>
    <xdr:ext cx="933044" cy="337553"/>
    <xdr:sp macro="" textlink="" fLocksText="0">
      <xdr:nvSpPr>
        <xdr:cNvPr id="94" name="Gefaltete Ecke 56">
          <a:extLst>
            <a:ext uri="{FF2B5EF4-FFF2-40B4-BE49-F238E27FC236}">
              <a16:creationId xmlns:a16="http://schemas.microsoft.com/office/drawing/2014/main" id="{00000000-0008-0000-3200-00005E000000}"/>
            </a:ext>
          </a:extLst>
        </xdr:cNvPr>
        <xdr:cNvSpPr/>
      </xdr:nvSpPr>
      <xdr:spPr>
        <a:xfrm>
          <a:off x="624051" y="7869427"/>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395123</xdr:colOff>
      <xdr:row>40</xdr:row>
      <xdr:rowOff>60898</xdr:rowOff>
    </xdr:from>
    <xdr:ext cx="933044" cy="337554"/>
    <xdr:sp macro="" textlink="" fLocksText="0">
      <xdr:nvSpPr>
        <xdr:cNvPr id="95" name="Gefaltete Ecke 60">
          <a:extLst>
            <a:ext uri="{FF2B5EF4-FFF2-40B4-BE49-F238E27FC236}">
              <a16:creationId xmlns:a16="http://schemas.microsoft.com/office/drawing/2014/main" id="{00000000-0008-0000-3200-00005F000000}"/>
            </a:ext>
          </a:extLst>
        </xdr:cNvPr>
        <xdr:cNvSpPr/>
      </xdr:nvSpPr>
      <xdr:spPr>
        <a:xfrm>
          <a:off x="861848" y="8566723"/>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517962</xdr:colOff>
      <xdr:row>44</xdr:row>
      <xdr:rowOff>143995</xdr:rowOff>
    </xdr:from>
    <xdr:ext cx="933044" cy="337554"/>
    <xdr:sp macro="" textlink="" fLocksText="0">
      <xdr:nvSpPr>
        <xdr:cNvPr id="96" name="Gefaltete Ecke 61">
          <a:extLst>
            <a:ext uri="{FF2B5EF4-FFF2-40B4-BE49-F238E27FC236}">
              <a16:creationId xmlns:a16="http://schemas.microsoft.com/office/drawing/2014/main" id="{00000000-0008-0000-3200-000060000000}"/>
            </a:ext>
          </a:extLst>
        </xdr:cNvPr>
        <xdr:cNvSpPr/>
      </xdr:nvSpPr>
      <xdr:spPr>
        <a:xfrm>
          <a:off x="984687" y="948802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792216</xdr:colOff>
      <xdr:row>39</xdr:row>
      <xdr:rowOff>106224</xdr:rowOff>
    </xdr:from>
    <xdr:ext cx="933044" cy="336897"/>
    <xdr:sp macro="" textlink="" fLocksText="0">
      <xdr:nvSpPr>
        <xdr:cNvPr id="97" name="Gefaltete Ecke 62">
          <a:extLst>
            <a:ext uri="{FF2B5EF4-FFF2-40B4-BE49-F238E27FC236}">
              <a16:creationId xmlns:a16="http://schemas.microsoft.com/office/drawing/2014/main" id="{00000000-0008-0000-3200-000061000000}"/>
            </a:ext>
          </a:extLst>
        </xdr:cNvPr>
        <xdr:cNvSpPr/>
      </xdr:nvSpPr>
      <xdr:spPr>
        <a:xfrm>
          <a:off x="2220966" y="8402499"/>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540625</xdr:colOff>
      <xdr:row>48</xdr:row>
      <xdr:rowOff>135126</xdr:rowOff>
    </xdr:from>
    <xdr:ext cx="933043" cy="337554"/>
    <xdr:sp macro="" textlink="" fLocksText="0">
      <xdr:nvSpPr>
        <xdr:cNvPr id="98" name="Gefaltete Ecke 63">
          <a:extLst>
            <a:ext uri="{FF2B5EF4-FFF2-40B4-BE49-F238E27FC236}">
              <a16:creationId xmlns:a16="http://schemas.microsoft.com/office/drawing/2014/main" id="{00000000-0008-0000-3200-000062000000}"/>
            </a:ext>
          </a:extLst>
        </xdr:cNvPr>
        <xdr:cNvSpPr/>
      </xdr:nvSpPr>
      <xdr:spPr>
        <a:xfrm>
          <a:off x="1969375" y="10317351"/>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244036</xdr:colOff>
      <xdr:row>50</xdr:row>
      <xdr:rowOff>149579</xdr:rowOff>
    </xdr:from>
    <xdr:ext cx="933044" cy="337554"/>
    <xdr:sp macro="" textlink="" fLocksText="0">
      <xdr:nvSpPr>
        <xdr:cNvPr id="99" name="Gefaltete Ecke 64">
          <a:extLst>
            <a:ext uri="{FF2B5EF4-FFF2-40B4-BE49-F238E27FC236}">
              <a16:creationId xmlns:a16="http://schemas.microsoft.com/office/drawing/2014/main" id="{00000000-0008-0000-3200-000063000000}"/>
            </a:ext>
          </a:extLst>
        </xdr:cNvPr>
        <xdr:cNvSpPr/>
      </xdr:nvSpPr>
      <xdr:spPr>
        <a:xfrm>
          <a:off x="710761" y="10750904"/>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759370</xdr:colOff>
      <xdr:row>52</xdr:row>
      <xdr:rowOff>70751</xdr:rowOff>
    </xdr:from>
    <xdr:ext cx="933044" cy="337554"/>
    <xdr:sp macro="" textlink="" fLocksText="0">
      <xdr:nvSpPr>
        <xdr:cNvPr id="100" name="Gefaltete Ecke 65">
          <a:extLst>
            <a:ext uri="{FF2B5EF4-FFF2-40B4-BE49-F238E27FC236}">
              <a16:creationId xmlns:a16="http://schemas.microsoft.com/office/drawing/2014/main" id="{00000000-0008-0000-3200-000064000000}"/>
            </a:ext>
          </a:extLst>
        </xdr:cNvPr>
        <xdr:cNvSpPr/>
      </xdr:nvSpPr>
      <xdr:spPr>
        <a:xfrm>
          <a:off x="2188120" y="1109117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247649</xdr:colOff>
      <xdr:row>55</xdr:row>
      <xdr:rowOff>208371</xdr:rowOff>
    </xdr:from>
    <xdr:ext cx="933044" cy="337554"/>
    <xdr:sp macro="" textlink="" fLocksText="0">
      <xdr:nvSpPr>
        <xdr:cNvPr id="101" name="Gefaltete Ecke 66">
          <a:extLst>
            <a:ext uri="{FF2B5EF4-FFF2-40B4-BE49-F238E27FC236}">
              <a16:creationId xmlns:a16="http://schemas.microsoft.com/office/drawing/2014/main" id="{00000000-0008-0000-3200-000065000000}"/>
            </a:ext>
          </a:extLst>
        </xdr:cNvPr>
        <xdr:cNvSpPr/>
      </xdr:nvSpPr>
      <xdr:spPr>
        <a:xfrm>
          <a:off x="714374" y="1185744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167837</xdr:colOff>
      <xdr:row>43</xdr:row>
      <xdr:rowOff>72394</xdr:rowOff>
    </xdr:from>
    <xdr:ext cx="933043" cy="337554"/>
    <xdr:sp macro="" textlink="" fLocksText="0">
      <xdr:nvSpPr>
        <xdr:cNvPr id="102" name="Gefaltete Ecke 67">
          <a:extLst>
            <a:ext uri="{FF2B5EF4-FFF2-40B4-BE49-F238E27FC236}">
              <a16:creationId xmlns:a16="http://schemas.microsoft.com/office/drawing/2014/main" id="{00000000-0008-0000-3200-000066000000}"/>
            </a:ext>
          </a:extLst>
        </xdr:cNvPr>
        <xdr:cNvSpPr/>
      </xdr:nvSpPr>
      <xdr:spPr>
        <a:xfrm>
          <a:off x="2558612" y="9206869"/>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9524</xdr:colOff>
      <xdr:row>41</xdr:row>
      <xdr:rowOff>17871</xdr:rowOff>
    </xdr:from>
    <xdr:ext cx="936000" cy="336897"/>
    <xdr:sp macro="" textlink="" fLocksText="0">
      <xdr:nvSpPr>
        <xdr:cNvPr id="103" name="Gefaltete Ecke 75">
          <a:extLst>
            <a:ext uri="{FF2B5EF4-FFF2-40B4-BE49-F238E27FC236}">
              <a16:creationId xmlns:a16="http://schemas.microsoft.com/office/drawing/2014/main" id="{00000000-0008-0000-3200-000067000000}"/>
            </a:ext>
          </a:extLst>
        </xdr:cNvPr>
        <xdr:cNvSpPr/>
      </xdr:nvSpPr>
      <xdr:spPr>
        <a:xfrm>
          <a:off x="9134474" y="87332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327462</xdr:colOff>
      <xdr:row>43</xdr:row>
      <xdr:rowOff>74036</xdr:rowOff>
    </xdr:from>
    <xdr:ext cx="933044" cy="336897"/>
    <xdr:sp macro="" textlink="" fLocksText="0">
      <xdr:nvSpPr>
        <xdr:cNvPr id="104" name="Gefaltete Ecke 76">
          <a:extLst>
            <a:ext uri="{FF2B5EF4-FFF2-40B4-BE49-F238E27FC236}">
              <a16:creationId xmlns:a16="http://schemas.microsoft.com/office/drawing/2014/main" id="{00000000-0008-0000-3200-000068000000}"/>
            </a:ext>
          </a:extLst>
        </xdr:cNvPr>
        <xdr:cNvSpPr/>
      </xdr:nvSpPr>
      <xdr:spPr>
        <a:xfrm>
          <a:off x="7528362" y="920851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85724</xdr:colOff>
      <xdr:row>47</xdr:row>
      <xdr:rowOff>170271</xdr:rowOff>
    </xdr:from>
    <xdr:ext cx="936000" cy="337553"/>
    <xdr:sp macro="" textlink="" fLocksText="0">
      <xdr:nvSpPr>
        <xdr:cNvPr id="105" name="Gefaltete Ecke 77">
          <a:extLst>
            <a:ext uri="{FF2B5EF4-FFF2-40B4-BE49-F238E27FC236}">
              <a16:creationId xmlns:a16="http://schemas.microsoft.com/office/drawing/2014/main" id="{00000000-0008-0000-3200-000069000000}"/>
            </a:ext>
          </a:extLst>
        </xdr:cNvPr>
        <xdr:cNvSpPr/>
      </xdr:nvSpPr>
      <xdr:spPr>
        <a:xfrm>
          <a:off x="10172699" y="10142946"/>
          <a:ext cx="936000"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123824</xdr:colOff>
      <xdr:row>38</xdr:row>
      <xdr:rowOff>46446</xdr:rowOff>
    </xdr:from>
    <xdr:ext cx="936000" cy="336896"/>
    <xdr:sp macro="" textlink="" fLocksText="0">
      <xdr:nvSpPr>
        <xdr:cNvPr id="106" name="Gefaltete Ecke 78">
          <a:extLst>
            <a:ext uri="{FF2B5EF4-FFF2-40B4-BE49-F238E27FC236}">
              <a16:creationId xmlns:a16="http://schemas.microsoft.com/office/drawing/2014/main" id="{00000000-0008-0000-3200-00006A000000}"/>
            </a:ext>
          </a:extLst>
        </xdr:cNvPr>
        <xdr:cNvSpPr/>
      </xdr:nvSpPr>
      <xdr:spPr>
        <a:xfrm>
          <a:off x="10210799" y="8133171"/>
          <a:ext cx="936000" cy="336896"/>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383298</xdr:colOff>
      <xdr:row>47</xdr:row>
      <xdr:rowOff>109507</xdr:rowOff>
    </xdr:from>
    <xdr:ext cx="933044" cy="337554"/>
    <xdr:sp macro="" textlink="" fLocksText="0">
      <xdr:nvSpPr>
        <xdr:cNvPr id="107" name="Gefaltete Ecke 80">
          <a:extLst>
            <a:ext uri="{FF2B5EF4-FFF2-40B4-BE49-F238E27FC236}">
              <a16:creationId xmlns:a16="http://schemas.microsoft.com/office/drawing/2014/main" id="{00000000-0008-0000-3200-00006B000000}"/>
            </a:ext>
          </a:extLst>
        </xdr:cNvPr>
        <xdr:cNvSpPr/>
      </xdr:nvSpPr>
      <xdr:spPr>
        <a:xfrm>
          <a:off x="8546223" y="10082182"/>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28574</xdr:colOff>
      <xdr:row>51</xdr:row>
      <xdr:rowOff>141696</xdr:rowOff>
    </xdr:from>
    <xdr:ext cx="933044" cy="337554"/>
    <xdr:sp macro="" textlink="" fLocksText="0">
      <xdr:nvSpPr>
        <xdr:cNvPr id="108" name="Gefaltete Ecke 81">
          <a:extLst>
            <a:ext uri="{FF2B5EF4-FFF2-40B4-BE49-F238E27FC236}">
              <a16:creationId xmlns:a16="http://schemas.microsoft.com/office/drawing/2014/main" id="{00000000-0008-0000-3200-00006C000000}"/>
            </a:ext>
          </a:extLst>
        </xdr:cNvPr>
        <xdr:cNvSpPr/>
      </xdr:nvSpPr>
      <xdr:spPr>
        <a:xfrm>
          <a:off x="8191499" y="109525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758387</xdr:colOff>
      <xdr:row>52</xdr:row>
      <xdr:rowOff>20170</xdr:rowOff>
    </xdr:from>
    <xdr:ext cx="936000" cy="336897"/>
    <xdr:sp macro="" textlink="" fLocksText="0">
      <xdr:nvSpPr>
        <xdr:cNvPr id="109" name="Gefaltete Ecke 82">
          <a:extLst>
            <a:ext uri="{FF2B5EF4-FFF2-40B4-BE49-F238E27FC236}">
              <a16:creationId xmlns:a16="http://schemas.microsoft.com/office/drawing/2014/main" id="{00000000-0008-0000-3200-00006D000000}"/>
            </a:ext>
          </a:extLst>
        </xdr:cNvPr>
        <xdr:cNvSpPr/>
      </xdr:nvSpPr>
      <xdr:spPr>
        <a:xfrm>
          <a:off x="9883337" y="11040595"/>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47624</xdr:colOff>
      <xdr:row>56</xdr:row>
      <xdr:rowOff>36921</xdr:rowOff>
    </xdr:from>
    <xdr:ext cx="936000" cy="336897"/>
    <xdr:sp macro="" textlink="" fLocksText="0">
      <xdr:nvSpPr>
        <xdr:cNvPr id="110" name="Gefaltete Ecke 83">
          <a:extLst>
            <a:ext uri="{FF2B5EF4-FFF2-40B4-BE49-F238E27FC236}">
              <a16:creationId xmlns:a16="http://schemas.microsoft.com/office/drawing/2014/main" id="{00000000-0008-0000-3200-00006E000000}"/>
            </a:ext>
          </a:extLst>
        </xdr:cNvPr>
        <xdr:cNvSpPr/>
      </xdr:nvSpPr>
      <xdr:spPr>
        <a:xfrm>
          <a:off x="10134599" y="118955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447674</xdr:colOff>
      <xdr:row>44</xdr:row>
      <xdr:rowOff>84546</xdr:rowOff>
    </xdr:from>
    <xdr:ext cx="933044" cy="337554"/>
    <xdr:sp macro="" textlink="" fLocksText="0">
      <xdr:nvSpPr>
        <xdr:cNvPr id="111" name="Gefaltete Ecke 84">
          <a:extLst>
            <a:ext uri="{FF2B5EF4-FFF2-40B4-BE49-F238E27FC236}">
              <a16:creationId xmlns:a16="http://schemas.microsoft.com/office/drawing/2014/main" id="{00000000-0008-0000-3200-00006F000000}"/>
            </a:ext>
          </a:extLst>
        </xdr:cNvPr>
        <xdr:cNvSpPr/>
      </xdr:nvSpPr>
      <xdr:spPr>
        <a:xfrm>
          <a:off x="9572624" y="94285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114299</xdr:colOff>
      <xdr:row>59</xdr:row>
      <xdr:rowOff>17871</xdr:rowOff>
    </xdr:from>
    <xdr:ext cx="933043" cy="336897"/>
    <xdr:sp macro="" textlink="" fLocksText="0">
      <xdr:nvSpPr>
        <xdr:cNvPr id="112" name="Gefaltete Ecke 85">
          <a:extLst>
            <a:ext uri="{FF2B5EF4-FFF2-40B4-BE49-F238E27FC236}">
              <a16:creationId xmlns:a16="http://schemas.microsoft.com/office/drawing/2014/main" id="{00000000-0008-0000-3200-000070000000}"/>
            </a:ext>
          </a:extLst>
        </xdr:cNvPr>
        <xdr:cNvSpPr/>
      </xdr:nvSpPr>
      <xdr:spPr>
        <a:xfrm>
          <a:off x="1543049" y="1250514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650655</xdr:colOff>
      <xdr:row>52</xdr:row>
      <xdr:rowOff>47103</xdr:rowOff>
    </xdr:from>
    <xdr:ext cx="933044" cy="336897"/>
    <xdr:sp macro="" textlink="" fLocksText="0">
      <xdr:nvSpPr>
        <xdr:cNvPr id="113" name="Gefaltete Ecke 87">
          <a:extLst>
            <a:ext uri="{FF2B5EF4-FFF2-40B4-BE49-F238E27FC236}">
              <a16:creationId xmlns:a16="http://schemas.microsoft.com/office/drawing/2014/main" id="{00000000-0008-0000-3200-000071000000}"/>
            </a:ext>
          </a:extLst>
        </xdr:cNvPr>
        <xdr:cNvSpPr/>
      </xdr:nvSpPr>
      <xdr:spPr>
        <a:xfrm>
          <a:off x="4003455" y="11067528"/>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323849</xdr:colOff>
      <xdr:row>56</xdr:row>
      <xdr:rowOff>94071</xdr:rowOff>
    </xdr:from>
    <xdr:ext cx="933044" cy="337553"/>
    <xdr:sp macro="" textlink="" fLocksText="0">
      <xdr:nvSpPr>
        <xdr:cNvPr id="114" name="Gefaltete Ecke 88">
          <a:extLst>
            <a:ext uri="{FF2B5EF4-FFF2-40B4-BE49-F238E27FC236}">
              <a16:creationId xmlns:a16="http://schemas.microsoft.com/office/drawing/2014/main" id="{00000000-0008-0000-3200-000072000000}"/>
            </a:ext>
          </a:extLst>
        </xdr:cNvPr>
        <xdr:cNvSpPr/>
      </xdr:nvSpPr>
      <xdr:spPr>
        <a:xfrm>
          <a:off x="2714624" y="1195269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819149</xdr:colOff>
      <xdr:row>56</xdr:row>
      <xdr:rowOff>170271</xdr:rowOff>
    </xdr:from>
    <xdr:ext cx="933044" cy="337553"/>
    <xdr:sp macro="" textlink="" fLocksText="0">
      <xdr:nvSpPr>
        <xdr:cNvPr id="115" name="Gefaltete Ecke 89">
          <a:extLst>
            <a:ext uri="{FF2B5EF4-FFF2-40B4-BE49-F238E27FC236}">
              <a16:creationId xmlns:a16="http://schemas.microsoft.com/office/drawing/2014/main" id="{00000000-0008-0000-3200-000073000000}"/>
            </a:ext>
          </a:extLst>
        </xdr:cNvPr>
        <xdr:cNvSpPr/>
      </xdr:nvSpPr>
      <xdr:spPr>
        <a:xfrm>
          <a:off x="4171949" y="1202889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9524</xdr:colOff>
      <xdr:row>59</xdr:row>
      <xdr:rowOff>17871</xdr:rowOff>
    </xdr:from>
    <xdr:ext cx="936000" cy="336897"/>
    <xdr:sp macro="" textlink="" fLocksText="0">
      <xdr:nvSpPr>
        <xdr:cNvPr id="116" name="Gefaltete Ecke 90">
          <a:extLst>
            <a:ext uri="{FF2B5EF4-FFF2-40B4-BE49-F238E27FC236}">
              <a16:creationId xmlns:a16="http://schemas.microsoft.com/office/drawing/2014/main" id="{00000000-0008-0000-3200-000074000000}"/>
            </a:ext>
          </a:extLst>
        </xdr:cNvPr>
        <xdr:cNvSpPr/>
      </xdr:nvSpPr>
      <xdr:spPr>
        <a:xfrm>
          <a:off x="3362324" y="125051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133349</xdr:colOff>
      <xdr:row>59</xdr:row>
      <xdr:rowOff>65496</xdr:rowOff>
    </xdr:from>
    <xdr:ext cx="933044" cy="336897"/>
    <xdr:sp macro="" textlink="" fLocksText="0">
      <xdr:nvSpPr>
        <xdr:cNvPr id="117" name="Gefaltete Ecke 91">
          <a:extLst>
            <a:ext uri="{FF2B5EF4-FFF2-40B4-BE49-F238E27FC236}">
              <a16:creationId xmlns:a16="http://schemas.microsoft.com/office/drawing/2014/main" id="{00000000-0008-0000-3200-000075000000}"/>
            </a:ext>
          </a:extLst>
        </xdr:cNvPr>
        <xdr:cNvSpPr/>
      </xdr:nvSpPr>
      <xdr:spPr>
        <a:xfrm>
          <a:off x="5410199" y="1255277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293631</xdr:colOff>
      <xdr:row>53</xdr:row>
      <xdr:rowOff>123960</xdr:rowOff>
    </xdr:from>
    <xdr:ext cx="933044" cy="337554"/>
    <xdr:sp macro="" textlink="" fLocksText="0">
      <xdr:nvSpPr>
        <xdr:cNvPr id="118" name="Gefaltete Ecke 92">
          <a:extLst>
            <a:ext uri="{FF2B5EF4-FFF2-40B4-BE49-F238E27FC236}">
              <a16:creationId xmlns:a16="http://schemas.microsoft.com/office/drawing/2014/main" id="{00000000-0008-0000-3200-000076000000}"/>
            </a:ext>
          </a:extLst>
        </xdr:cNvPr>
        <xdr:cNvSpPr/>
      </xdr:nvSpPr>
      <xdr:spPr>
        <a:xfrm>
          <a:off x="5570481" y="11353935"/>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253232</xdr:colOff>
      <xdr:row>57</xdr:row>
      <xdr:rowOff>155818</xdr:rowOff>
    </xdr:from>
    <xdr:ext cx="933044" cy="336897"/>
    <xdr:sp macro="" textlink="" fLocksText="0">
      <xdr:nvSpPr>
        <xdr:cNvPr id="119" name="Gefaltete Ecke 93">
          <a:extLst>
            <a:ext uri="{FF2B5EF4-FFF2-40B4-BE49-F238E27FC236}">
              <a16:creationId xmlns:a16="http://schemas.microsoft.com/office/drawing/2014/main" id="{00000000-0008-0000-3200-000077000000}"/>
            </a:ext>
          </a:extLst>
        </xdr:cNvPr>
        <xdr:cNvSpPr/>
      </xdr:nvSpPr>
      <xdr:spPr>
        <a:xfrm>
          <a:off x="6492107" y="1222399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910458</xdr:colOff>
      <xdr:row>55</xdr:row>
      <xdr:rowOff>44804</xdr:rowOff>
    </xdr:from>
    <xdr:ext cx="933044" cy="337554"/>
    <xdr:sp macro="" textlink="" fLocksText="0">
      <xdr:nvSpPr>
        <xdr:cNvPr id="120" name="Gefaltete Ecke 94">
          <a:extLst>
            <a:ext uri="{FF2B5EF4-FFF2-40B4-BE49-F238E27FC236}">
              <a16:creationId xmlns:a16="http://schemas.microsoft.com/office/drawing/2014/main" id="{00000000-0008-0000-3200-000078000000}"/>
            </a:ext>
          </a:extLst>
        </xdr:cNvPr>
        <xdr:cNvSpPr/>
      </xdr:nvSpPr>
      <xdr:spPr>
        <a:xfrm>
          <a:off x="7149333" y="11693879"/>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88023</xdr:colOff>
      <xdr:row>58</xdr:row>
      <xdr:rowOff>164030</xdr:rowOff>
    </xdr:from>
    <xdr:ext cx="933044" cy="336897"/>
    <xdr:sp macro="" textlink="" fLocksText="0">
      <xdr:nvSpPr>
        <xdr:cNvPr id="121" name="Gefaltete Ecke 102">
          <a:extLst>
            <a:ext uri="{FF2B5EF4-FFF2-40B4-BE49-F238E27FC236}">
              <a16:creationId xmlns:a16="http://schemas.microsoft.com/office/drawing/2014/main" id="{00000000-0008-0000-3200-000079000000}"/>
            </a:ext>
          </a:extLst>
        </xdr:cNvPr>
        <xdr:cNvSpPr/>
      </xdr:nvSpPr>
      <xdr:spPr>
        <a:xfrm>
          <a:off x="9212973" y="12441755"/>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804041</xdr:colOff>
      <xdr:row>57</xdr:row>
      <xdr:rowOff>177496</xdr:rowOff>
    </xdr:from>
    <xdr:ext cx="933044" cy="337554"/>
    <xdr:sp macro="" textlink="" fLocksText="0">
      <xdr:nvSpPr>
        <xdr:cNvPr id="122" name="Gefaltete Ecke 103">
          <a:extLst>
            <a:ext uri="{FF2B5EF4-FFF2-40B4-BE49-F238E27FC236}">
              <a16:creationId xmlns:a16="http://schemas.microsoft.com/office/drawing/2014/main" id="{00000000-0008-0000-3200-00007A000000}"/>
            </a:ext>
          </a:extLst>
        </xdr:cNvPr>
        <xdr:cNvSpPr/>
      </xdr:nvSpPr>
      <xdr:spPr>
        <a:xfrm>
          <a:off x="8004941" y="122456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38101</xdr:colOff>
      <xdr:row>47</xdr:row>
      <xdr:rowOff>180725</xdr:rowOff>
    </xdr:from>
    <xdr:ext cx="4877508" cy="9121"/>
    <xdr:cxnSp macro="">
      <xdr:nvCxnSpPr>
        <xdr:cNvPr id="123" name="Gerader Verbinder 122">
          <a:extLst>
            <a:ext uri="{FF2B5EF4-FFF2-40B4-BE49-F238E27FC236}">
              <a16:creationId xmlns:a16="http://schemas.microsoft.com/office/drawing/2014/main" id="{00000000-0008-0000-3200-00007B000000}"/>
            </a:ext>
          </a:extLst>
        </xdr:cNvPr>
        <xdr:cNvCxnSpPr>
          <a:stCxn id="70" idx="1"/>
          <a:endCxn id="76" idx="2"/>
        </xdr:cNvCxnSpPr>
      </xdr:nvCxnSpPr>
      <xdr:spPr>
        <a:xfrm flipV="1">
          <a:off x="527051" y="10156575"/>
          <a:ext cx="4877508" cy="9121"/>
        </a:xfrm>
        <a:prstGeom prst="line">
          <a:avLst/>
        </a:prstGeom>
        <a:ln>
          <a:solidFill>
            <a:schemeClr val="accent1">
              <a:lumMod val="75000"/>
            </a:schemeClr>
          </a:solidFill>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8</xdr:col>
      <xdr:colOff>589347</xdr:colOff>
      <xdr:row>46</xdr:row>
      <xdr:rowOff>178676</xdr:rowOff>
    </xdr:from>
    <xdr:ext cx="727571" cy="436786"/>
    <xdr:sp macro="" textlink="">
      <xdr:nvSpPr>
        <xdr:cNvPr id="124" name="Textfeld 123">
          <a:extLst>
            <a:ext uri="{FF2B5EF4-FFF2-40B4-BE49-F238E27FC236}">
              <a16:creationId xmlns:a16="http://schemas.microsoft.com/office/drawing/2014/main" id="{00000000-0008-0000-3200-00007C000000}"/>
            </a:ext>
          </a:extLst>
        </xdr:cNvPr>
        <xdr:cNvSpPr txBox="1"/>
      </xdr:nvSpPr>
      <xdr:spPr>
        <a:xfrm>
          <a:off x="7790247" y="9941801"/>
          <a:ext cx="72757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Customer</a:t>
          </a:r>
          <a:br>
            <a:rPr lang="de-CH" sz="1100" b="1" baseline="0">
              <a:latin typeface="Calibri Light" panose="020F0302020204030204" pitchFamily="34" charset="0"/>
              <a:cs typeface="Calibri Light" panose="020F0302020204030204" pitchFamily="34" charset="0"/>
            </a:rPr>
          </a:br>
          <a:r>
            <a:rPr lang="de-CH" sz="1100" b="1" baseline="0">
              <a:latin typeface="Calibri Light" panose="020F0302020204030204" pitchFamily="34" charset="0"/>
              <a:cs typeface="Calibri Light" panose="020F0302020204030204" pitchFamily="34" charset="0"/>
            </a:rPr>
            <a:t>Jobs</a:t>
          </a:r>
          <a:endParaRPr lang="de-CH" sz="1100" b="1">
            <a:latin typeface="Calibri Light" panose="020F0302020204030204" pitchFamily="34" charset="0"/>
            <a:cs typeface="Calibri Light" panose="020F0302020204030204" pitchFamily="34" charset="0"/>
          </a:endParaRPr>
        </a:p>
      </xdr:txBody>
    </xdr:sp>
    <xdr:clientData/>
  </xdr:oneCellAnchor>
  <xdr:oneCellAnchor>
    <xdr:from>
      <xdr:col>7</xdr:col>
      <xdr:colOff>557759</xdr:colOff>
      <xdr:row>45</xdr:row>
      <xdr:rowOff>148786</xdr:rowOff>
    </xdr:from>
    <xdr:ext cx="1031931" cy="1000783"/>
    <xdr:sp macro="" textlink="">
      <xdr:nvSpPr>
        <xdr:cNvPr id="125" name="Textfeld 124">
          <a:extLst>
            <a:ext uri="{FF2B5EF4-FFF2-40B4-BE49-F238E27FC236}">
              <a16:creationId xmlns:a16="http://schemas.microsoft.com/office/drawing/2014/main" id="{00000000-0008-0000-3200-00007D000000}"/>
            </a:ext>
          </a:extLst>
        </xdr:cNvPr>
        <xdr:cNvSpPr txBox="1"/>
      </xdr:nvSpPr>
      <xdr:spPr>
        <a:xfrm>
          <a:off x="6796634" y="9702361"/>
          <a:ext cx="1031931" cy="10007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r>
            <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rPr>
            <a:t>Welche Jobs/Aufgaben möchte der Kunde</a:t>
          </a:r>
          <a:r>
            <a:rPr lang="de-CH" sz="1100" b="0" baseline="0">
              <a:solidFill>
                <a:schemeClr val="tx1">
                  <a:lumMod val="50000"/>
                  <a:lumOff val="50000"/>
                </a:schemeClr>
              </a:solidFill>
              <a:latin typeface="Calibri Light" panose="020F0302020204030204" pitchFamily="34" charset="0"/>
              <a:ea typeface="+mn-ea"/>
              <a:cs typeface="Calibri Light" panose="020F0302020204030204" pitchFamily="34" charset="0"/>
            </a:rPr>
            <a:t> erledigen?</a:t>
          </a:r>
          <a:endPar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748862</xdr:colOff>
      <xdr:row>48</xdr:row>
      <xdr:rowOff>45982</xdr:rowOff>
    </xdr:from>
    <xdr:ext cx="1057603" cy="781240"/>
    <xdr:sp macro="" textlink="">
      <xdr:nvSpPr>
        <xdr:cNvPr id="126" name="Textfeld 125">
          <a:extLst>
            <a:ext uri="{FF2B5EF4-FFF2-40B4-BE49-F238E27FC236}">
              <a16:creationId xmlns:a16="http://schemas.microsoft.com/office/drawing/2014/main" id="{00000000-0008-0000-3200-00007E000000}"/>
            </a:ext>
          </a:extLst>
        </xdr:cNvPr>
        <xdr:cNvSpPr txBox="1"/>
      </xdr:nvSpPr>
      <xdr:spPr>
        <a:xfrm>
          <a:off x="4101662" y="10228207"/>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schlecht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4</xdr:col>
      <xdr:colOff>748862</xdr:colOff>
      <xdr:row>43</xdr:row>
      <xdr:rowOff>203638</xdr:rowOff>
    </xdr:from>
    <xdr:ext cx="1057603" cy="781240"/>
    <xdr:sp macro="" textlink="">
      <xdr:nvSpPr>
        <xdr:cNvPr id="127" name="Textfeld 126">
          <a:extLst>
            <a:ext uri="{FF2B5EF4-FFF2-40B4-BE49-F238E27FC236}">
              <a16:creationId xmlns:a16="http://schemas.microsoft.com/office/drawing/2014/main" id="{00000000-0008-0000-3200-00007F000000}"/>
            </a:ext>
          </a:extLst>
        </xdr:cNvPr>
        <xdr:cNvSpPr txBox="1"/>
      </xdr:nvSpPr>
      <xdr:spPr>
        <a:xfrm>
          <a:off x="4101662" y="9338113"/>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gut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11</xdr:col>
      <xdr:colOff>1076325</xdr:colOff>
      <xdr:row>63</xdr:row>
      <xdr:rowOff>47625</xdr:rowOff>
    </xdr:from>
    <xdr:ext cx="172800" cy="173457"/>
    <xdr:grpSp>
      <xdr:nvGrpSpPr>
        <xdr:cNvPr id="128" name="Gruppieren 127">
          <a:hlinkClick xmlns:r="http://schemas.openxmlformats.org/officeDocument/2006/relationships" r:id="rId3" tooltip="Help"/>
          <a:extLst>
            <a:ext uri="{FF2B5EF4-FFF2-40B4-BE49-F238E27FC236}">
              <a16:creationId xmlns:a16="http://schemas.microsoft.com/office/drawing/2014/main" id="{00000000-0008-0000-3200-000080000000}"/>
            </a:ext>
          </a:extLst>
        </xdr:cNvPr>
        <xdr:cNvGrpSpPr/>
      </xdr:nvGrpSpPr>
      <xdr:grpSpPr>
        <a:xfrm>
          <a:off x="11462385" y="13146405"/>
          <a:ext cx="172800" cy="173457"/>
          <a:chOff x="8105775" y="571500"/>
          <a:chExt cx="172800" cy="172800"/>
        </a:xfrm>
      </xdr:grpSpPr>
      <xdr:sp macro="" textlink="">
        <xdr:nvSpPr>
          <xdr:cNvPr id="129" name="Rechteck 128">
            <a:extLst>
              <a:ext uri="{FF2B5EF4-FFF2-40B4-BE49-F238E27FC236}">
                <a16:creationId xmlns:a16="http://schemas.microsoft.com/office/drawing/2014/main" id="{00000000-0008-0000-3200-00008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30" name="Textfeld 129">
            <a:extLst>
              <a:ext uri="{FF2B5EF4-FFF2-40B4-BE49-F238E27FC236}">
                <a16:creationId xmlns:a16="http://schemas.microsoft.com/office/drawing/2014/main" id="{00000000-0008-0000-3200-00008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oneCellAnchor>
  <xdr:oneCellAnchor>
    <xdr:from>
      <xdr:col>1</xdr:col>
      <xdr:colOff>38101</xdr:colOff>
      <xdr:row>65</xdr:row>
      <xdr:rowOff>85731</xdr:rowOff>
    </xdr:from>
    <xdr:ext cx="11252199" cy="5656530"/>
    <xdr:sp macro="" textlink="">
      <xdr:nvSpPr>
        <xdr:cNvPr id="131" name="Rechteck 130">
          <a:extLst>
            <a:ext uri="{FF2B5EF4-FFF2-40B4-BE49-F238E27FC236}">
              <a16:creationId xmlns:a16="http://schemas.microsoft.com/office/drawing/2014/main" id="{00000000-0008-0000-3200-000083000000}"/>
            </a:ext>
          </a:extLst>
        </xdr:cNvPr>
        <xdr:cNvSpPr/>
      </xdr:nvSpPr>
      <xdr:spPr>
        <a:xfrm>
          <a:off x="527051" y="13833481"/>
          <a:ext cx="11252199" cy="5656530"/>
        </a:xfrm>
        <a:prstGeom prst="rect">
          <a:avLst/>
        </a:prstGeom>
        <a:noFill/>
        <a:ln>
          <a:solidFill>
            <a:schemeClr val="accent1">
              <a:lumMod val="75000"/>
            </a:schemeClr>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oneCellAnchor>
  <xdr:oneCellAnchor>
    <xdr:from>
      <xdr:col>7</xdr:col>
      <xdr:colOff>183322</xdr:colOff>
      <xdr:row>65</xdr:row>
      <xdr:rowOff>76200</xdr:rowOff>
    </xdr:from>
    <xdr:ext cx="5042728" cy="2308898"/>
    <xdr:cxnSp macro="">
      <xdr:nvCxnSpPr>
        <xdr:cNvPr id="132" name="Gerader Verbinder 131">
          <a:extLst>
            <a:ext uri="{FF2B5EF4-FFF2-40B4-BE49-F238E27FC236}">
              <a16:creationId xmlns:a16="http://schemas.microsoft.com/office/drawing/2014/main" id="{00000000-0008-0000-3200-000084000000}"/>
            </a:ext>
          </a:extLst>
        </xdr:cNvPr>
        <xdr:cNvCxnSpPr>
          <a:stCxn id="137" idx="7"/>
        </xdr:cNvCxnSpPr>
      </xdr:nvCxnSpPr>
      <xdr:spPr>
        <a:xfrm flipV="1">
          <a:off x="6730172" y="13823950"/>
          <a:ext cx="5042728" cy="2308898"/>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183322</xdr:colOff>
      <xdr:row>81</xdr:row>
      <xdr:rowOff>71851</xdr:rowOff>
    </xdr:from>
    <xdr:ext cx="5055428" cy="2303049"/>
    <xdr:cxnSp macro="">
      <xdr:nvCxnSpPr>
        <xdr:cNvPr id="133" name="Gerader Verbinder 132">
          <a:extLst>
            <a:ext uri="{FF2B5EF4-FFF2-40B4-BE49-F238E27FC236}">
              <a16:creationId xmlns:a16="http://schemas.microsoft.com/office/drawing/2014/main" id="{00000000-0008-0000-3200-000085000000}"/>
            </a:ext>
          </a:extLst>
        </xdr:cNvPr>
        <xdr:cNvCxnSpPr>
          <a:stCxn id="137" idx="5"/>
        </xdr:cNvCxnSpPr>
      </xdr:nvCxnSpPr>
      <xdr:spPr>
        <a:xfrm>
          <a:off x="6730172" y="17172401"/>
          <a:ext cx="5055428" cy="2303049"/>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794070</xdr:colOff>
      <xdr:row>75</xdr:row>
      <xdr:rowOff>74300</xdr:rowOff>
    </xdr:from>
    <xdr:to>
      <xdr:col>7</xdr:col>
      <xdr:colOff>528626</xdr:colOff>
      <xdr:row>82</xdr:row>
      <xdr:rowOff>77599</xdr:rowOff>
    </xdr:to>
    <xdr:grpSp>
      <xdr:nvGrpSpPr>
        <xdr:cNvPr id="134" name="Gruppieren 133">
          <a:extLst>
            <a:ext uri="{FF2B5EF4-FFF2-40B4-BE49-F238E27FC236}">
              <a16:creationId xmlns:a16="http://schemas.microsoft.com/office/drawing/2014/main" id="{00000000-0008-0000-3200-000086000000}"/>
            </a:ext>
          </a:extLst>
        </xdr:cNvPr>
        <xdr:cNvGrpSpPr/>
      </xdr:nvGrpSpPr>
      <xdr:grpSpPr>
        <a:xfrm flipH="1">
          <a:off x="5236530" y="15641960"/>
          <a:ext cx="1715756" cy="1443479"/>
          <a:chOff x="5096742" y="3135438"/>
          <a:chExt cx="1652694" cy="1474747"/>
        </a:xfrm>
      </xdr:grpSpPr>
      <xdr:sp macro="" textlink="">
        <xdr:nvSpPr>
          <xdr:cNvPr id="135" name="Rad 20">
            <a:extLst>
              <a:ext uri="{FF2B5EF4-FFF2-40B4-BE49-F238E27FC236}">
                <a16:creationId xmlns:a16="http://schemas.microsoft.com/office/drawing/2014/main" id="{00000000-0008-0000-3200-000087000000}"/>
              </a:ext>
            </a:extLst>
          </xdr:cNvPr>
          <xdr:cNvSpPr/>
        </xdr:nvSpPr>
        <xdr:spPr>
          <a:xfrm>
            <a:off x="5096742" y="3703880"/>
            <a:ext cx="268096" cy="271850"/>
          </a:xfrm>
          <a:prstGeom prst="donut">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136" name="Ellipse 135">
            <a:extLst>
              <a:ext uri="{FF2B5EF4-FFF2-40B4-BE49-F238E27FC236}">
                <a16:creationId xmlns:a16="http://schemas.microsoft.com/office/drawing/2014/main" id="{00000000-0008-0000-3200-000088000000}"/>
              </a:ext>
            </a:extLst>
          </xdr:cNvPr>
          <xdr:cNvSpPr/>
        </xdr:nvSpPr>
        <xdr:spPr>
          <a:xfrm rot="549742">
            <a:off x="6449853" y="3858210"/>
            <a:ext cx="299583" cy="243303"/>
          </a:xfrm>
          <a:prstGeom prst="ellipse">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n w="9525">
                <a:solidFill>
                  <a:schemeClr val="tx1"/>
                </a:solidFill>
              </a:ln>
              <a:latin typeface="Calibri Light" panose="020F0302020204030204" pitchFamily="34" charset="0"/>
              <a:cs typeface="Calibri Light" panose="020F0302020204030204" pitchFamily="34" charset="0"/>
            </a:endParaRPr>
          </a:p>
        </xdr:txBody>
      </xdr:sp>
      <xdr:sp macro="" textlink="">
        <xdr:nvSpPr>
          <xdr:cNvPr id="137" name="Ellipse 136">
            <a:extLst>
              <a:ext uri="{FF2B5EF4-FFF2-40B4-BE49-F238E27FC236}">
                <a16:creationId xmlns:a16="http://schemas.microsoft.com/office/drawing/2014/main" id="{00000000-0008-0000-3200-000089000000}"/>
              </a:ext>
            </a:extLst>
          </xdr:cNvPr>
          <xdr:cNvSpPr/>
        </xdr:nvSpPr>
        <xdr:spPr>
          <a:xfrm flipH="1">
            <a:off x="5207809" y="3135438"/>
            <a:ext cx="1463472" cy="1474747"/>
          </a:xfrm>
          <a:prstGeom prst="ellipse">
            <a:avLst/>
          </a:prstGeom>
          <a:ln>
            <a:solidFill>
              <a:schemeClr val="accent1">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nvGrpSpPr>
          <xdr:cNvPr id="138" name="Gruppieren 137">
            <a:extLst>
              <a:ext uri="{FF2B5EF4-FFF2-40B4-BE49-F238E27FC236}">
                <a16:creationId xmlns:a16="http://schemas.microsoft.com/office/drawing/2014/main" id="{00000000-0008-0000-3200-00008A000000}"/>
              </a:ext>
            </a:extLst>
          </xdr:cNvPr>
          <xdr:cNvGrpSpPr/>
        </xdr:nvGrpSpPr>
        <xdr:grpSpPr>
          <a:xfrm>
            <a:off x="6179407" y="3694067"/>
            <a:ext cx="267365" cy="270388"/>
            <a:chOff x="6553200" y="3248025"/>
            <a:chExt cx="360975" cy="360000"/>
          </a:xfrm>
        </xdr:grpSpPr>
        <xdr:sp macro="" textlink="">
          <xdr:nvSpPr>
            <xdr:cNvPr id="140" name="Ellipse 139">
              <a:extLst>
                <a:ext uri="{FF2B5EF4-FFF2-40B4-BE49-F238E27FC236}">
                  <a16:creationId xmlns:a16="http://schemas.microsoft.com/office/drawing/2014/main" id="{00000000-0008-0000-3200-00008C000000}"/>
                </a:ext>
              </a:extLst>
            </xdr:cNvPr>
            <xdr:cNvSpPr>
              <a:spLocks noChangeAspect="1"/>
            </xdr:cNvSpPr>
          </xdr:nvSpPr>
          <xdr:spPr>
            <a:xfrm>
              <a:off x="6553200" y="3248025"/>
              <a:ext cx="360000" cy="360000"/>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xdr:nvSpPr>
            <xdr:cNvPr id="141" name="Ellipse 140">
              <a:extLst>
                <a:ext uri="{FF2B5EF4-FFF2-40B4-BE49-F238E27FC236}">
                  <a16:creationId xmlns:a16="http://schemas.microsoft.com/office/drawing/2014/main" id="{00000000-0008-0000-3200-00008D000000}"/>
                </a:ext>
              </a:extLst>
            </xdr:cNvPr>
            <xdr:cNvSpPr>
              <a:spLocks noChangeAspect="1"/>
            </xdr:cNvSpPr>
          </xdr:nvSpPr>
          <xdr:spPr>
            <a:xfrm>
              <a:off x="6734175" y="3390900"/>
              <a:ext cx="180000" cy="180000"/>
            </a:xfrm>
            <a:prstGeom prst="ellipse">
              <a:avLst/>
            </a:prstGeom>
            <a:solidFill>
              <a:schemeClr val="bg1"/>
            </a:solidFill>
            <a:ln w="317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sp macro="" textlink="">
        <xdr:nvSpPr>
          <xdr:cNvPr id="139" name="Bogen 138">
            <a:extLst>
              <a:ext uri="{FF2B5EF4-FFF2-40B4-BE49-F238E27FC236}">
                <a16:creationId xmlns:a16="http://schemas.microsoft.com/office/drawing/2014/main" id="{00000000-0008-0000-3200-00008B000000}"/>
              </a:ext>
            </a:extLst>
          </xdr:cNvPr>
          <xdr:cNvSpPr/>
        </xdr:nvSpPr>
        <xdr:spPr>
          <a:xfrm rot="10476670">
            <a:off x="5878373" y="3738456"/>
            <a:ext cx="634546" cy="814650"/>
          </a:xfrm>
          <a:prstGeom prst="arc">
            <a:avLst>
              <a:gd name="adj1" fmla="val 16200000"/>
              <a:gd name="adj2" fmla="val 21465046"/>
            </a:avLst>
          </a:prstGeom>
          <a:ln w="9525"/>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grpSp>
    <xdr:clientData/>
  </xdr:twoCellAnchor>
  <xdr:oneCellAnchor>
    <xdr:from>
      <xdr:col>10</xdr:col>
      <xdr:colOff>854623</xdr:colOff>
      <xdr:row>92</xdr:row>
      <xdr:rowOff>10182</xdr:rowOff>
    </xdr:from>
    <xdr:ext cx="1695450" cy="217560"/>
    <xdr:sp macro="" textlink="">
      <xdr:nvSpPr>
        <xdr:cNvPr id="142" name="ZoneTexte 3">
          <a:extLst>
            <a:ext uri="{FF2B5EF4-FFF2-40B4-BE49-F238E27FC236}">
              <a16:creationId xmlns:a16="http://schemas.microsoft.com/office/drawing/2014/main" id="{00000000-0008-0000-3200-00008E000000}"/>
            </a:ext>
          </a:extLst>
        </xdr:cNvPr>
        <xdr:cNvSpPr txBox="1"/>
      </xdr:nvSpPr>
      <xdr:spPr>
        <a:xfrm>
          <a:off x="9979573" y="19412607"/>
          <a:ext cx="1695450"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fld id="{03158EC7-72FF-4733-A8EC-ACDE94CA1D43}" type="TxLink">
            <a:rPr lang="fr-CH" sz="800" b="0">
              <a:solidFill>
                <a:schemeClr val="tx1">
                  <a:lumMod val="50000"/>
                  <a:lumOff val="50000"/>
                </a:schemeClr>
              </a:solidFill>
              <a:latin typeface="Calibri Light" panose="020F0302020204030204" pitchFamily="34" charset="0"/>
              <a:cs typeface="Calibri Light" panose="020F0302020204030204" pitchFamily="34" charset="0"/>
            </a:rPr>
            <a:pPr algn="l"/>
            <a:t>Source: Osterwalder&amp;Pigneur</a:t>
          </a:fld>
          <a:endParaRPr lang="fr-CH" sz="800" b="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2</xdr:col>
      <xdr:colOff>323849</xdr:colOff>
      <xdr:row>66</xdr:row>
      <xdr:rowOff>36921</xdr:rowOff>
    </xdr:from>
    <xdr:ext cx="933043" cy="336897"/>
    <xdr:sp macro="" textlink="" fLocksText="0">
      <xdr:nvSpPr>
        <xdr:cNvPr id="143" name="Gefaltete Ecke 139">
          <a:extLst>
            <a:ext uri="{FF2B5EF4-FFF2-40B4-BE49-F238E27FC236}">
              <a16:creationId xmlns:a16="http://schemas.microsoft.com/office/drawing/2014/main" id="{00000000-0008-0000-3200-00008F000000}"/>
            </a:ext>
          </a:extLst>
        </xdr:cNvPr>
        <xdr:cNvSpPr/>
      </xdr:nvSpPr>
      <xdr:spPr>
        <a:xfrm>
          <a:off x="1752599" y="1399104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247759</xdr:colOff>
      <xdr:row>80</xdr:row>
      <xdr:rowOff>59778</xdr:rowOff>
    </xdr:from>
    <xdr:ext cx="452105" cy="265874"/>
    <xdr:sp macro="" textlink="">
      <xdr:nvSpPr>
        <xdr:cNvPr id="144" name="Textfeld 143">
          <a:extLst>
            <a:ext uri="{FF2B5EF4-FFF2-40B4-BE49-F238E27FC236}">
              <a16:creationId xmlns:a16="http://schemas.microsoft.com/office/drawing/2014/main" id="{00000000-0008-0000-3200-000090000000}"/>
            </a:ext>
          </a:extLst>
        </xdr:cNvPr>
        <xdr:cNvSpPr txBox="1"/>
      </xdr:nvSpPr>
      <xdr:spPr>
        <a:xfrm>
          <a:off x="3600559" y="16947603"/>
          <a:ext cx="452105" cy="265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PAIN</a:t>
          </a:r>
        </a:p>
      </xdr:txBody>
    </xdr:sp>
    <xdr:clientData/>
  </xdr:oneCellAnchor>
  <xdr:oneCellAnchor>
    <xdr:from>
      <xdr:col>4</xdr:col>
      <xdr:colOff>247759</xdr:colOff>
      <xdr:row>76</xdr:row>
      <xdr:rowOff>1314</xdr:rowOff>
    </xdr:from>
    <xdr:ext cx="471604" cy="265217"/>
    <xdr:sp macro="" textlink="">
      <xdr:nvSpPr>
        <xdr:cNvPr id="145" name="Textfeld 144">
          <a:extLst>
            <a:ext uri="{FF2B5EF4-FFF2-40B4-BE49-F238E27FC236}">
              <a16:creationId xmlns:a16="http://schemas.microsoft.com/office/drawing/2014/main" id="{00000000-0008-0000-3200-000091000000}"/>
            </a:ext>
          </a:extLst>
        </xdr:cNvPr>
        <xdr:cNvSpPr txBox="1"/>
      </xdr:nvSpPr>
      <xdr:spPr>
        <a:xfrm>
          <a:off x="3600559" y="16050939"/>
          <a:ext cx="471604" cy="2652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GAIN</a:t>
          </a:r>
        </a:p>
      </xdr:txBody>
    </xdr:sp>
    <xdr:clientData/>
  </xdr:oneCellAnchor>
  <xdr:oneCellAnchor>
    <xdr:from>
      <xdr:col>3</xdr:col>
      <xdr:colOff>571499</xdr:colOff>
      <xdr:row>66</xdr:row>
      <xdr:rowOff>179796</xdr:rowOff>
    </xdr:from>
    <xdr:ext cx="933044" cy="337554"/>
    <xdr:sp macro="" textlink="" fLocksText="0">
      <xdr:nvSpPr>
        <xdr:cNvPr id="146" name="Gefaltete Ecke 166">
          <a:extLst>
            <a:ext uri="{FF2B5EF4-FFF2-40B4-BE49-F238E27FC236}">
              <a16:creationId xmlns:a16="http://schemas.microsoft.com/office/drawing/2014/main" id="{00000000-0008-0000-3200-000092000000}"/>
            </a:ext>
          </a:extLst>
        </xdr:cNvPr>
        <xdr:cNvSpPr/>
      </xdr:nvSpPr>
      <xdr:spPr>
        <a:xfrm>
          <a:off x="2962274" y="1413392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142874</xdr:colOff>
      <xdr:row>69</xdr:row>
      <xdr:rowOff>141696</xdr:rowOff>
    </xdr:from>
    <xdr:ext cx="933044" cy="337553"/>
    <xdr:sp macro="" textlink="" fLocksText="0">
      <xdr:nvSpPr>
        <xdr:cNvPr id="147" name="Gefaltete Ecke 167">
          <a:extLst>
            <a:ext uri="{FF2B5EF4-FFF2-40B4-BE49-F238E27FC236}">
              <a16:creationId xmlns:a16="http://schemas.microsoft.com/office/drawing/2014/main" id="{00000000-0008-0000-3200-000093000000}"/>
            </a:ext>
          </a:extLst>
        </xdr:cNvPr>
        <xdr:cNvSpPr/>
      </xdr:nvSpPr>
      <xdr:spPr>
        <a:xfrm>
          <a:off x="3495674" y="14724471"/>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247649</xdr:colOff>
      <xdr:row>66</xdr:row>
      <xdr:rowOff>36921</xdr:rowOff>
    </xdr:from>
    <xdr:ext cx="933044" cy="336897"/>
    <xdr:sp macro="" textlink="" fLocksText="0">
      <xdr:nvSpPr>
        <xdr:cNvPr id="148" name="Gefaltete Ecke 39">
          <a:extLst>
            <a:ext uri="{FF2B5EF4-FFF2-40B4-BE49-F238E27FC236}">
              <a16:creationId xmlns:a16="http://schemas.microsoft.com/office/drawing/2014/main" id="{00000000-0008-0000-3200-000094000000}"/>
            </a:ext>
          </a:extLst>
        </xdr:cNvPr>
        <xdr:cNvSpPr/>
      </xdr:nvSpPr>
      <xdr:spPr>
        <a:xfrm>
          <a:off x="4562474" y="1399104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723899</xdr:colOff>
      <xdr:row>72</xdr:row>
      <xdr:rowOff>65496</xdr:rowOff>
    </xdr:from>
    <xdr:ext cx="933044" cy="336897"/>
    <xdr:sp macro="" textlink="" fLocksText="0">
      <xdr:nvSpPr>
        <xdr:cNvPr id="149" name="Gefaltete Ecke 40">
          <a:extLst>
            <a:ext uri="{FF2B5EF4-FFF2-40B4-BE49-F238E27FC236}">
              <a16:creationId xmlns:a16="http://schemas.microsoft.com/office/drawing/2014/main" id="{00000000-0008-0000-3200-000095000000}"/>
            </a:ext>
          </a:extLst>
        </xdr:cNvPr>
        <xdr:cNvSpPr/>
      </xdr:nvSpPr>
      <xdr:spPr>
        <a:xfrm>
          <a:off x="4076699" y="1527692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933449</xdr:colOff>
      <xdr:row>66</xdr:row>
      <xdr:rowOff>170271</xdr:rowOff>
    </xdr:from>
    <xdr:ext cx="933044" cy="337554"/>
    <xdr:sp macro="" textlink="" fLocksText="0">
      <xdr:nvSpPr>
        <xdr:cNvPr id="150" name="Gefaltete Ecke 41">
          <a:extLst>
            <a:ext uri="{FF2B5EF4-FFF2-40B4-BE49-F238E27FC236}">
              <a16:creationId xmlns:a16="http://schemas.microsoft.com/office/drawing/2014/main" id="{00000000-0008-0000-3200-000096000000}"/>
            </a:ext>
          </a:extLst>
        </xdr:cNvPr>
        <xdr:cNvSpPr/>
      </xdr:nvSpPr>
      <xdr:spPr>
        <a:xfrm>
          <a:off x="6210299" y="1412439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379685</xdr:colOff>
      <xdr:row>70</xdr:row>
      <xdr:rowOff>173885</xdr:rowOff>
    </xdr:from>
    <xdr:ext cx="933044" cy="337553"/>
    <xdr:sp macro="" textlink="" fLocksText="0">
      <xdr:nvSpPr>
        <xdr:cNvPr id="151" name="Gefaltete Ecke 42">
          <a:extLst>
            <a:ext uri="{FF2B5EF4-FFF2-40B4-BE49-F238E27FC236}">
              <a16:creationId xmlns:a16="http://schemas.microsoft.com/office/drawing/2014/main" id="{00000000-0008-0000-3200-000097000000}"/>
            </a:ext>
          </a:extLst>
        </xdr:cNvPr>
        <xdr:cNvSpPr/>
      </xdr:nvSpPr>
      <xdr:spPr>
        <a:xfrm>
          <a:off x="5656535" y="14966210"/>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739336</xdr:colOff>
      <xdr:row>70</xdr:row>
      <xdr:rowOff>57285</xdr:rowOff>
    </xdr:from>
    <xdr:ext cx="933044" cy="337554"/>
    <xdr:sp macro="" textlink="" fLocksText="0">
      <xdr:nvSpPr>
        <xdr:cNvPr id="152" name="Gefaltete Ecke 52">
          <a:extLst>
            <a:ext uri="{FF2B5EF4-FFF2-40B4-BE49-F238E27FC236}">
              <a16:creationId xmlns:a16="http://schemas.microsoft.com/office/drawing/2014/main" id="{00000000-0008-0000-3200-000098000000}"/>
            </a:ext>
          </a:extLst>
        </xdr:cNvPr>
        <xdr:cNvSpPr/>
      </xdr:nvSpPr>
      <xdr:spPr>
        <a:xfrm>
          <a:off x="6978211" y="1484961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476249</xdr:colOff>
      <xdr:row>66</xdr:row>
      <xdr:rowOff>36921</xdr:rowOff>
    </xdr:from>
    <xdr:ext cx="933044" cy="336897"/>
    <xdr:sp macro="" textlink="" fLocksText="0">
      <xdr:nvSpPr>
        <xdr:cNvPr id="153" name="Gefaltete Ecke 53">
          <a:extLst>
            <a:ext uri="{FF2B5EF4-FFF2-40B4-BE49-F238E27FC236}">
              <a16:creationId xmlns:a16="http://schemas.microsoft.com/office/drawing/2014/main" id="{00000000-0008-0000-3200-000099000000}"/>
            </a:ext>
          </a:extLst>
        </xdr:cNvPr>
        <xdr:cNvSpPr/>
      </xdr:nvSpPr>
      <xdr:spPr>
        <a:xfrm>
          <a:off x="7677149" y="1399104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709447</xdr:colOff>
      <xdr:row>66</xdr:row>
      <xdr:rowOff>181438</xdr:rowOff>
    </xdr:from>
    <xdr:ext cx="933044" cy="336897"/>
    <xdr:sp macro="" textlink="" fLocksText="0">
      <xdr:nvSpPr>
        <xdr:cNvPr id="154" name="Gefaltete Ecke 54">
          <a:extLst>
            <a:ext uri="{FF2B5EF4-FFF2-40B4-BE49-F238E27FC236}">
              <a16:creationId xmlns:a16="http://schemas.microsoft.com/office/drawing/2014/main" id="{00000000-0008-0000-3200-00009A000000}"/>
            </a:ext>
          </a:extLst>
        </xdr:cNvPr>
        <xdr:cNvSpPr/>
      </xdr:nvSpPr>
      <xdr:spPr>
        <a:xfrm>
          <a:off x="8872372" y="1413556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157326</xdr:colOff>
      <xdr:row>67</xdr:row>
      <xdr:rowOff>201802</xdr:rowOff>
    </xdr:from>
    <xdr:ext cx="933044" cy="337553"/>
    <xdr:sp macro="" textlink="" fLocksText="0">
      <xdr:nvSpPr>
        <xdr:cNvPr id="155" name="Gefaltete Ecke 56">
          <a:extLst>
            <a:ext uri="{FF2B5EF4-FFF2-40B4-BE49-F238E27FC236}">
              <a16:creationId xmlns:a16="http://schemas.microsoft.com/office/drawing/2014/main" id="{00000000-0008-0000-3200-00009B000000}"/>
            </a:ext>
          </a:extLst>
        </xdr:cNvPr>
        <xdr:cNvSpPr/>
      </xdr:nvSpPr>
      <xdr:spPr>
        <a:xfrm>
          <a:off x="624051" y="14365477"/>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395123</xdr:colOff>
      <xdr:row>71</xdr:row>
      <xdr:rowOff>60898</xdr:rowOff>
    </xdr:from>
    <xdr:ext cx="933044" cy="337554"/>
    <xdr:sp macro="" textlink="" fLocksText="0">
      <xdr:nvSpPr>
        <xdr:cNvPr id="156" name="Gefaltete Ecke 60">
          <a:extLst>
            <a:ext uri="{FF2B5EF4-FFF2-40B4-BE49-F238E27FC236}">
              <a16:creationId xmlns:a16="http://schemas.microsoft.com/office/drawing/2014/main" id="{00000000-0008-0000-3200-00009C000000}"/>
            </a:ext>
          </a:extLst>
        </xdr:cNvPr>
        <xdr:cNvSpPr/>
      </xdr:nvSpPr>
      <xdr:spPr>
        <a:xfrm>
          <a:off x="861848" y="15062773"/>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517962</xdr:colOff>
      <xdr:row>75</xdr:row>
      <xdr:rowOff>143995</xdr:rowOff>
    </xdr:from>
    <xdr:ext cx="933044" cy="337554"/>
    <xdr:sp macro="" textlink="" fLocksText="0">
      <xdr:nvSpPr>
        <xdr:cNvPr id="157" name="Gefaltete Ecke 61">
          <a:extLst>
            <a:ext uri="{FF2B5EF4-FFF2-40B4-BE49-F238E27FC236}">
              <a16:creationId xmlns:a16="http://schemas.microsoft.com/office/drawing/2014/main" id="{00000000-0008-0000-3200-00009D000000}"/>
            </a:ext>
          </a:extLst>
        </xdr:cNvPr>
        <xdr:cNvSpPr/>
      </xdr:nvSpPr>
      <xdr:spPr>
        <a:xfrm>
          <a:off x="984687" y="1598407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792216</xdr:colOff>
      <xdr:row>70</xdr:row>
      <xdr:rowOff>106224</xdr:rowOff>
    </xdr:from>
    <xdr:ext cx="933044" cy="336897"/>
    <xdr:sp macro="" textlink="" fLocksText="0">
      <xdr:nvSpPr>
        <xdr:cNvPr id="158" name="Gefaltete Ecke 62">
          <a:extLst>
            <a:ext uri="{FF2B5EF4-FFF2-40B4-BE49-F238E27FC236}">
              <a16:creationId xmlns:a16="http://schemas.microsoft.com/office/drawing/2014/main" id="{00000000-0008-0000-3200-00009E000000}"/>
            </a:ext>
          </a:extLst>
        </xdr:cNvPr>
        <xdr:cNvSpPr/>
      </xdr:nvSpPr>
      <xdr:spPr>
        <a:xfrm>
          <a:off x="2220966" y="14898549"/>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540625</xdr:colOff>
      <xdr:row>79</xdr:row>
      <xdr:rowOff>135126</xdr:rowOff>
    </xdr:from>
    <xdr:ext cx="933043" cy="337554"/>
    <xdr:sp macro="" textlink="" fLocksText="0">
      <xdr:nvSpPr>
        <xdr:cNvPr id="159" name="Gefaltete Ecke 63">
          <a:extLst>
            <a:ext uri="{FF2B5EF4-FFF2-40B4-BE49-F238E27FC236}">
              <a16:creationId xmlns:a16="http://schemas.microsoft.com/office/drawing/2014/main" id="{00000000-0008-0000-3200-00009F000000}"/>
            </a:ext>
          </a:extLst>
        </xdr:cNvPr>
        <xdr:cNvSpPr/>
      </xdr:nvSpPr>
      <xdr:spPr>
        <a:xfrm>
          <a:off x="1969375" y="16813401"/>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244036</xdr:colOff>
      <xdr:row>81</xdr:row>
      <xdr:rowOff>149579</xdr:rowOff>
    </xdr:from>
    <xdr:ext cx="933044" cy="337554"/>
    <xdr:sp macro="" textlink="" fLocksText="0">
      <xdr:nvSpPr>
        <xdr:cNvPr id="160" name="Gefaltete Ecke 64">
          <a:extLst>
            <a:ext uri="{FF2B5EF4-FFF2-40B4-BE49-F238E27FC236}">
              <a16:creationId xmlns:a16="http://schemas.microsoft.com/office/drawing/2014/main" id="{00000000-0008-0000-3200-0000A0000000}"/>
            </a:ext>
          </a:extLst>
        </xdr:cNvPr>
        <xdr:cNvSpPr/>
      </xdr:nvSpPr>
      <xdr:spPr>
        <a:xfrm>
          <a:off x="710761" y="17246954"/>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759370</xdr:colOff>
      <xdr:row>83</xdr:row>
      <xdr:rowOff>70751</xdr:rowOff>
    </xdr:from>
    <xdr:ext cx="933044" cy="337554"/>
    <xdr:sp macro="" textlink="" fLocksText="0">
      <xdr:nvSpPr>
        <xdr:cNvPr id="161" name="Gefaltete Ecke 65">
          <a:extLst>
            <a:ext uri="{FF2B5EF4-FFF2-40B4-BE49-F238E27FC236}">
              <a16:creationId xmlns:a16="http://schemas.microsoft.com/office/drawing/2014/main" id="{00000000-0008-0000-3200-0000A1000000}"/>
            </a:ext>
          </a:extLst>
        </xdr:cNvPr>
        <xdr:cNvSpPr/>
      </xdr:nvSpPr>
      <xdr:spPr>
        <a:xfrm>
          <a:off x="2188120" y="1758722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247649</xdr:colOff>
      <xdr:row>86</xdr:row>
      <xdr:rowOff>208371</xdr:rowOff>
    </xdr:from>
    <xdr:ext cx="933044" cy="337554"/>
    <xdr:sp macro="" textlink="" fLocksText="0">
      <xdr:nvSpPr>
        <xdr:cNvPr id="162" name="Gefaltete Ecke 66">
          <a:extLst>
            <a:ext uri="{FF2B5EF4-FFF2-40B4-BE49-F238E27FC236}">
              <a16:creationId xmlns:a16="http://schemas.microsoft.com/office/drawing/2014/main" id="{00000000-0008-0000-3200-0000A2000000}"/>
            </a:ext>
          </a:extLst>
        </xdr:cNvPr>
        <xdr:cNvSpPr/>
      </xdr:nvSpPr>
      <xdr:spPr>
        <a:xfrm>
          <a:off x="714374" y="1835349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167837</xdr:colOff>
      <xdr:row>74</xdr:row>
      <xdr:rowOff>72394</xdr:rowOff>
    </xdr:from>
    <xdr:ext cx="933043" cy="337554"/>
    <xdr:sp macro="" textlink="" fLocksText="0">
      <xdr:nvSpPr>
        <xdr:cNvPr id="163" name="Gefaltete Ecke 67">
          <a:extLst>
            <a:ext uri="{FF2B5EF4-FFF2-40B4-BE49-F238E27FC236}">
              <a16:creationId xmlns:a16="http://schemas.microsoft.com/office/drawing/2014/main" id="{00000000-0008-0000-3200-0000A3000000}"/>
            </a:ext>
          </a:extLst>
        </xdr:cNvPr>
        <xdr:cNvSpPr/>
      </xdr:nvSpPr>
      <xdr:spPr>
        <a:xfrm>
          <a:off x="2558612" y="15702919"/>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9524</xdr:colOff>
      <xdr:row>72</xdr:row>
      <xdr:rowOff>17871</xdr:rowOff>
    </xdr:from>
    <xdr:ext cx="936000" cy="336897"/>
    <xdr:sp macro="" textlink="" fLocksText="0">
      <xdr:nvSpPr>
        <xdr:cNvPr id="164" name="Gefaltete Ecke 75">
          <a:extLst>
            <a:ext uri="{FF2B5EF4-FFF2-40B4-BE49-F238E27FC236}">
              <a16:creationId xmlns:a16="http://schemas.microsoft.com/office/drawing/2014/main" id="{00000000-0008-0000-3200-0000A4000000}"/>
            </a:ext>
          </a:extLst>
        </xdr:cNvPr>
        <xdr:cNvSpPr/>
      </xdr:nvSpPr>
      <xdr:spPr>
        <a:xfrm>
          <a:off x="9134474" y="1522929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327462</xdr:colOff>
      <xdr:row>74</xdr:row>
      <xdr:rowOff>74036</xdr:rowOff>
    </xdr:from>
    <xdr:ext cx="933044" cy="336897"/>
    <xdr:sp macro="" textlink="" fLocksText="0">
      <xdr:nvSpPr>
        <xdr:cNvPr id="165" name="Gefaltete Ecke 76">
          <a:extLst>
            <a:ext uri="{FF2B5EF4-FFF2-40B4-BE49-F238E27FC236}">
              <a16:creationId xmlns:a16="http://schemas.microsoft.com/office/drawing/2014/main" id="{00000000-0008-0000-3200-0000A5000000}"/>
            </a:ext>
          </a:extLst>
        </xdr:cNvPr>
        <xdr:cNvSpPr/>
      </xdr:nvSpPr>
      <xdr:spPr>
        <a:xfrm>
          <a:off x="7528362" y="1570456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85724</xdr:colOff>
      <xdr:row>78</xdr:row>
      <xdr:rowOff>170271</xdr:rowOff>
    </xdr:from>
    <xdr:ext cx="936000" cy="337553"/>
    <xdr:sp macro="" textlink="" fLocksText="0">
      <xdr:nvSpPr>
        <xdr:cNvPr id="166" name="Gefaltete Ecke 77">
          <a:extLst>
            <a:ext uri="{FF2B5EF4-FFF2-40B4-BE49-F238E27FC236}">
              <a16:creationId xmlns:a16="http://schemas.microsoft.com/office/drawing/2014/main" id="{00000000-0008-0000-3200-0000A6000000}"/>
            </a:ext>
          </a:extLst>
        </xdr:cNvPr>
        <xdr:cNvSpPr/>
      </xdr:nvSpPr>
      <xdr:spPr>
        <a:xfrm>
          <a:off x="10172699" y="16638996"/>
          <a:ext cx="936000"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123824</xdr:colOff>
      <xdr:row>69</xdr:row>
      <xdr:rowOff>46446</xdr:rowOff>
    </xdr:from>
    <xdr:ext cx="936000" cy="336896"/>
    <xdr:sp macro="" textlink="" fLocksText="0">
      <xdr:nvSpPr>
        <xdr:cNvPr id="167" name="Gefaltete Ecke 78">
          <a:extLst>
            <a:ext uri="{FF2B5EF4-FFF2-40B4-BE49-F238E27FC236}">
              <a16:creationId xmlns:a16="http://schemas.microsoft.com/office/drawing/2014/main" id="{00000000-0008-0000-3200-0000A7000000}"/>
            </a:ext>
          </a:extLst>
        </xdr:cNvPr>
        <xdr:cNvSpPr/>
      </xdr:nvSpPr>
      <xdr:spPr>
        <a:xfrm>
          <a:off x="10210799" y="14629221"/>
          <a:ext cx="936000" cy="336896"/>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383298</xdr:colOff>
      <xdr:row>78</xdr:row>
      <xdr:rowOff>109507</xdr:rowOff>
    </xdr:from>
    <xdr:ext cx="933044" cy="337554"/>
    <xdr:sp macro="" textlink="" fLocksText="0">
      <xdr:nvSpPr>
        <xdr:cNvPr id="168" name="Gefaltete Ecke 80">
          <a:extLst>
            <a:ext uri="{FF2B5EF4-FFF2-40B4-BE49-F238E27FC236}">
              <a16:creationId xmlns:a16="http://schemas.microsoft.com/office/drawing/2014/main" id="{00000000-0008-0000-3200-0000A8000000}"/>
            </a:ext>
          </a:extLst>
        </xdr:cNvPr>
        <xdr:cNvSpPr/>
      </xdr:nvSpPr>
      <xdr:spPr>
        <a:xfrm>
          <a:off x="8546223" y="16578232"/>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28574</xdr:colOff>
      <xdr:row>82</xdr:row>
      <xdr:rowOff>141696</xdr:rowOff>
    </xdr:from>
    <xdr:ext cx="933044" cy="337554"/>
    <xdr:sp macro="" textlink="" fLocksText="0">
      <xdr:nvSpPr>
        <xdr:cNvPr id="169" name="Gefaltete Ecke 81">
          <a:extLst>
            <a:ext uri="{FF2B5EF4-FFF2-40B4-BE49-F238E27FC236}">
              <a16:creationId xmlns:a16="http://schemas.microsoft.com/office/drawing/2014/main" id="{00000000-0008-0000-3200-0000A9000000}"/>
            </a:ext>
          </a:extLst>
        </xdr:cNvPr>
        <xdr:cNvSpPr/>
      </xdr:nvSpPr>
      <xdr:spPr>
        <a:xfrm>
          <a:off x="8191499" y="1744862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758387</xdr:colOff>
      <xdr:row>83</xdr:row>
      <xdr:rowOff>20170</xdr:rowOff>
    </xdr:from>
    <xdr:ext cx="936000" cy="336897"/>
    <xdr:sp macro="" textlink="" fLocksText="0">
      <xdr:nvSpPr>
        <xdr:cNvPr id="170" name="Gefaltete Ecke 82">
          <a:extLst>
            <a:ext uri="{FF2B5EF4-FFF2-40B4-BE49-F238E27FC236}">
              <a16:creationId xmlns:a16="http://schemas.microsoft.com/office/drawing/2014/main" id="{00000000-0008-0000-3200-0000AA000000}"/>
            </a:ext>
          </a:extLst>
        </xdr:cNvPr>
        <xdr:cNvSpPr/>
      </xdr:nvSpPr>
      <xdr:spPr>
        <a:xfrm>
          <a:off x="9883337" y="17536645"/>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47624</xdr:colOff>
      <xdr:row>87</xdr:row>
      <xdr:rowOff>36921</xdr:rowOff>
    </xdr:from>
    <xdr:ext cx="936000" cy="336897"/>
    <xdr:sp macro="" textlink="" fLocksText="0">
      <xdr:nvSpPr>
        <xdr:cNvPr id="171" name="Gefaltete Ecke 83">
          <a:extLst>
            <a:ext uri="{FF2B5EF4-FFF2-40B4-BE49-F238E27FC236}">
              <a16:creationId xmlns:a16="http://schemas.microsoft.com/office/drawing/2014/main" id="{00000000-0008-0000-3200-0000AB000000}"/>
            </a:ext>
          </a:extLst>
        </xdr:cNvPr>
        <xdr:cNvSpPr/>
      </xdr:nvSpPr>
      <xdr:spPr>
        <a:xfrm>
          <a:off x="10134599" y="1839159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447674</xdr:colOff>
      <xdr:row>75</xdr:row>
      <xdr:rowOff>84546</xdr:rowOff>
    </xdr:from>
    <xdr:ext cx="933044" cy="337554"/>
    <xdr:sp macro="" textlink="" fLocksText="0">
      <xdr:nvSpPr>
        <xdr:cNvPr id="172" name="Gefaltete Ecke 84">
          <a:extLst>
            <a:ext uri="{FF2B5EF4-FFF2-40B4-BE49-F238E27FC236}">
              <a16:creationId xmlns:a16="http://schemas.microsoft.com/office/drawing/2014/main" id="{00000000-0008-0000-3200-0000AC000000}"/>
            </a:ext>
          </a:extLst>
        </xdr:cNvPr>
        <xdr:cNvSpPr/>
      </xdr:nvSpPr>
      <xdr:spPr>
        <a:xfrm>
          <a:off x="9572624" y="1592462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114299</xdr:colOff>
      <xdr:row>90</xdr:row>
      <xdr:rowOff>17871</xdr:rowOff>
    </xdr:from>
    <xdr:ext cx="933043" cy="336897"/>
    <xdr:sp macro="" textlink="" fLocksText="0">
      <xdr:nvSpPr>
        <xdr:cNvPr id="173" name="Gefaltete Ecke 85">
          <a:extLst>
            <a:ext uri="{FF2B5EF4-FFF2-40B4-BE49-F238E27FC236}">
              <a16:creationId xmlns:a16="http://schemas.microsoft.com/office/drawing/2014/main" id="{00000000-0008-0000-3200-0000AD000000}"/>
            </a:ext>
          </a:extLst>
        </xdr:cNvPr>
        <xdr:cNvSpPr/>
      </xdr:nvSpPr>
      <xdr:spPr>
        <a:xfrm>
          <a:off x="1543049" y="1900119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650655</xdr:colOff>
      <xdr:row>83</xdr:row>
      <xdr:rowOff>47103</xdr:rowOff>
    </xdr:from>
    <xdr:ext cx="933044" cy="336897"/>
    <xdr:sp macro="" textlink="" fLocksText="0">
      <xdr:nvSpPr>
        <xdr:cNvPr id="174" name="Gefaltete Ecke 87">
          <a:extLst>
            <a:ext uri="{FF2B5EF4-FFF2-40B4-BE49-F238E27FC236}">
              <a16:creationId xmlns:a16="http://schemas.microsoft.com/office/drawing/2014/main" id="{00000000-0008-0000-3200-0000AE000000}"/>
            </a:ext>
          </a:extLst>
        </xdr:cNvPr>
        <xdr:cNvSpPr/>
      </xdr:nvSpPr>
      <xdr:spPr>
        <a:xfrm>
          <a:off x="4003455" y="17563578"/>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323849</xdr:colOff>
      <xdr:row>87</xdr:row>
      <xdr:rowOff>94071</xdr:rowOff>
    </xdr:from>
    <xdr:ext cx="933044" cy="337553"/>
    <xdr:sp macro="" textlink="" fLocksText="0">
      <xdr:nvSpPr>
        <xdr:cNvPr id="175" name="Gefaltete Ecke 88">
          <a:extLst>
            <a:ext uri="{FF2B5EF4-FFF2-40B4-BE49-F238E27FC236}">
              <a16:creationId xmlns:a16="http://schemas.microsoft.com/office/drawing/2014/main" id="{00000000-0008-0000-3200-0000AF000000}"/>
            </a:ext>
          </a:extLst>
        </xdr:cNvPr>
        <xdr:cNvSpPr/>
      </xdr:nvSpPr>
      <xdr:spPr>
        <a:xfrm>
          <a:off x="2714624" y="1844874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819149</xdr:colOff>
      <xdr:row>87</xdr:row>
      <xdr:rowOff>170271</xdr:rowOff>
    </xdr:from>
    <xdr:ext cx="933044" cy="337553"/>
    <xdr:sp macro="" textlink="" fLocksText="0">
      <xdr:nvSpPr>
        <xdr:cNvPr id="176" name="Gefaltete Ecke 89">
          <a:extLst>
            <a:ext uri="{FF2B5EF4-FFF2-40B4-BE49-F238E27FC236}">
              <a16:creationId xmlns:a16="http://schemas.microsoft.com/office/drawing/2014/main" id="{00000000-0008-0000-3200-0000B0000000}"/>
            </a:ext>
          </a:extLst>
        </xdr:cNvPr>
        <xdr:cNvSpPr/>
      </xdr:nvSpPr>
      <xdr:spPr>
        <a:xfrm>
          <a:off x="4171949" y="1852494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9524</xdr:colOff>
      <xdr:row>90</xdr:row>
      <xdr:rowOff>17871</xdr:rowOff>
    </xdr:from>
    <xdr:ext cx="936000" cy="336897"/>
    <xdr:sp macro="" textlink="" fLocksText="0">
      <xdr:nvSpPr>
        <xdr:cNvPr id="177" name="Gefaltete Ecke 90">
          <a:extLst>
            <a:ext uri="{FF2B5EF4-FFF2-40B4-BE49-F238E27FC236}">
              <a16:creationId xmlns:a16="http://schemas.microsoft.com/office/drawing/2014/main" id="{00000000-0008-0000-3200-0000B1000000}"/>
            </a:ext>
          </a:extLst>
        </xdr:cNvPr>
        <xdr:cNvSpPr/>
      </xdr:nvSpPr>
      <xdr:spPr>
        <a:xfrm>
          <a:off x="3362324" y="1900119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133349</xdr:colOff>
      <xdr:row>90</xdr:row>
      <xdr:rowOff>65496</xdr:rowOff>
    </xdr:from>
    <xdr:ext cx="933044" cy="336897"/>
    <xdr:sp macro="" textlink="" fLocksText="0">
      <xdr:nvSpPr>
        <xdr:cNvPr id="178" name="Gefaltete Ecke 91">
          <a:extLst>
            <a:ext uri="{FF2B5EF4-FFF2-40B4-BE49-F238E27FC236}">
              <a16:creationId xmlns:a16="http://schemas.microsoft.com/office/drawing/2014/main" id="{00000000-0008-0000-3200-0000B2000000}"/>
            </a:ext>
          </a:extLst>
        </xdr:cNvPr>
        <xdr:cNvSpPr/>
      </xdr:nvSpPr>
      <xdr:spPr>
        <a:xfrm>
          <a:off x="5410199" y="1904882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293631</xdr:colOff>
      <xdr:row>84</xdr:row>
      <xdr:rowOff>123960</xdr:rowOff>
    </xdr:from>
    <xdr:ext cx="933044" cy="337554"/>
    <xdr:sp macro="" textlink="" fLocksText="0">
      <xdr:nvSpPr>
        <xdr:cNvPr id="179" name="Gefaltete Ecke 92">
          <a:extLst>
            <a:ext uri="{FF2B5EF4-FFF2-40B4-BE49-F238E27FC236}">
              <a16:creationId xmlns:a16="http://schemas.microsoft.com/office/drawing/2014/main" id="{00000000-0008-0000-3200-0000B3000000}"/>
            </a:ext>
          </a:extLst>
        </xdr:cNvPr>
        <xdr:cNvSpPr/>
      </xdr:nvSpPr>
      <xdr:spPr>
        <a:xfrm>
          <a:off x="5570481" y="17849985"/>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253232</xdr:colOff>
      <xdr:row>88</xdr:row>
      <xdr:rowOff>155818</xdr:rowOff>
    </xdr:from>
    <xdr:ext cx="933044" cy="336897"/>
    <xdr:sp macro="" textlink="" fLocksText="0">
      <xdr:nvSpPr>
        <xdr:cNvPr id="180" name="Gefaltete Ecke 93">
          <a:extLst>
            <a:ext uri="{FF2B5EF4-FFF2-40B4-BE49-F238E27FC236}">
              <a16:creationId xmlns:a16="http://schemas.microsoft.com/office/drawing/2014/main" id="{00000000-0008-0000-3200-0000B4000000}"/>
            </a:ext>
          </a:extLst>
        </xdr:cNvPr>
        <xdr:cNvSpPr/>
      </xdr:nvSpPr>
      <xdr:spPr>
        <a:xfrm>
          <a:off x="6492107" y="1872004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910458</xdr:colOff>
      <xdr:row>86</xdr:row>
      <xdr:rowOff>44804</xdr:rowOff>
    </xdr:from>
    <xdr:ext cx="933044" cy="337554"/>
    <xdr:sp macro="" textlink="" fLocksText="0">
      <xdr:nvSpPr>
        <xdr:cNvPr id="181" name="Gefaltete Ecke 94">
          <a:extLst>
            <a:ext uri="{FF2B5EF4-FFF2-40B4-BE49-F238E27FC236}">
              <a16:creationId xmlns:a16="http://schemas.microsoft.com/office/drawing/2014/main" id="{00000000-0008-0000-3200-0000B5000000}"/>
            </a:ext>
          </a:extLst>
        </xdr:cNvPr>
        <xdr:cNvSpPr/>
      </xdr:nvSpPr>
      <xdr:spPr>
        <a:xfrm>
          <a:off x="7149333" y="18189929"/>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88023</xdr:colOff>
      <xdr:row>89</xdr:row>
      <xdr:rowOff>164030</xdr:rowOff>
    </xdr:from>
    <xdr:ext cx="933044" cy="336897"/>
    <xdr:sp macro="" textlink="" fLocksText="0">
      <xdr:nvSpPr>
        <xdr:cNvPr id="182" name="Gefaltete Ecke 102">
          <a:extLst>
            <a:ext uri="{FF2B5EF4-FFF2-40B4-BE49-F238E27FC236}">
              <a16:creationId xmlns:a16="http://schemas.microsoft.com/office/drawing/2014/main" id="{00000000-0008-0000-3200-0000B6000000}"/>
            </a:ext>
          </a:extLst>
        </xdr:cNvPr>
        <xdr:cNvSpPr/>
      </xdr:nvSpPr>
      <xdr:spPr>
        <a:xfrm>
          <a:off x="9212973" y="18937805"/>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804041</xdr:colOff>
      <xdr:row>88</xdr:row>
      <xdr:rowOff>177496</xdr:rowOff>
    </xdr:from>
    <xdr:ext cx="933044" cy="337554"/>
    <xdr:sp macro="" textlink="" fLocksText="0">
      <xdr:nvSpPr>
        <xdr:cNvPr id="183" name="Gefaltete Ecke 103">
          <a:extLst>
            <a:ext uri="{FF2B5EF4-FFF2-40B4-BE49-F238E27FC236}">
              <a16:creationId xmlns:a16="http://schemas.microsoft.com/office/drawing/2014/main" id="{00000000-0008-0000-3200-0000B7000000}"/>
            </a:ext>
          </a:extLst>
        </xdr:cNvPr>
        <xdr:cNvSpPr/>
      </xdr:nvSpPr>
      <xdr:spPr>
        <a:xfrm>
          <a:off x="8004941" y="1874172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38101</xdr:colOff>
      <xdr:row>78</xdr:row>
      <xdr:rowOff>180725</xdr:rowOff>
    </xdr:from>
    <xdr:ext cx="4877508" cy="9121"/>
    <xdr:cxnSp macro="">
      <xdr:nvCxnSpPr>
        <xdr:cNvPr id="184" name="Gerader Verbinder 183">
          <a:extLst>
            <a:ext uri="{FF2B5EF4-FFF2-40B4-BE49-F238E27FC236}">
              <a16:creationId xmlns:a16="http://schemas.microsoft.com/office/drawing/2014/main" id="{00000000-0008-0000-3200-0000B8000000}"/>
            </a:ext>
          </a:extLst>
        </xdr:cNvPr>
        <xdr:cNvCxnSpPr>
          <a:stCxn id="131" idx="1"/>
          <a:endCxn id="137" idx="2"/>
        </xdr:cNvCxnSpPr>
      </xdr:nvCxnSpPr>
      <xdr:spPr>
        <a:xfrm flipV="1">
          <a:off x="527051" y="16652625"/>
          <a:ext cx="4877508" cy="9121"/>
        </a:xfrm>
        <a:prstGeom prst="line">
          <a:avLst/>
        </a:prstGeom>
        <a:ln>
          <a:solidFill>
            <a:schemeClr val="accent1">
              <a:lumMod val="75000"/>
            </a:schemeClr>
          </a:solidFill>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8</xdr:col>
      <xdr:colOff>589347</xdr:colOff>
      <xdr:row>77</xdr:row>
      <xdr:rowOff>178676</xdr:rowOff>
    </xdr:from>
    <xdr:ext cx="727571" cy="436786"/>
    <xdr:sp macro="" textlink="">
      <xdr:nvSpPr>
        <xdr:cNvPr id="185" name="Textfeld 184">
          <a:extLst>
            <a:ext uri="{FF2B5EF4-FFF2-40B4-BE49-F238E27FC236}">
              <a16:creationId xmlns:a16="http://schemas.microsoft.com/office/drawing/2014/main" id="{00000000-0008-0000-3200-0000B9000000}"/>
            </a:ext>
          </a:extLst>
        </xdr:cNvPr>
        <xdr:cNvSpPr txBox="1"/>
      </xdr:nvSpPr>
      <xdr:spPr>
        <a:xfrm>
          <a:off x="7790247" y="16437851"/>
          <a:ext cx="72757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Customer</a:t>
          </a:r>
          <a:br>
            <a:rPr lang="de-CH" sz="1100" b="1" baseline="0">
              <a:latin typeface="Calibri Light" panose="020F0302020204030204" pitchFamily="34" charset="0"/>
              <a:cs typeface="Calibri Light" panose="020F0302020204030204" pitchFamily="34" charset="0"/>
            </a:rPr>
          </a:br>
          <a:r>
            <a:rPr lang="de-CH" sz="1100" b="1" baseline="0">
              <a:latin typeface="Calibri Light" panose="020F0302020204030204" pitchFamily="34" charset="0"/>
              <a:cs typeface="Calibri Light" panose="020F0302020204030204" pitchFamily="34" charset="0"/>
            </a:rPr>
            <a:t>Jobs</a:t>
          </a:r>
          <a:endParaRPr lang="de-CH" sz="1100" b="1">
            <a:latin typeface="Calibri Light" panose="020F0302020204030204" pitchFamily="34" charset="0"/>
            <a:cs typeface="Calibri Light" panose="020F0302020204030204" pitchFamily="34" charset="0"/>
          </a:endParaRPr>
        </a:p>
      </xdr:txBody>
    </xdr:sp>
    <xdr:clientData/>
  </xdr:oneCellAnchor>
  <xdr:oneCellAnchor>
    <xdr:from>
      <xdr:col>7</xdr:col>
      <xdr:colOff>557759</xdr:colOff>
      <xdr:row>76</xdr:row>
      <xdr:rowOff>148786</xdr:rowOff>
    </xdr:from>
    <xdr:ext cx="1031931" cy="1000783"/>
    <xdr:sp macro="" textlink="">
      <xdr:nvSpPr>
        <xdr:cNvPr id="186" name="Textfeld 185">
          <a:extLst>
            <a:ext uri="{FF2B5EF4-FFF2-40B4-BE49-F238E27FC236}">
              <a16:creationId xmlns:a16="http://schemas.microsoft.com/office/drawing/2014/main" id="{00000000-0008-0000-3200-0000BA000000}"/>
            </a:ext>
          </a:extLst>
        </xdr:cNvPr>
        <xdr:cNvSpPr txBox="1"/>
      </xdr:nvSpPr>
      <xdr:spPr>
        <a:xfrm>
          <a:off x="6796634" y="16198411"/>
          <a:ext cx="1031931" cy="10007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r>
            <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rPr>
            <a:t>Welche Jobs/Aufgaben möchte der Kunde</a:t>
          </a:r>
          <a:r>
            <a:rPr lang="de-CH" sz="1100" b="0" baseline="0">
              <a:solidFill>
                <a:schemeClr val="tx1">
                  <a:lumMod val="50000"/>
                  <a:lumOff val="50000"/>
                </a:schemeClr>
              </a:solidFill>
              <a:latin typeface="Calibri Light" panose="020F0302020204030204" pitchFamily="34" charset="0"/>
              <a:ea typeface="+mn-ea"/>
              <a:cs typeface="Calibri Light" panose="020F0302020204030204" pitchFamily="34" charset="0"/>
            </a:rPr>
            <a:t> erledigen?</a:t>
          </a:r>
          <a:endPar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748862</xdr:colOff>
      <xdr:row>79</xdr:row>
      <xdr:rowOff>45982</xdr:rowOff>
    </xdr:from>
    <xdr:ext cx="1057603" cy="781240"/>
    <xdr:sp macro="" textlink="">
      <xdr:nvSpPr>
        <xdr:cNvPr id="187" name="Textfeld 186">
          <a:extLst>
            <a:ext uri="{FF2B5EF4-FFF2-40B4-BE49-F238E27FC236}">
              <a16:creationId xmlns:a16="http://schemas.microsoft.com/office/drawing/2014/main" id="{00000000-0008-0000-3200-0000BB000000}"/>
            </a:ext>
          </a:extLst>
        </xdr:cNvPr>
        <xdr:cNvSpPr txBox="1"/>
      </xdr:nvSpPr>
      <xdr:spPr>
        <a:xfrm>
          <a:off x="4101662" y="16724257"/>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schlecht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4</xdr:col>
      <xdr:colOff>748862</xdr:colOff>
      <xdr:row>74</xdr:row>
      <xdr:rowOff>203638</xdr:rowOff>
    </xdr:from>
    <xdr:ext cx="1057603" cy="781240"/>
    <xdr:sp macro="" textlink="">
      <xdr:nvSpPr>
        <xdr:cNvPr id="188" name="Textfeld 187">
          <a:extLst>
            <a:ext uri="{FF2B5EF4-FFF2-40B4-BE49-F238E27FC236}">
              <a16:creationId xmlns:a16="http://schemas.microsoft.com/office/drawing/2014/main" id="{00000000-0008-0000-3200-0000BC000000}"/>
            </a:ext>
          </a:extLst>
        </xdr:cNvPr>
        <xdr:cNvSpPr txBox="1"/>
      </xdr:nvSpPr>
      <xdr:spPr>
        <a:xfrm>
          <a:off x="4101662" y="15834163"/>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gut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11</xdr:col>
      <xdr:colOff>1076325</xdr:colOff>
      <xdr:row>94</xdr:row>
      <xdr:rowOff>47625</xdr:rowOff>
    </xdr:from>
    <xdr:ext cx="172800" cy="173457"/>
    <xdr:grpSp>
      <xdr:nvGrpSpPr>
        <xdr:cNvPr id="189" name="Gruppieren 188">
          <a:hlinkClick xmlns:r="http://schemas.openxmlformats.org/officeDocument/2006/relationships" r:id="rId3" tooltip="Help"/>
          <a:extLst>
            <a:ext uri="{FF2B5EF4-FFF2-40B4-BE49-F238E27FC236}">
              <a16:creationId xmlns:a16="http://schemas.microsoft.com/office/drawing/2014/main" id="{00000000-0008-0000-3200-0000BD000000}"/>
            </a:ext>
          </a:extLst>
        </xdr:cNvPr>
        <xdr:cNvGrpSpPr/>
      </xdr:nvGrpSpPr>
      <xdr:grpSpPr>
        <a:xfrm>
          <a:off x="11462385" y="19524345"/>
          <a:ext cx="172800" cy="173457"/>
          <a:chOff x="8105775" y="571500"/>
          <a:chExt cx="172800" cy="172800"/>
        </a:xfrm>
      </xdr:grpSpPr>
      <xdr:sp macro="" textlink="">
        <xdr:nvSpPr>
          <xdr:cNvPr id="190" name="Rechteck 189">
            <a:extLst>
              <a:ext uri="{FF2B5EF4-FFF2-40B4-BE49-F238E27FC236}">
                <a16:creationId xmlns:a16="http://schemas.microsoft.com/office/drawing/2014/main" id="{00000000-0008-0000-3200-0000B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91" name="Textfeld 190">
            <a:extLst>
              <a:ext uri="{FF2B5EF4-FFF2-40B4-BE49-F238E27FC236}">
                <a16:creationId xmlns:a16="http://schemas.microsoft.com/office/drawing/2014/main" id="{00000000-0008-0000-3200-0000B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oneCellAnchor>
  <xdr:oneCellAnchor>
    <xdr:from>
      <xdr:col>1</xdr:col>
      <xdr:colOff>38101</xdr:colOff>
      <xdr:row>96</xdr:row>
      <xdr:rowOff>85731</xdr:rowOff>
    </xdr:from>
    <xdr:ext cx="11239499" cy="5656530"/>
    <xdr:sp macro="" textlink="">
      <xdr:nvSpPr>
        <xdr:cNvPr id="192" name="Rechteck 191">
          <a:extLst>
            <a:ext uri="{FF2B5EF4-FFF2-40B4-BE49-F238E27FC236}">
              <a16:creationId xmlns:a16="http://schemas.microsoft.com/office/drawing/2014/main" id="{00000000-0008-0000-3200-0000C0000000}"/>
            </a:ext>
          </a:extLst>
        </xdr:cNvPr>
        <xdr:cNvSpPr/>
      </xdr:nvSpPr>
      <xdr:spPr>
        <a:xfrm>
          <a:off x="527051" y="20329531"/>
          <a:ext cx="11239499" cy="5656530"/>
        </a:xfrm>
        <a:prstGeom prst="rect">
          <a:avLst/>
        </a:prstGeom>
        <a:noFill/>
        <a:ln>
          <a:solidFill>
            <a:schemeClr val="accent1">
              <a:lumMod val="75000"/>
            </a:schemeClr>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oneCellAnchor>
  <xdr:oneCellAnchor>
    <xdr:from>
      <xdr:col>7</xdr:col>
      <xdr:colOff>183322</xdr:colOff>
      <xdr:row>96</xdr:row>
      <xdr:rowOff>88900</xdr:rowOff>
    </xdr:from>
    <xdr:ext cx="5042728" cy="2296198"/>
    <xdr:cxnSp macro="">
      <xdr:nvCxnSpPr>
        <xdr:cNvPr id="193" name="Gerader Verbinder 192">
          <a:extLst>
            <a:ext uri="{FF2B5EF4-FFF2-40B4-BE49-F238E27FC236}">
              <a16:creationId xmlns:a16="http://schemas.microsoft.com/office/drawing/2014/main" id="{00000000-0008-0000-3200-0000C1000000}"/>
            </a:ext>
          </a:extLst>
        </xdr:cNvPr>
        <xdr:cNvCxnSpPr>
          <a:stCxn id="198" idx="7"/>
        </xdr:cNvCxnSpPr>
      </xdr:nvCxnSpPr>
      <xdr:spPr>
        <a:xfrm flipV="1">
          <a:off x="6730172" y="20332700"/>
          <a:ext cx="5042728" cy="2296198"/>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183322</xdr:colOff>
      <xdr:row>112</xdr:row>
      <xdr:rowOff>71851</xdr:rowOff>
    </xdr:from>
    <xdr:ext cx="5004628" cy="2315749"/>
    <xdr:cxnSp macro="">
      <xdr:nvCxnSpPr>
        <xdr:cNvPr id="194" name="Gerader Verbinder 193">
          <a:extLst>
            <a:ext uri="{FF2B5EF4-FFF2-40B4-BE49-F238E27FC236}">
              <a16:creationId xmlns:a16="http://schemas.microsoft.com/office/drawing/2014/main" id="{00000000-0008-0000-3200-0000C2000000}"/>
            </a:ext>
          </a:extLst>
        </xdr:cNvPr>
        <xdr:cNvCxnSpPr>
          <a:stCxn id="198" idx="5"/>
        </xdr:cNvCxnSpPr>
      </xdr:nvCxnSpPr>
      <xdr:spPr>
        <a:xfrm>
          <a:off x="6730172" y="23668451"/>
          <a:ext cx="5004628" cy="2315749"/>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794070</xdr:colOff>
      <xdr:row>106</xdr:row>
      <xdr:rowOff>74300</xdr:rowOff>
    </xdr:from>
    <xdr:to>
      <xdr:col>7</xdr:col>
      <xdr:colOff>528626</xdr:colOff>
      <xdr:row>113</xdr:row>
      <xdr:rowOff>77599</xdr:rowOff>
    </xdr:to>
    <xdr:grpSp>
      <xdr:nvGrpSpPr>
        <xdr:cNvPr id="195" name="Gruppieren 194">
          <a:extLst>
            <a:ext uri="{FF2B5EF4-FFF2-40B4-BE49-F238E27FC236}">
              <a16:creationId xmlns:a16="http://schemas.microsoft.com/office/drawing/2014/main" id="{00000000-0008-0000-3200-0000C3000000}"/>
            </a:ext>
          </a:extLst>
        </xdr:cNvPr>
        <xdr:cNvGrpSpPr/>
      </xdr:nvGrpSpPr>
      <xdr:grpSpPr>
        <a:xfrm flipH="1">
          <a:off x="5236530" y="22019900"/>
          <a:ext cx="1715756" cy="1443479"/>
          <a:chOff x="5096742" y="3135438"/>
          <a:chExt cx="1652694" cy="1474747"/>
        </a:xfrm>
      </xdr:grpSpPr>
      <xdr:sp macro="" textlink="">
        <xdr:nvSpPr>
          <xdr:cNvPr id="196" name="Rad 20">
            <a:extLst>
              <a:ext uri="{FF2B5EF4-FFF2-40B4-BE49-F238E27FC236}">
                <a16:creationId xmlns:a16="http://schemas.microsoft.com/office/drawing/2014/main" id="{00000000-0008-0000-3200-0000C4000000}"/>
              </a:ext>
            </a:extLst>
          </xdr:cNvPr>
          <xdr:cNvSpPr/>
        </xdr:nvSpPr>
        <xdr:spPr>
          <a:xfrm>
            <a:off x="5096742" y="3703880"/>
            <a:ext cx="268096" cy="271850"/>
          </a:xfrm>
          <a:prstGeom prst="donut">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197" name="Ellipse 196">
            <a:extLst>
              <a:ext uri="{FF2B5EF4-FFF2-40B4-BE49-F238E27FC236}">
                <a16:creationId xmlns:a16="http://schemas.microsoft.com/office/drawing/2014/main" id="{00000000-0008-0000-3200-0000C5000000}"/>
              </a:ext>
            </a:extLst>
          </xdr:cNvPr>
          <xdr:cNvSpPr/>
        </xdr:nvSpPr>
        <xdr:spPr>
          <a:xfrm rot="549742">
            <a:off x="6449853" y="3858210"/>
            <a:ext cx="299583" cy="243303"/>
          </a:xfrm>
          <a:prstGeom prst="ellipse">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n w="9525">
                <a:solidFill>
                  <a:schemeClr val="tx1"/>
                </a:solidFill>
              </a:ln>
              <a:latin typeface="Calibri Light" panose="020F0302020204030204" pitchFamily="34" charset="0"/>
              <a:cs typeface="Calibri Light" panose="020F0302020204030204" pitchFamily="34" charset="0"/>
            </a:endParaRPr>
          </a:p>
        </xdr:txBody>
      </xdr:sp>
      <xdr:sp macro="" textlink="">
        <xdr:nvSpPr>
          <xdr:cNvPr id="198" name="Ellipse 197">
            <a:extLst>
              <a:ext uri="{FF2B5EF4-FFF2-40B4-BE49-F238E27FC236}">
                <a16:creationId xmlns:a16="http://schemas.microsoft.com/office/drawing/2014/main" id="{00000000-0008-0000-3200-0000C6000000}"/>
              </a:ext>
            </a:extLst>
          </xdr:cNvPr>
          <xdr:cNvSpPr/>
        </xdr:nvSpPr>
        <xdr:spPr>
          <a:xfrm flipH="1">
            <a:off x="5207809" y="3135438"/>
            <a:ext cx="1463472" cy="1474747"/>
          </a:xfrm>
          <a:prstGeom prst="ellipse">
            <a:avLst/>
          </a:prstGeom>
          <a:ln>
            <a:solidFill>
              <a:schemeClr val="accent1">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nvGrpSpPr>
          <xdr:cNvPr id="199" name="Gruppieren 198">
            <a:extLst>
              <a:ext uri="{FF2B5EF4-FFF2-40B4-BE49-F238E27FC236}">
                <a16:creationId xmlns:a16="http://schemas.microsoft.com/office/drawing/2014/main" id="{00000000-0008-0000-3200-0000C7000000}"/>
              </a:ext>
            </a:extLst>
          </xdr:cNvPr>
          <xdr:cNvGrpSpPr/>
        </xdr:nvGrpSpPr>
        <xdr:grpSpPr>
          <a:xfrm>
            <a:off x="6179407" y="3694067"/>
            <a:ext cx="267365" cy="270388"/>
            <a:chOff x="6553200" y="3248025"/>
            <a:chExt cx="360975" cy="360000"/>
          </a:xfrm>
        </xdr:grpSpPr>
        <xdr:sp macro="" textlink="">
          <xdr:nvSpPr>
            <xdr:cNvPr id="201" name="Ellipse 200">
              <a:extLst>
                <a:ext uri="{FF2B5EF4-FFF2-40B4-BE49-F238E27FC236}">
                  <a16:creationId xmlns:a16="http://schemas.microsoft.com/office/drawing/2014/main" id="{00000000-0008-0000-3200-0000C9000000}"/>
                </a:ext>
              </a:extLst>
            </xdr:cNvPr>
            <xdr:cNvSpPr>
              <a:spLocks noChangeAspect="1"/>
            </xdr:cNvSpPr>
          </xdr:nvSpPr>
          <xdr:spPr>
            <a:xfrm>
              <a:off x="6553200" y="3248025"/>
              <a:ext cx="360000" cy="360000"/>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xdr:nvSpPr>
            <xdr:cNvPr id="202" name="Ellipse 201">
              <a:extLst>
                <a:ext uri="{FF2B5EF4-FFF2-40B4-BE49-F238E27FC236}">
                  <a16:creationId xmlns:a16="http://schemas.microsoft.com/office/drawing/2014/main" id="{00000000-0008-0000-3200-0000CA000000}"/>
                </a:ext>
              </a:extLst>
            </xdr:cNvPr>
            <xdr:cNvSpPr>
              <a:spLocks noChangeAspect="1"/>
            </xdr:cNvSpPr>
          </xdr:nvSpPr>
          <xdr:spPr>
            <a:xfrm>
              <a:off x="6734175" y="3390900"/>
              <a:ext cx="180000" cy="180000"/>
            </a:xfrm>
            <a:prstGeom prst="ellipse">
              <a:avLst/>
            </a:prstGeom>
            <a:solidFill>
              <a:schemeClr val="bg1"/>
            </a:solidFill>
            <a:ln w="317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sp macro="" textlink="">
        <xdr:nvSpPr>
          <xdr:cNvPr id="200" name="Bogen 199">
            <a:extLst>
              <a:ext uri="{FF2B5EF4-FFF2-40B4-BE49-F238E27FC236}">
                <a16:creationId xmlns:a16="http://schemas.microsoft.com/office/drawing/2014/main" id="{00000000-0008-0000-3200-0000C8000000}"/>
              </a:ext>
            </a:extLst>
          </xdr:cNvPr>
          <xdr:cNvSpPr/>
        </xdr:nvSpPr>
        <xdr:spPr>
          <a:xfrm rot="10476670">
            <a:off x="5878373" y="3738456"/>
            <a:ext cx="634546" cy="814650"/>
          </a:xfrm>
          <a:prstGeom prst="arc">
            <a:avLst>
              <a:gd name="adj1" fmla="val 16200000"/>
              <a:gd name="adj2" fmla="val 21465046"/>
            </a:avLst>
          </a:prstGeom>
          <a:ln w="9525"/>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grpSp>
    <xdr:clientData/>
  </xdr:twoCellAnchor>
  <xdr:oneCellAnchor>
    <xdr:from>
      <xdr:col>10</xdr:col>
      <xdr:colOff>854623</xdr:colOff>
      <xdr:row>123</xdr:row>
      <xdr:rowOff>10182</xdr:rowOff>
    </xdr:from>
    <xdr:ext cx="1695450" cy="217560"/>
    <xdr:sp macro="" textlink="">
      <xdr:nvSpPr>
        <xdr:cNvPr id="203" name="ZoneTexte 3">
          <a:extLst>
            <a:ext uri="{FF2B5EF4-FFF2-40B4-BE49-F238E27FC236}">
              <a16:creationId xmlns:a16="http://schemas.microsoft.com/office/drawing/2014/main" id="{00000000-0008-0000-3200-0000CB000000}"/>
            </a:ext>
          </a:extLst>
        </xdr:cNvPr>
        <xdr:cNvSpPr txBox="1"/>
      </xdr:nvSpPr>
      <xdr:spPr>
        <a:xfrm>
          <a:off x="9979573" y="25908657"/>
          <a:ext cx="1695450"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fld id="{03158EC7-72FF-4733-A8EC-ACDE94CA1D43}" type="TxLink">
            <a:rPr lang="fr-CH" sz="800" b="0">
              <a:solidFill>
                <a:schemeClr val="tx1">
                  <a:lumMod val="50000"/>
                  <a:lumOff val="50000"/>
                </a:schemeClr>
              </a:solidFill>
              <a:latin typeface="Calibri Light" panose="020F0302020204030204" pitchFamily="34" charset="0"/>
              <a:cs typeface="Calibri Light" panose="020F0302020204030204" pitchFamily="34" charset="0"/>
            </a:rPr>
            <a:pPr algn="l"/>
            <a:t>Source: Osterwalder&amp;Pigneur</a:t>
          </a:fld>
          <a:endParaRPr lang="fr-CH" sz="800" b="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2</xdr:col>
      <xdr:colOff>323849</xdr:colOff>
      <xdr:row>97</xdr:row>
      <xdr:rowOff>36921</xdr:rowOff>
    </xdr:from>
    <xdr:ext cx="933043" cy="336897"/>
    <xdr:sp macro="" textlink="" fLocksText="0">
      <xdr:nvSpPr>
        <xdr:cNvPr id="204" name="Gefaltete Ecke 139">
          <a:extLst>
            <a:ext uri="{FF2B5EF4-FFF2-40B4-BE49-F238E27FC236}">
              <a16:creationId xmlns:a16="http://schemas.microsoft.com/office/drawing/2014/main" id="{00000000-0008-0000-3200-0000CC000000}"/>
            </a:ext>
          </a:extLst>
        </xdr:cNvPr>
        <xdr:cNvSpPr/>
      </xdr:nvSpPr>
      <xdr:spPr>
        <a:xfrm>
          <a:off x="1752599" y="2048709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247759</xdr:colOff>
      <xdr:row>111</xdr:row>
      <xdr:rowOff>59778</xdr:rowOff>
    </xdr:from>
    <xdr:ext cx="452105" cy="265874"/>
    <xdr:sp macro="" textlink="">
      <xdr:nvSpPr>
        <xdr:cNvPr id="205" name="Textfeld 204">
          <a:extLst>
            <a:ext uri="{FF2B5EF4-FFF2-40B4-BE49-F238E27FC236}">
              <a16:creationId xmlns:a16="http://schemas.microsoft.com/office/drawing/2014/main" id="{00000000-0008-0000-3200-0000CD000000}"/>
            </a:ext>
          </a:extLst>
        </xdr:cNvPr>
        <xdr:cNvSpPr txBox="1"/>
      </xdr:nvSpPr>
      <xdr:spPr>
        <a:xfrm>
          <a:off x="3600559" y="23443653"/>
          <a:ext cx="452105" cy="265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PAIN</a:t>
          </a:r>
        </a:p>
      </xdr:txBody>
    </xdr:sp>
    <xdr:clientData/>
  </xdr:oneCellAnchor>
  <xdr:oneCellAnchor>
    <xdr:from>
      <xdr:col>4</xdr:col>
      <xdr:colOff>247759</xdr:colOff>
      <xdr:row>107</xdr:row>
      <xdr:rowOff>1314</xdr:rowOff>
    </xdr:from>
    <xdr:ext cx="471604" cy="265217"/>
    <xdr:sp macro="" textlink="">
      <xdr:nvSpPr>
        <xdr:cNvPr id="206" name="Textfeld 205">
          <a:extLst>
            <a:ext uri="{FF2B5EF4-FFF2-40B4-BE49-F238E27FC236}">
              <a16:creationId xmlns:a16="http://schemas.microsoft.com/office/drawing/2014/main" id="{00000000-0008-0000-3200-0000CE000000}"/>
            </a:ext>
          </a:extLst>
        </xdr:cNvPr>
        <xdr:cNvSpPr txBox="1"/>
      </xdr:nvSpPr>
      <xdr:spPr>
        <a:xfrm>
          <a:off x="3600559" y="22546989"/>
          <a:ext cx="471604" cy="2652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GAIN</a:t>
          </a:r>
        </a:p>
      </xdr:txBody>
    </xdr:sp>
    <xdr:clientData/>
  </xdr:oneCellAnchor>
  <xdr:oneCellAnchor>
    <xdr:from>
      <xdr:col>3</xdr:col>
      <xdr:colOff>571499</xdr:colOff>
      <xdr:row>97</xdr:row>
      <xdr:rowOff>179796</xdr:rowOff>
    </xdr:from>
    <xdr:ext cx="933044" cy="337554"/>
    <xdr:sp macro="" textlink="" fLocksText="0">
      <xdr:nvSpPr>
        <xdr:cNvPr id="207" name="Gefaltete Ecke 166">
          <a:extLst>
            <a:ext uri="{FF2B5EF4-FFF2-40B4-BE49-F238E27FC236}">
              <a16:creationId xmlns:a16="http://schemas.microsoft.com/office/drawing/2014/main" id="{00000000-0008-0000-3200-0000CF000000}"/>
            </a:ext>
          </a:extLst>
        </xdr:cNvPr>
        <xdr:cNvSpPr/>
      </xdr:nvSpPr>
      <xdr:spPr>
        <a:xfrm>
          <a:off x="2962274" y="206299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142874</xdr:colOff>
      <xdr:row>100</xdr:row>
      <xdr:rowOff>141696</xdr:rowOff>
    </xdr:from>
    <xdr:ext cx="933044" cy="337553"/>
    <xdr:sp macro="" textlink="" fLocksText="0">
      <xdr:nvSpPr>
        <xdr:cNvPr id="208" name="Gefaltete Ecke 167">
          <a:extLst>
            <a:ext uri="{FF2B5EF4-FFF2-40B4-BE49-F238E27FC236}">
              <a16:creationId xmlns:a16="http://schemas.microsoft.com/office/drawing/2014/main" id="{00000000-0008-0000-3200-0000D0000000}"/>
            </a:ext>
          </a:extLst>
        </xdr:cNvPr>
        <xdr:cNvSpPr/>
      </xdr:nvSpPr>
      <xdr:spPr>
        <a:xfrm>
          <a:off x="3495674" y="21220521"/>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247649</xdr:colOff>
      <xdr:row>97</xdr:row>
      <xdr:rowOff>36921</xdr:rowOff>
    </xdr:from>
    <xdr:ext cx="933044" cy="336897"/>
    <xdr:sp macro="" textlink="" fLocksText="0">
      <xdr:nvSpPr>
        <xdr:cNvPr id="209" name="Gefaltete Ecke 39">
          <a:extLst>
            <a:ext uri="{FF2B5EF4-FFF2-40B4-BE49-F238E27FC236}">
              <a16:creationId xmlns:a16="http://schemas.microsoft.com/office/drawing/2014/main" id="{00000000-0008-0000-3200-0000D1000000}"/>
            </a:ext>
          </a:extLst>
        </xdr:cNvPr>
        <xdr:cNvSpPr/>
      </xdr:nvSpPr>
      <xdr:spPr>
        <a:xfrm>
          <a:off x="4562474" y="2048709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723899</xdr:colOff>
      <xdr:row>103</xdr:row>
      <xdr:rowOff>65496</xdr:rowOff>
    </xdr:from>
    <xdr:ext cx="933044" cy="336897"/>
    <xdr:sp macro="" textlink="" fLocksText="0">
      <xdr:nvSpPr>
        <xdr:cNvPr id="210" name="Gefaltete Ecke 40">
          <a:extLst>
            <a:ext uri="{FF2B5EF4-FFF2-40B4-BE49-F238E27FC236}">
              <a16:creationId xmlns:a16="http://schemas.microsoft.com/office/drawing/2014/main" id="{00000000-0008-0000-3200-0000D2000000}"/>
            </a:ext>
          </a:extLst>
        </xdr:cNvPr>
        <xdr:cNvSpPr/>
      </xdr:nvSpPr>
      <xdr:spPr>
        <a:xfrm>
          <a:off x="4076699" y="2177297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933449</xdr:colOff>
      <xdr:row>97</xdr:row>
      <xdr:rowOff>170271</xdr:rowOff>
    </xdr:from>
    <xdr:ext cx="933044" cy="337554"/>
    <xdr:sp macro="" textlink="" fLocksText="0">
      <xdr:nvSpPr>
        <xdr:cNvPr id="211" name="Gefaltete Ecke 41">
          <a:extLst>
            <a:ext uri="{FF2B5EF4-FFF2-40B4-BE49-F238E27FC236}">
              <a16:creationId xmlns:a16="http://schemas.microsoft.com/office/drawing/2014/main" id="{00000000-0008-0000-3200-0000D3000000}"/>
            </a:ext>
          </a:extLst>
        </xdr:cNvPr>
        <xdr:cNvSpPr/>
      </xdr:nvSpPr>
      <xdr:spPr>
        <a:xfrm>
          <a:off x="6210299" y="2062044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379685</xdr:colOff>
      <xdr:row>101</xdr:row>
      <xdr:rowOff>173885</xdr:rowOff>
    </xdr:from>
    <xdr:ext cx="933044" cy="337553"/>
    <xdr:sp macro="" textlink="" fLocksText="0">
      <xdr:nvSpPr>
        <xdr:cNvPr id="212" name="Gefaltete Ecke 42">
          <a:extLst>
            <a:ext uri="{FF2B5EF4-FFF2-40B4-BE49-F238E27FC236}">
              <a16:creationId xmlns:a16="http://schemas.microsoft.com/office/drawing/2014/main" id="{00000000-0008-0000-3200-0000D4000000}"/>
            </a:ext>
          </a:extLst>
        </xdr:cNvPr>
        <xdr:cNvSpPr/>
      </xdr:nvSpPr>
      <xdr:spPr>
        <a:xfrm>
          <a:off x="5656535" y="21462260"/>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739336</xdr:colOff>
      <xdr:row>101</xdr:row>
      <xdr:rowOff>57285</xdr:rowOff>
    </xdr:from>
    <xdr:ext cx="933044" cy="337554"/>
    <xdr:sp macro="" textlink="" fLocksText="0">
      <xdr:nvSpPr>
        <xdr:cNvPr id="213" name="Gefaltete Ecke 52">
          <a:extLst>
            <a:ext uri="{FF2B5EF4-FFF2-40B4-BE49-F238E27FC236}">
              <a16:creationId xmlns:a16="http://schemas.microsoft.com/office/drawing/2014/main" id="{00000000-0008-0000-3200-0000D5000000}"/>
            </a:ext>
          </a:extLst>
        </xdr:cNvPr>
        <xdr:cNvSpPr/>
      </xdr:nvSpPr>
      <xdr:spPr>
        <a:xfrm>
          <a:off x="6978211" y="2134566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476249</xdr:colOff>
      <xdr:row>97</xdr:row>
      <xdr:rowOff>36921</xdr:rowOff>
    </xdr:from>
    <xdr:ext cx="933044" cy="336897"/>
    <xdr:sp macro="" textlink="" fLocksText="0">
      <xdr:nvSpPr>
        <xdr:cNvPr id="214" name="Gefaltete Ecke 53">
          <a:extLst>
            <a:ext uri="{FF2B5EF4-FFF2-40B4-BE49-F238E27FC236}">
              <a16:creationId xmlns:a16="http://schemas.microsoft.com/office/drawing/2014/main" id="{00000000-0008-0000-3200-0000D6000000}"/>
            </a:ext>
          </a:extLst>
        </xdr:cNvPr>
        <xdr:cNvSpPr/>
      </xdr:nvSpPr>
      <xdr:spPr>
        <a:xfrm>
          <a:off x="7677149" y="2048709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709447</xdr:colOff>
      <xdr:row>97</xdr:row>
      <xdr:rowOff>181438</xdr:rowOff>
    </xdr:from>
    <xdr:ext cx="933044" cy="336897"/>
    <xdr:sp macro="" textlink="" fLocksText="0">
      <xdr:nvSpPr>
        <xdr:cNvPr id="215" name="Gefaltete Ecke 54">
          <a:extLst>
            <a:ext uri="{FF2B5EF4-FFF2-40B4-BE49-F238E27FC236}">
              <a16:creationId xmlns:a16="http://schemas.microsoft.com/office/drawing/2014/main" id="{00000000-0008-0000-3200-0000D7000000}"/>
            </a:ext>
          </a:extLst>
        </xdr:cNvPr>
        <xdr:cNvSpPr/>
      </xdr:nvSpPr>
      <xdr:spPr>
        <a:xfrm>
          <a:off x="8872372" y="2063161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157326</xdr:colOff>
      <xdr:row>98</xdr:row>
      <xdr:rowOff>201802</xdr:rowOff>
    </xdr:from>
    <xdr:ext cx="933044" cy="337553"/>
    <xdr:sp macro="" textlink="" fLocksText="0">
      <xdr:nvSpPr>
        <xdr:cNvPr id="216" name="Gefaltete Ecke 56">
          <a:extLst>
            <a:ext uri="{FF2B5EF4-FFF2-40B4-BE49-F238E27FC236}">
              <a16:creationId xmlns:a16="http://schemas.microsoft.com/office/drawing/2014/main" id="{00000000-0008-0000-3200-0000D8000000}"/>
            </a:ext>
          </a:extLst>
        </xdr:cNvPr>
        <xdr:cNvSpPr/>
      </xdr:nvSpPr>
      <xdr:spPr>
        <a:xfrm>
          <a:off x="624051" y="20861527"/>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395123</xdr:colOff>
      <xdr:row>102</xdr:row>
      <xdr:rowOff>60898</xdr:rowOff>
    </xdr:from>
    <xdr:ext cx="933044" cy="337554"/>
    <xdr:sp macro="" textlink="" fLocksText="0">
      <xdr:nvSpPr>
        <xdr:cNvPr id="217" name="Gefaltete Ecke 60">
          <a:extLst>
            <a:ext uri="{FF2B5EF4-FFF2-40B4-BE49-F238E27FC236}">
              <a16:creationId xmlns:a16="http://schemas.microsoft.com/office/drawing/2014/main" id="{00000000-0008-0000-3200-0000D9000000}"/>
            </a:ext>
          </a:extLst>
        </xdr:cNvPr>
        <xdr:cNvSpPr/>
      </xdr:nvSpPr>
      <xdr:spPr>
        <a:xfrm>
          <a:off x="861848" y="21558823"/>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517962</xdr:colOff>
      <xdr:row>106</xdr:row>
      <xdr:rowOff>143995</xdr:rowOff>
    </xdr:from>
    <xdr:ext cx="933044" cy="337554"/>
    <xdr:sp macro="" textlink="" fLocksText="0">
      <xdr:nvSpPr>
        <xdr:cNvPr id="218" name="Gefaltete Ecke 61">
          <a:extLst>
            <a:ext uri="{FF2B5EF4-FFF2-40B4-BE49-F238E27FC236}">
              <a16:creationId xmlns:a16="http://schemas.microsoft.com/office/drawing/2014/main" id="{00000000-0008-0000-3200-0000DA000000}"/>
            </a:ext>
          </a:extLst>
        </xdr:cNvPr>
        <xdr:cNvSpPr/>
      </xdr:nvSpPr>
      <xdr:spPr>
        <a:xfrm>
          <a:off x="984687" y="2248012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792216</xdr:colOff>
      <xdr:row>101</xdr:row>
      <xdr:rowOff>106224</xdr:rowOff>
    </xdr:from>
    <xdr:ext cx="933044" cy="336897"/>
    <xdr:sp macro="" textlink="" fLocksText="0">
      <xdr:nvSpPr>
        <xdr:cNvPr id="219" name="Gefaltete Ecke 62">
          <a:extLst>
            <a:ext uri="{FF2B5EF4-FFF2-40B4-BE49-F238E27FC236}">
              <a16:creationId xmlns:a16="http://schemas.microsoft.com/office/drawing/2014/main" id="{00000000-0008-0000-3200-0000DB000000}"/>
            </a:ext>
          </a:extLst>
        </xdr:cNvPr>
        <xdr:cNvSpPr/>
      </xdr:nvSpPr>
      <xdr:spPr>
        <a:xfrm>
          <a:off x="2220966" y="21394599"/>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540625</xdr:colOff>
      <xdr:row>110</xdr:row>
      <xdr:rowOff>135126</xdr:rowOff>
    </xdr:from>
    <xdr:ext cx="933043" cy="337554"/>
    <xdr:sp macro="" textlink="" fLocksText="0">
      <xdr:nvSpPr>
        <xdr:cNvPr id="220" name="Gefaltete Ecke 63">
          <a:extLst>
            <a:ext uri="{FF2B5EF4-FFF2-40B4-BE49-F238E27FC236}">
              <a16:creationId xmlns:a16="http://schemas.microsoft.com/office/drawing/2014/main" id="{00000000-0008-0000-3200-0000DC000000}"/>
            </a:ext>
          </a:extLst>
        </xdr:cNvPr>
        <xdr:cNvSpPr/>
      </xdr:nvSpPr>
      <xdr:spPr>
        <a:xfrm>
          <a:off x="1969375" y="23309451"/>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244036</xdr:colOff>
      <xdr:row>112</xdr:row>
      <xdr:rowOff>149579</xdr:rowOff>
    </xdr:from>
    <xdr:ext cx="933044" cy="337554"/>
    <xdr:sp macro="" textlink="" fLocksText="0">
      <xdr:nvSpPr>
        <xdr:cNvPr id="221" name="Gefaltete Ecke 64">
          <a:extLst>
            <a:ext uri="{FF2B5EF4-FFF2-40B4-BE49-F238E27FC236}">
              <a16:creationId xmlns:a16="http://schemas.microsoft.com/office/drawing/2014/main" id="{00000000-0008-0000-3200-0000DD000000}"/>
            </a:ext>
          </a:extLst>
        </xdr:cNvPr>
        <xdr:cNvSpPr/>
      </xdr:nvSpPr>
      <xdr:spPr>
        <a:xfrm>
          <a:off x="710761" y="23743004"/>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759370</xdr:colOff>
      <xdr:row>114</xdr:row>
      <xdr:rowOff>70751</xdr:rowOff>
    </xdr:from>
    <xdr:ext cx="933044" cy="337554"/>
    <xdr:sp macro="" textlink="" fLocksText="0">
      <xdr:nvSpPr>
        <xdr:cNvPr id="222" name="Gefaltete Ecke 65">
          <a:extLst>
            <a:ext uri="{FF2B5EF4-FFF2-40B4-BE49-F238E27FC236}">
              <a16:creationId xmlns:a16="http://schemas.microsoft.com/office/drawing/2014/main" id="{00000000-0008-0000-3200-0000DE000000}"/>
            </a:ext>
          </a:extLst>
        </xdr:cNvPr>
        <xdr:cNvSpPr/>
      </xdr:nvSpPr>
      <xdr:spPr>
        <a:xfrm>
          <a:off x="2188120" y="2408327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247649</xdr:colOff>
      <xdr:row>117</xdr:row>
      <xdr:rowOff>208371</xdr:rowOff>
    </xdr:from>
    <xdr:ext cx="933044" cy="337554"/>
    <xdr:sp macro="" textlink="" fLocksText="0">
      <xdr:nvSpPr>
        <xdr:cNvPr id="223" name="Gefaltete Ecke 66">
          <a:extLst>
            <a:ext uri="{FF2B5EF4-FFF2-40B4-BE49-F238E27FC236}">
              <a16:creationId xmlns:a16="http://schemas.microsoft.com/office/drawing/2014/main" id="{00000000-0008-0000-3200-0000DF000000}"/>
            </a:ext>
          </a:extLst>
        </xdr:cNvPr>
        <xdr:cNvSpPr/>
      </xdr:nvSpPr>
      <xdr:spPr>
        <a:xfrm>
          <a:off x="714374" y="2484954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167837</xdr:colOff>
      <xdr:row>105</xdr:row>
      <xdr:rowOff>72394</xdr:rowOff>
    </xdr:from>
    <xdr:ext cx="933043" cy="337554"/>
    <xdr:sp macro="" textlink="" fLocksText="0">
      <xdr:nvSpPr>
        <xdr:cNvPr id="224" name="Gefaltete Ecke 67">
          <a:extLst>
            <a:ext uri="{FF2B5EF4-FFF2-40B4-BE49-F238E27FC236}">
              <a16:creationId xmlns:a16="http://schemas.microsoft.com/office/drawing/2014/main" id="{00000000-0008-0000-3200-0000E0000000}"/>
            </a:ext>
          </a:extLst>
        </xdr:cNvPr>
        <xdr:cNvSpPr/>
      </xdr:nvSpPr>
      <xdr:spPr>
        <a:xfrm>
          <a:off x="2558612" y="22198969"/>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9524</xdr:colOff>
      <xdr:row>103</xdr:row>
      <xdr:rowOff>17871</xdr:rowOff>
    </xdr:from>
    <xdr:ext cx="936000" cy="336897"/>
    <xdr:sp macro="" textlink="" fLocksText="0">
      <xdr:nvSpPr>
        <xdr:cNvPr id="225" name="Gefaltete Ecke 75">
          <a:extLst>
            <a:ext uri="{FF2B5EF4-FFF2-40B4-BE49-F238E27FC236}">
              <a16:creationId xmlns:a16="http://schemas.microsoft.com/office/drawing/2014/main" id="{00000000-0008-0000-3200-0000E1000000}"/>
            </a:ext>
          </a:extLst>
        </xdr:cNvPr>
        <xdr:cNvSpPr/>
      </xdr:nvSpPr>
      <xdr:spPr>
        <a:xfrm>
          <a:off x="9134474" y="217253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327462</xdr:colOff>
      <xdr:row>105</xdr:row>
      <xdr:rowOff>74036</xdr:rowOff>
    </xdr:from>
    <xdr:ext cx="933044" cy="336897"/>
    <xdr:sp macro="" textlink="" fLocksText="0">
      <xdr:nvSpPr>
        <xdr:cNvPr id="226" name="Gefaltete Ecke 76">
          <a:extLst>
            <a:ext uri="{FF2B5EF4-FFF2-40B4-BE49-F238E27FC236}">
              <a16:creationId xmlns:a16="http://schemas.microsoft.com/office/drawing/2014/main" id="{00000000-0008-0000-3200-0000E2000000}"/>
            </a:ext>
          </a:extLst>
        </xdr:cNvPr>
        <xdr:cNvSpPr/>
      </xdr:nvSpPr>
      <xdr:spPr>
        <a:xfrm>
          <a:off x="7528362" y="2220061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85724</xdr:colOff>
      <xdr:row>109</xdr:row>
      <xdr:rowOff>170271</xdr:rowOff>
    </xdr:from>
    <xdr:ext cx="936000" cy="337553"/>
    <xdr:sp macro="" textlink="" fLocksText="0">
      <xdr:nvSpPr>
        <xdr:cNvPr id="227" name="Gefaltete Ecke 77">
          <a:extLst>
            <a:ext uri="{FF2B5EF4-FFF2-40B4-BE49-F238E27FC236}">
              <a16:creationId xmlns:a16="http://schemas.microsoft.com/office/drawing/2014/main" id="{00000000-0008-0000-3200-0000E3000000}"/>
            </a:ext>
          </a:extLst>
        </xdr:cNvPr>
        <xdr:cNvSpPr/>
      </xdr:nvSpPr>
      <xdr:spPr>
        <a:xfrm>
          <a:off x="10172699" y="23135046"/>
          <a:ext cx="936000"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123824</xdr:colOff>
      <xdr:row>100</xdr:row>
      <xdr:rowOff>46446</xdr:rowOff>
    </xdr:from>
    <xdr:ext cx="936000" cy="336896"/>
    <xdr:sp macro="" textlink="" fLocksText="0">
      <xdr:nvSpPr>
        <xdr:cNvPr id="228" name="Gefaltete Ecke 78">
          <a:extLst>
            <a:ext uri="{FF2B5EF4-FFF2-40B4-BE49-F238E27FC236}">
              <a16:creationId xmlns:a16="http://schemas.microsoft.com/office/drawing/2014/main" id="{00000000-0008-0000-3200-0000E4000000}"/>
            </a:ext>
          </a:extLst>
        </xdr:cNvPr>
        <xdr:cNvSpPr/>
      </xdr:nvSpPr>
      <xdr:spPr>
        <a:xfrm>
          <a:off x="10210799" y="21125271"/>
          <a:ext cx="936000" cy="336896"/>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383298</xdr:colOff>
      <xdr:row>109</xdr:row>
      <xdr:rowOff>109507</xdr:rowOff>
    </xdr:from>
    <xdr:ext cx="933044" cy="337554"/>
    <xdr:sp macro="" textlink="" fLocksText="0">
      <xdr:nvSpPr>
        <xdr:cNvPr id="229" name="Gefaltete Ecke 80">
          <a:extLst>
            <a:ext uri="{FF2B5EF4-FFF2-40B4-BE49-F238E27FC236}">
              <a16:creationId xmlns:a16="http://schemas.microsoft.com/office/drawing/2014/main" id="{00000000-0008-0000-3200-0000E5000000}"/>
            </a:ext>
          </a:extLst>
        </xdr:cNvPr>
        <xdr:cNvSpPr/>
      </xdr:nvSpPr>
      <xdr:spPr>
        <a:xfrm>
          <a:off x="8546223" y="23074282"/>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28574</xdr:colOff>
      <xdr:row>113</xdr:row>
      <xdr:rowOff>141696</xdr:rowOff>
    </xdr:from>
    <xdr:ext cx="933044" cy="337554"/>
    <xdr:sp macro="" textlink="" fLocksText="0">
      <xdr:nvSpPr>
        <xdr:cNvPr id="230" name="Gefaltete Ecke 81">
          <a:extLst>
            <a:ext uri="{FF2B5EF4-FFF2-40B4-BE49-F238E27FC236}">
              <a16:creationId xmlns:a16="http://schemas.microsoft.com/office/drawing/2014/main" id="{00000000-0008-0000-3200-0000E6000000}"/>
            </a:ext>
          </a:extLst>
        </xdr:cNvPr>
        <xdr:cNvSpPr/>
      </xdr:nvSpPr>
      <xdr:spPr>
        <a:xfrm>
          <a:off x="8191499" y="239446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758387</xdr:colOff>
      <xdr:row>114</xdr:row>
      <xdr:rowOff>20170</xdr:rowOff>
    </xdr:from>
    <xdr:ext cx="936000" cy="336897"/>
    <xdr:sp macro="" textlink="" fLocksText="0">
      <xdr:nvSpPr>
        <xdr:cNvPr id="231" name="Gefaltete Ecke 82">
          <a:extLst>
            <a:ext uri="{FF2B5EF4-FFF2-40B4-BE49-F238E27FC236}">
              <a16:creationId xmlns:a16="http://schemas.microsoft.com/office/drawing/2014/main" id="{00000000-0008-0000-3200-0000E7000000}"/>
            </a:ext>
          </a:extLst>
        </xdr:cNvPr>
        <xdr:cNvSpPr/>
      </xdr:nvSpPr>
      <xdr:spPr>
        <a:xfrm>
          <a:off x="9883337" y="24032695"/>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47624</xdr:colOff>
      <xdr:row>118</xdr:row>
      <xdr:rowOff>36921</xdr:rowOff>
    </xdr:from>
    <xdr:ext cx="936000" cy="336897"/>
    <xdr:sp macro="" textlink="" fLocksText="0">
      <xdr:nvSpPr>
        <xdr:cNvPr id="232" name="Gefaltete Ecke 83">
          <a:extLst>
            <a:ext uri="{FF2B5EF4-FFF2-40B4-BE49-F238E27FC236}">
              <a16:creationId xmlns:a16="http://schemas.microsoft.com/office/drawing/2014/main" id="{00000000-0008-0000-3200-0000E8000000}"/>
            </a:ext>
          </a:extLst>
        </xdr:cNvPr>
        <xdr:cNvSpPr/>
      </xdr:nvSpPr>
      <xdr:spPr>
        <a:xfrm>
          <a:off x="10134599" y="248876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447674</xdr:colOff>
      <xdr:row>106</xdr:row>
      <xdr:rowOff>84546</xdr:rowOff>
    </xdr:from>
    <xdr:ext cx="933044" cy="337554"/>
    <xdr:sp macro="" textlink="" fLocksText="0">
      <xdr:nvSpPr>
        <xdr:cNvPr id="233" name="Gefaltete Ecke 84">
          <a:extLst>
            <a:ext uri="{FF2B5EF4-FFF2-40B4-BE49-F238E27FC236}">
              <a16:creationId xmlns:a16="http://schemas.microsoft.com/office/drawing/2014/main" id="{00000000-0008-0000-3200-0000E9000000}"/>
            </a:ext>
          </a:extLst>
        </xdr:cNvPr>
        <xdr:cNvSpPr/>
      </xdr:nvSpPr>
      <xdr:spPr>
        <a:xfrm>
          <a:off x="9572624" y="224206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114299</xdr:colOff>
      <xdr:row>121</xdr:row>
      <xdr:rowOff>17871</xdr:rowOff>
    </xdr:from>
    <xdr:ext cx="933043" cy="336897"/>
    <xdr:sp macro="" textlink="" fLocksText="0">
      <xdr:nvSpPr>
        <xdr:cNvPr id="234" name="Gefaltete Ecke 85">
          <a:extLst>
            <a:ext uri="{FF2B5EF4-FFF2-40B4-BE49-F238E27FC236}">
              <a16:creationId xmlns:a16="http://schemas.microsoft.com/office/drawing/2014/main" id="{00000000-0008-0000-3200-0000EA000000}"/>
            </a:ext>
          </a:extLst>
        </xdr:cNvPr>
        <xdr:cNvSpPr/>
      </xdr:nvSpPr>
      <xdr:spPr>
        <a:xfrm>
          <a:off x="1543049" y="2549724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650655</xdr:colOff>
      <xdr:row>114</xdr:row>
      <xdr:rowOff>47103</xdr:rowOff>
    </xdr:from>
    <xdr:ext cx="933044" cy="336897"/>
    <xdr:sp macro="" textlink="" fLocksText="0">
      <xdr:nvSpPr>
        <xdr:cNvPr id="235" name="Gefaltete Ecke 87">
          <a:extLst>
            <a:ext uri="{FF2B5EF4-FFF2-40B4-BE49-F238E27FC236}">
              <a16:creationId xmlns:a16="http://schemas.microsoft.com/office/drawing/2014/main" id="{00000000-0008-0000-3200-0000EB000000}"/>
            </a:ext>
          </a:extLst>
        </xdr:cNvPr>
        <xdr:cNvSpPr/>
      </xdr:nvSpPr>
      <xdr:spPr>
        <a:xfrm>
          <a:off x="4003455" y="24059628"/>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323849</xdr:colOff>
      <xdr:row>118</xdr:row>
      <xdr:rowOff>94071</xdr:rowOff>
    </xdr:from>
    <xdr:ext cx="933044" cy="337553"/>
    <xdr:sp macro="" textlink="" fLocksText="0">
      <xdr:nvSpPr>
        <xdr:cNvPr id="236" name="Gefaltete Ecke 88">
          <a:extLst>
            <a:ext uri="{FF2B5EF4-FFF2-40B4-BE49-F238E27FC236}">
              <a16:creationId xmlns:a16="http://schemas.microsoft.com/office/drawing/2014/main" id="{00000000-0008-0000-3200-0000EC000000}"/>
            </a:ext>
          </a:extLst>
        </xdr:cNvPr>
        <xdr:cNvSpPr/>
      </xdr:nvSpPr>
      <xdr:spPr>
        <a:xfrm>
          <a:off x="2714624" y="2494479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819149</xdr:colOff>
      <xdr:row>118</xdr:row>
      <xdr:rowOff>170271</xdr:rowOff>
    </xdr:from>
    <xdr:ext cx="933044" cy="337553"/>
    <xdr:sp macro="" textlink="" fLocksText="0">
      <xdr:nvSpPr>
        <xdr:cNvPr id="237" name="Gefaltete Ecke 89">
          <a:extLst>
            <a:ext uri="{FF2B5EF4-FFF2-40B4-BE49-F238E27FC236}">
              <a16:creationId xmlns:a16="http://schemas.microsoft.com/office/drawing/2014/main" id="{00000000-0008-0000-3200-0000ED000000}"/>
            </a:ext>
          </a:extLst>
        </xdr:cNvPr>
        <xdr:cNvSpPr/>
      </xdr:nvSpPr>
      <xdr:spPr>
        <a:xfrm>
          <a:off x="4171949" y="2502099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9524</xdr:colOff>
      <xdr:row>121</xdr:row>
      <xdr:rowOff>17871</xdr:rowOff>
    </xdr:from>
    <xdr:ext cx="936000" cy="336897"/>
    <xdr:sp macro="" textlink="" fLocksText="0">
      <xdr:nvSpPr>
        <xdr:cNvPr id="238" name="Gefaltete Ecke 90">
          <a:extLst>
            <a:ext uri="{FF2B5EF4-FFF2-40B4-BE49-F238E27FC236}">
              <a16:creationId xmlns:a16="http://schemas.microsoft.com/office/drawing/2014/main" id="{00000000-0008-0000-3200-0000EE000000}"/>
            </a:ext>
          </a:extLst>
        </xdr:cNvPr>
        <xdr:cNvSpPr/>
      </xdr:nvSpPr>
      <xdr:spPr>
        <a:xfrm>
          <a:off x="3362324" y="254972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133349</xdr:colOff>
      <xdr:row>121</xdr:row>
      <xdr:rowOff>65496</xdr:rowOff>
    </xdr:from>
    <xdr:ext cx="933044" cy="336897"/>
    <xdr:sp macro="" textlink="" fLocksText="0">
      <xdr:nvSpPr>
        <xdr:cNvPr id="239" name="Gefaltete Ecke 91">
          <a:extLst>
            <a:ext uri="{FF2B5EF4-FFF2-40B4-BE49-F238E27FC236}">
              <a16:creationId xmlns:a16="http://schemas.microsoft.com/office/drawing/2014/main" id="{00000000-0008-0000-3200-0000EF000000}"/>
            </a:ext>
          </a:extLst>
        </xdr:cNvPr>
        <xdr:cNvSpPr/>
      </xdr:nvSpPr>
      <xdr:spPr>
        <a:xfrm>
          <a:off x="5410199" y="2554487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293631</xdr:colOff>
      <xdr:row>115</xdr:row>
      <xdr:rowOff>123960</xdr:rowOff>
    </xdr:from>
    <xdr:ext cx="933044" cy="337554"/>
    <xdr:sp macro="" textlink="" fLocksText="0">
      <xdr:nvSpPr>
        <xdr:cNvPr id="240" name="Gefaltete Ecke 92">
          <a:extLst>
            <a:ext uri="{FF2B5EF4-FFF2-40B4-BE49-F238E27FC236}">
              <a16:creationId xmlns:a16="http://schemas.microsoft.com/office/drawing/2014/main" id="{00000000-0008-0000-3200-0000F0000000}"/>
            </a:ext>
          </a:extLst>
        </xdr:cNvPr>
        <xdr:cNvSpPr/>
      </xdr:nvSpPr>
      <xdr:spPr>
        <a:xfrm>
          <a:off x="5570481" y="24346035"/>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253232</xdr:colOff>
      <xdr:row>119</xdr:row>
      <xdr:rowOff>155818</xdr:rowOff>
    </xdr:from>
    <xdr:ext cx="933044" cy="336897"/>
    <xdr:sp macro="" textlink="" fLocksText="0">
      <xdr:nvSpPr>
        <xdr:cNvPr id="241" name="Gefaltete Ecke 93">
          <a:extLst>
            <a:ext uri="{FF2B5EF4-FFF2-40B4-BE49-F238E27FC236}">
              <a16:creationId xmlns:a16="http://schemas.microsoft.com/office/drawing/2014/main" id="{00000000-0008-0000-3200-0000F1000000}"/>
            </a:ext>
          </a:extLst>
        </xdr:cNvPr>
        <xdr:cNvSpPr/>
      </xdr:nvSpPr>
      <xdr:spPr>
        <a:xfrm>
          <a:off x="6492107" y="2521609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910458</xdr:colOff>
      <xdr:row>117</xdr:row>
      <xdr:rowOff>44804</xdr:rowOff>
    </xdr:from>
    <xdr:ext cx="933044" cy="337554"/>
    <xdr:sp macro="" textlink="" fLocksText="0">
      <xdr:nvSpPr>
        <xdr:cNvPr id="242" name="Gefaltete Ecke 94">
          <a:extLst>
            <a:ext uri="{FF2B5EF4-FFF2-40B4-BE49-F238E27FC236}">
              <a16:creationId xmlns:a16="http://schemas.microsoft.com/office/drawing/2014/main" id="{00000000-0008-0000-3200-0000F2000000}"/>
            </a:ext>
          </a:extLst>
        </xdr:cNvPr>
        <xdr:cNvSpPr/>
      </xdr:nvSpPr>
      <xdr:spPr>
        <a:xfrm>
          <a:off x="7149333" y="24685979"/>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88023</xdr:colOff>
      <xdr:row>120</xdr:row>
      <xdr:rowOff>164030</xdr:rowOff>
    </xdr:from>
    <xdr:ext cx="933044" cy="336897"/>
    <xdr:sp macro="" textlink="" fLocksText="0">
      <xdr:nvSpPr>
        <xdr:cNvPr id="243" name="Gefaltete Ecke 102">
          <a:extLst>
            <a:ext uri="{FF2B5EF4-FFF2-40B4-BE49-F238E27FC236}">
              <a16:creationId xmlns:a16="http://schemas.microsoft.com/office/drawing/2014/main" id="{00000000-0008-0000-3200-0000F3000000}"/>
            </a:ext>
          </a:extLst>
        </xdr:cNvPr>
        <xdr:cNvSpPr/>
      </xdr:nvSpPr>
      <xdr:spPr>
        <a:xfrm>
          <a:off x="9212973" y="25433855"/>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804041</xdr:colOff>
      <xdr:row>119</xdr:row>
      <xdr:rowOff>177496</xdr:rowOff>
    </xdr:from>
    <xdr:ext cx="933044" cy="337554"/>
    <xdr:sp macro="" textlink="" fLocksText="0">
      <xdr:nvSpPr>
        <xdr:cNvPr id="244" name="Gefaltete Ecke 103">
          <a:extLst>
            <a:ext uri="{FF2B5EF4-FFF2-40B4-BE49-F238E27FC236}">
              <a16:creationId xmlns:a16="http://schemas.microsoft.com/office/drawing/2014/main" id="{00000000-0008-0000-3200-0000F4000000}"/>
            </a:ext>
          </a:extLst>
        </xdr:cNvPr>
        <xdr:cNvSpPr/>
      </xdr:nvSpPr>
      <xdr:spPr>
        <a:xfrm>
          <a:off x="8004941" y="252377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38101</xdr:colOff>
      <xdr:row>109</xdr:row>
      <xdr:rowOff>180725</xdr:rowOff>
    </xdr:from>
    <xdr:ext cx="4877508" cy="9121"/>
    <xdr:cxnSp macro="">
      <xdr:nvCxnSpPr>
        <xdr:cNvPr id="245" name="Gerader Verbinder 244">
          <a:extLst>
            <a:ext uri="{FF2B5EF4-FFF2-40B4-BE49-F238E27FC236}">
              <a16:creationId xmlns:a16="http://schemas.microsoft.com/office/drawing/2014/main" id="{00000000-0008-0000-3200-0000F5000000}"/>
            </a:ext>
          </a:extLst>
        </xdr:cNvPr>
        <xdr:cNvCxnSpPr>
          <a:stCxn id="192" idx="1"/>
          <a:endCxn id="198" idx="2"/>
        </xdr:cNvCxnSpPr>
      </xdr:nvCxnSpPr>
      <xdr:spPr>
        <a:xfrm flipV="1">
          <a:off x="527051" y="23148675"/>
          <a:ext cx="4877508" cy="9121"/>
        </a:xfrm>
        <a:prstGeom prst="line">
          <a:avLst/>
        </a:prstGeom>
        <a:ln>
          <a:solidFill>
            <a:schemeClr val="accent1">
              <a:lumMod val="75000"/>
            </a:schemeClr>
          </a:solidFill>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8</xdr:col>
      <xdr:colOff>589347</xdr:colOff>
      <xdr:row>108</xdr:row>
      <xdr:rowOff>178676</xdr:rowOff>
    </xdr:from>
    <xdr:ext cx="727571" cy="436786"/>
    <xdr:sp macro="" textlink="">
      <xdr:nvSpPr>
        <xdr:cNvPr id="246" name="Textfeld 245">
          <a:extLst>
            <a:ext uri="{FF2B5EF4-FFF2-40B4-BE49-F238E27FC236}">
              <a16:creationId xmlns:a16="http://schemas.microsoft.com/office/drawing/2014/main" id="{00000000-0008-0000-3200-0000F6000000}"/>
            </a:ext>
          </a:extLst>
        </xdr:cNvPr>
        <xdr:cNvSpPr txBox="1"/>
      </xdr:nvSpPr>
      <xdr:spPr>
        <a:xfrm>
          <a:off x="7790247" y="22933901"/>
          <a:ext cx="72757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Customer</a:t>
          </a:r>
          <a:br>
            <a:rPr lang="de-CH" sz="1100" b="1" baseline="0">
              <a:latin typeface="Calibri Light" panose="020F0302020204030204" pitchFamily="34" charset="0"/>
              <a:cs typeface="Calibri Light" panose="020F0302020204030204" pitchFamily="34" charset="0"/>
            </a:rPr>
          </a:br>
          <a:r>
            <a:rPr lang="de-CH" sz="1100" b="1" baseline="0">
              <a:latin typeface="Calibri Light" panose="020F0302020204030204" pitchFamily="34" charset="0"/>
              <a:cs typeface="Calibri Light" panose="020F0302020204030204" pitchFamily="34" charset="0"/>
            </a:rPr>
            <a:t>Jobs</a:t>
          </a:r>
          <a:endParaRPr lang="de-CH" sz="1100" b="1">
            <a:latin typeface="Calibri Light" panose="020F0302020204030204" pitchFamily="34" charset="0"/>
            <a:cs typeface="Calibri Light" panose="020F0302020204030204" pitchFamily="34" charset="0"/>
          </a:endParaRPr>
        </a:p>
      </xdr:txBody>
    </xdr:sp>
    <xdr:clientData/>
  </xdr:oneCellAnchor>
  <xdr:oneCellAnchor>
    <xdr:from>
      <xdr:col>7</xdr:col>
      <xdr:colOff>557759</xdr:colOff>
      <xdr:row>107</xdr:row>
      <xdr:rowOff>148786</xdr:rowOff>
    </xdr:from>
    <xdr:ext cx="1031931" cy="1000783"/>
    <xdr:sp macro="" textlink="">
      <xdr:nvSpPr>
        <xdr:cNvPr id="247" name="Textfeld 246">
          <a:extLst>
            <a:ext uri="{FF2B5EF4-FFF2-40B4-BE49-F238E27FC236}">
              <a16:creationId xmlns:a16="http://schemas.microsoft.com/office/drawing/2014/main" id="{00000000-0008-0000-3200-0000F7000000}"/>
            </a:ext>
          </a:extLst>
        </xdr:cNvPr>
        <xdr:cNvSpPr txBox="1"/>
      </xdr:nvSpPr>
      <xdr:spPr>
        <a:xfrm>
          <a:off x="6796634" y="22694461"/>
          <a:ext cx="1031931" cy="10007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r>
            <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rPr>
            <a:t>Welche Jobs/Aufgaben möchte der Kunde</a:t>
          </a:r>
          <a:r>
            <a:rPr lang="de-CH" sz="1100" b="0" baseline="0">
              <a:solidFill>
                <a:schemeClr val="tx1">
                  <a:lumMod val="50000"/>
                  <a:lumOff val="50000"/>
                </a:schemeClr>
              </a:solidFill>
              <a:latin typeface="Calibri Light" panose="020F0302020204030204" pitchFamily="34" charset="0"/>
              <a:ea typeface="+mn-ea"/>
              <a:cs typeface="Calibri Light" panose="020F0302020204030204" pitchFamily="34" charset="0"/>
            </a:rPr>
            <a:t> erledigen?</a:t>
          </a:r>
          <a:endPar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748862</xdr:colOff>
      <xdr:row>110</xdr:row>
      <xdr:rowOff>45982</xdr:rowOff>
    </xdr:from>
    <xdr:ext cx="1057603" cy="781240"/>
    <xdr:sp macro="" textlink="">
      <xdr:nvSpPr>
        <xdr:cNvPr id="248" name="Textfeld 247">
          <a:extLst>
            <a:ext uri="{FF2B5EF4-FFF2-40B4-BE49-F238E27FC236}">
              <a16:creationId xmlns:a16="http://schemas.microsoft.com/office/drawing/2014/main" id="{00000000-0008-0000-3200-0000F8000000}"/>
            </a:ext>
          </a:extLst>
        </xdr:cNvPr>
        <xdr:cNvSpPr txBox="1"/>
      </xdr:nvSpPr>
      <xdr:spPr>
        <a:xfrm>
          <a:off x="4101662" y="23220307"/>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schlecht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4</xdr:col>
      <xdr:colOff>748862</xdr:colOff>
      <xdr:row>105</xdr:row>
      <xdr:rowOff>203638</xdr:rowOff>
    </xdr:from>
    <xdr:ext cx="1057603" cy="781240"/>
    <xdr:sp macro="" textlink="">
      <xdr:nvSpPr>
        <xdr:cNvPr id="249" name="Textfeld 248">
          <a:extLst>
            <a:ext uri="{FF2B5EF4-FFF2-40B4-BE49-F238E27FC236}">
              <a16:creationId xmlns:a16="http://schemas.microsoft.com/office/drawing/2014/main" id="{00000000-0008-0000-3200-0000F9000000}"/>
            </a:ext>
          </a:extLst>
        </xdr:cNvPr>
        <xdr:cNvSpPr txBox="1"/>
      </xdr:nvSpPr>
      <xdr:spPr>
        <a:xfrm>
          <a:off x="4101662" y="22330213"/>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gut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11</xdr:col>
      <xdr:colOff>1076325</xdr:colOff>
      <xdr:row>126</xdr:row>
      <xdr:rowOff>47625</xdr:rowOff>
    </xdr:from>
    <xdr:ext cx="172800" cy="173457"/>
    <xdr:grpSp>
      <xdr:nvGrpSpPr>
        <xdr:cNvPr id="250" name="Gruppieren 249">
          <a:hlinkClick xmlns:r="http://schemas.openxmlformats.org/officeDocument/2006/relationships" r:id="rId3" tooltip="Help"/>
          <a:extLst>
            <a:ext uri="{FF2B5EF4-FFF2-40B4-BE49-F238E27FC236}">
              <a16:creationId xmlns:a16="http://schemas.microsoft.com/office/drawing/2014/main" id="{00000000-0008-0000-3200-0000FA000000}"/>
            </a:ext>
          </a:extLst>
        </xdr:cNvPr>
        <xdr:cNvGrpSpPr/>
      </xdr:nvGrpSpPr>
      <xdr:grpSpPr>
        <a:xfrm>
          <a:off x="11462385" y="26108025"/>
          <a:ext cx="172800" cy="173457"/>
          <a:chOff x="8105775" y="571500"/>
          <a:chExt cx="172800" cy="172800"/>
        </a:xfrm>
      </xdr:grpSpPr>
      <xdr:sp macro="" textlink="">
        <xdr:nvSpPr>
          <xdr:cNvPr id="251" name="Rechteck 250">
            <a:extLst>
              <a:ext uri="{FF2B5EF4-FFF2-40B4-BE49-F238E27FC236}">
                <a16:creationId xmlns:a16="http://schemas.microsoft.com/office/drawing/2014/main" id="{00000000-0008-0000-3200-0000F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252" name="Textfeld 251">
            <a:extLst>
              <a:ext uri="{FF2B5EF4-FFF2-40B4-BE49-F238E27FC236}">
                <a16:creationId xmlns:a16="http://schemas.microsoft.com/office/drawing/2014/main" id="{00000000-0008-0000-3200-0000F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Calibri Light" panose="020F0302020204030204" pitchFamily="34" charset="0"/>
                <a:cs typeface="Calibri Light" panose="020F0302020204030204" pitchFamily="34" charset="0"/>
              </a:rPr>
              <a:t>?</a:t>
            </a:r>
          </a:p>
        </xdr:txBody>
      </xdr:sp>
    </xdr:grpSp>
    <xdr:clientData fPrintsWithSheet="0"/>
  </xdr:oneCellAnchor>
  <xdr:oneCellAnchor>
    <xdr:from>
      <xdr:col>1</xdr:col>
      <xdr:colOff>38101</xdr:colOff>
      <xdr:row>128</xdr:row>
      <xdr:rowOff>85731</xdr:rowOff>
    </xdr:from>
    <xdr:ext cx="11239499" cy="5656530"/>
    <xdr:sp macro="" textlink="">
      <xdr:nvSpPr>
        <xdr:cNvPr id="253" name="Rechteck 252">
          <a:extLst>
            <a:ext uri="{FF2B5EF4-FFF2-40B4-BE49-F238E27FC236}">
              <a16:creationId xmlns:a16="http://schemas.microsoft.com/office/drawing/2014/main" id="{00000000-0008-0000-3200-0000FD000000}"/>
            </a:ext>
          </a:extLst>
        </xdr:cNvPr>
        <xdr:cNvSpPr/>
      </xdr:nvSpPr>
      <xdr:spPr>
        <a:xfrm>
          <a:off x="527051" y="27035131"/>
          <a:ext cx="11239499" cy="5656530"/>
        </a:xfrm>
        <a:prstGeom prst="rect">
          <a:avLst/>
        </a:prstGeom>
        <a:noFill/>
        <a:ln>
          <a:solidFill>
            <a:schemeClr val="accent1">
              <a:lumMod val="75000"/>
            </a:schemeClr>
          </a:solid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oneCellAnchor>
  <xdr:oneCellAnchor>
    <xdr:from>
      <xdr:col>7</xdr:col>
      <xdr:colOff>183322</xdr:colOff>
      <xdr:row>128</xdr:row>
      <xdr:rowOff>107950</xdr:rowOff>
    </xdr:from>
    <xdr:ext cx="5017328" cy="2277148"/>
    <xdr:cxnSp macro="">
      <xdr:nvCxnSpPr>
        <xdr:cNvPr id="254" name="Gerader Verbinder 253">
          <a:extLst>
            <a:ext uri="{FF2B5EF4-FFF2-40B4-BE49-F238E27FC236}">
              <a16:creationId xmlns:a16="http://schemas.microsoft.com/office/drawing/2014/main" id="{00000000-0008-0000-3200-0000FE000000}"/>
            </a:ext>
          </a:extLst>
        </xdr:cNvPr>
        <xdr:cNvCxnSpPr>
          <a:stCxn id="259" idx="7"/>
        </xdr:cNvCxnSpPr>
      </xdr:nvCxnSpPr>
      <xdr:spPr>
        <a:xfrm flipV="1">
          <a:off x="6730172" y="27057350"/>
          <a:ext cx="5017328" cy="2277148"/>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183322</xdr:colOff>
      <xdr:row>144</xdr:row>
      <xdr:rowOff>71851</xdr:rowOff>
    </xdr:from>
    <xdr:ext cx="5017328" cy="2309399"/>
    <xdr:cxnSp macro="">
      <xdr:nvCxnSpPr>
        <xdr:cNvPr id="255" name="Gerader Verbinder 254">
          <a:extLst>
            <a:ext uri="{FF2B5EF4-FFF2-40B4-BE49-F238E27FC236}">
              <a16:creationId xmlns:a16="http://schemas.microsoft.com/office/drawing/2014/main" id="{00000000-0008-0000-3200-0000FF000000}"/>
            </a:ext>
          </a:extLst>
        </xdr:cNvPr>
        <xdr:cNvCxnSpPr>
          <a:stCxn id="259" idx="5"/>
        </xdr:cNvCxnSpPr>
      </xdr:nvCxnSpPr>
      <xdr:spPr>
        <a:xfrm>
          <a:off x="6730172" y="30374051"/>
          <a:ext cx="5017328" cy="2309399"/>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5</xdr:col>
      <xdr:colOff>794070</xdr:colOff>
      <xdr:row>138</xdr:row>
      <xdr:rowOff>74300</xdr:rowOff>
    </xdr:from>
    <xdr:to>
      <xdr:col>7</xdr:col>
      <xdr:colOff>528626</xdr:colOff>
      <xdr:row>145</xdr:row>
      <xdr:rowOff>77599</xdr:rowOff>
    </xdr:to>
    <xdr:grpSp>
      <xdr:nvGrpSpPr>
        <xdr:cNvPr id="256" name="Gruppieren 255">
          <a:extLst>
            <a:ext uri="{FF2B5EF4-FFF2-40B4-BE49-F238E27FC236}">
              <a16:creationId xmlns:a16="http://schemas.microsoft.com/office/drawing/2014/main" id="{00000000-0008-0000-3200-000000010000}"/>
            </a:ext>
          </a:extLst>
        </xdr:cNvPr>
        <xdr:cNvGrpSpPr/>
      </xdr:nvGrpSpPr>
      <xdr:grpSpPr>
        <a:xfrm flipH="1">
          <a:off x="5236530" y="28603580"/>
          <a:ext cx="1715756" cy="1443479"/>
          <a:chOff x="5096742" y="3135438"/>
          <a:chExt cx="1652694" cy="1474747"/>
        </a:xfrm>
      </xdr:grpSpPr>
      <xdr:sp macro="" textlink="">
        <xdr:nvSpPr>
          <xdr:cNvPr id="257" name="Rad 20">
            <a:extLst>
              <a:ext uri="{FF2B5EF4-FFF2-40B4-BE49-F238E27FC236}">
                <a16:creationId xmlns:a16="http://schemas.microsoft.com/office/drawing/2014/main" id="{00000000-0008-0000-3200-000001010000}"/>
              </a:ext>
            </a:extLst>
          </xdr:cNvPr>
          <xdr:cNvSpPr/>
        </xdr:nvSpPr>
        <xdr:spPr>
          <a:xfrm>
            <a:off x="5096742" y="3703880"/>
            <a:ext cx="268096" cy="271850"/>
          </a:xfrm>
          <a:prstGeom prst="donut">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latin typeface="Calibri Light" panose="020F0302020204030204" pitchFamily="34" charset="0"/>
              <a:cs typeface="Calibri Light" panose="020F0302020204030204" pitchFamily="34" charset="0"/>
            </a:endParaRPr>
          </a:p>
        </xdr:txBody>
      </xdr:sp>
      <xdr:sp macro="" textlink="">
        <xdr:nvSpPr>
          <xdr:cNvPr id="258" name="Ellipse 257">
            <a:extLst>
              <a:ext uri="{FF2B5EF4-FFF2-40B4-BE49-F238E27FC236}">
                <a16:creationId xmlns:a16="http://schemas.microsoft.com/office/drawing/2014/main" id="{00000000-0008-0000-3200-000002010000}"/>
              </a:ext>
            </a:extLst>
          </xdr:cNvPr>
          <xdr:cNvSpPr/>
        </xdr:nvSpPr>
        <xdr:spPr>
          <a:xfrm rot="549742">
            <a:off x="6449853" y="3858210"/>
            <a:ext cx="299583" cy="243303"/>
          </a:xfrm>
          <a:prstGeom prst="ellipse">
            <a:avLst/>
          </a:prstGeom>
          <a:ln w="952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n w="9525">
                <a:solidFill>
                  <a:schemeClr val="tx1"/>
                </a:solidFill>
              </a:ln>
              <a:latin typeface="Calibri Light" panose="020F0302020204030204" pitchFamily="34" charset="0"/>
              <a:cs typeface="Calibri Light" panose="020F0302020204030204" pitchFamily="34" charset="0"/>
            </a:endParaRPr>
          </a:p>
        </xdr:txBody>
      </xdr:sp>
      <xdr:sp macro="" textlink="">
        <xdr:nvSpPr>
          <xdr:cNvPr id="259" name="Ellipse 258">
            <a:extLst>
              <a:ext uri="{FF2B5EF4-FFF2-40B4-BE49-F238E27FC236}">
                <a16:creationId xmlns:a16="http://schemas.microsoft.com/office/drawing/2014/main" id="{00000000-0008-0000-3200-000003010000}"/>
              </a:ext>
            </a:extLst>
          </xdr:cNvPr>
          <xdr:cNvSpPr/>
        </xdr:nvSpPr>
        <xdr:spPr>
          <a:xfrm flipH="1">
            <a:off x="5207809" y="3135438"/>
            <a:ext cx="1463472" cy="1474747"/>
          </a:xfrm>
          <a:prstGeom prst="ellipse">
            <a:avLst/>
          </a:prstGeom>
          <a:ln>
            <a:solidFill>
              <a:schemeClr val="accent1">
                <a:lumMod val="75000"/>
              </a:schemeClr>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nvGrpSpPr>
          <xdr:cNvPr id="260" name="Gruppieren 259">
            <a:extLst>
              <a:ext uri="{FF2B5EF4-FFF2-40B4-BE49-F238E27FC236}">
                <a16:creationId xmlns:a16="http://schemas.microsoft.com/office/drawing/2014/main" id="{00000000-0008-0000-3200-000004010000}"/>
              </a:ext>
            </a:extLst>
          </xdr:cNvPr>
          <xdr:cNvGrpSpPr/>
        </xdr:nvGrpSpPr>
        <xdr:grpSpPr>
          <a:xfrm>
            <a:off x="6179407" y="3694067"/>
            <a:ext cx="267365" cy="270388"/>
            <a:chOff x="6553200" y="3248025"/>
            <a:chExt cx="360975" cy="360000"/>
          </a:xfrm>
        </xdr:grpSpPr>
        <xdr:sp macro="" textlink="">
          <xdr:nvSpPr>
            <xdr:cNvPr id="262" name="Ellipse 261">
              <a:extLst>
                <a:ext uri="{FF2B5EF4-FFF2-40B4-BE49-F238E27FC236}">
                  <a16:creationId xmlns:a16="http://schemas.microsoft.com/office/drawing/2014/main" id="{00000000-0008-0000-3200-000006010000}"/>
                </a:ext>
              </a:extLst>
            </xdr:cNvPr>
            <xdr:cNvSpPr>
              <a:spLocks noChangeAspect="1"/>
            </xdr:cNvSpPr>
          </xdr:nvSpPr>
          <xdr:spPr>
            <a:xfrm>
              <a:off x="6553200" y="3248025"/>
              <a:ext cx="360000" cy="360000"/>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sp macro="" textlink="">
          <xdr:nvSpPr>
            <xdr:cNvPr id="263" name="Ellipse 262">
              <a:extLst>
                <a:ext uri="{FF2B5EF4-FFF2-40B4-BE49-F238E27FC236}">
                  <a16:creationId xmlns:a16="http://schemas.microsoft.com/office/drawing/2014/main" id="{00000000-0008-0000-3200-000007010000}"/>
                </a:ext>
              </a:extLst>
            </xdr:cNvPr>
            <xdr:cNvSpPr>
              <a:spLocks noChangeAspect="1"/>
            </xdr:cNvSpPr>
          </xdr:nvSpPr>
          <xdr:spPr>
            <a:xfrm>
              <a:off x="6734175" y="3390900"/>
              <a:ext cx="180000" cy="180000"/>
            </a:xfrm>
            <a:prstGeom prst="ellipse">
              <a:avLst/>
            </a:prstGeom>
            <a:solidFill>
              <a:schemeClr val="bg1"/>
            </a:solidFill>
            <a:ln w="3175"/>
          </xdr:spPr>
          <xdr:style>
            <a:lnRef idx="2">
              <a:schemeClr val="dk1"/>
            </a:lnRef>
            <a:fillRef idx="1">
              <a:schemeClr val="lt1"/>
            </a:fillRef>
            <a:effectRef idx="0">
              <a:schemeClr val="dk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sp macro="" textlink="">
        <xdr:nvSpPr>
          <xdr:cNvPr id="261" name="Bogen 260">
            <a:extLst>
              <a:ext uri="{FF2B5EF4-FFF2-40B4-BE49-F238E27FC236}">
                <a16:creationId xmlns:a16="http://schemas.microsoft.com/office/drawing/2014/main" id="{00000000-0008-0000-3200-000005010000}"/>
              </a:ext>
            </a:extLst>
          </xdr:cNvPr>
          <xdr:cNvSpPr/>
        </xdr:nvSpPr>
        <xdr:spPr>
          <a:xfrm rot="10476670">
            <a:off x="5878373" y="3738456"/>
            <a:ext cx="634546" cy="814650"/>
          </a:xfrm>
          <a:prstGeom prst="arc">
            <a:avLst>
              <a:gd name="adj1" fmla="val 16200000"/>
              <a:gd name="adj2" fmla="val 21465046"/>
            </a:avLst>
          </a:prstGeom>
          <a:ln w="9525"/>
        </xdr:spPr>
        <xdr:style>
          <a:lnRef idx="2">
            <a:schemeClr val="dk1"/>
          </a:lnRef>
          <a:fillRef idx="0">
            <a:schemeClr val="dk1"/>
          </a:fillRef>
          <a:effectRef idx="1">
            <a:schemeClr val="dk1"/>
          </a:effectRef>
          <a:fontRef idx="minor">
            <a:schemeClr val="tx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grpSp>
    <xdr:clientData/>
  </xdr:twoCellAnchor>
  <xdr:oneCellAnchor>
    <xdr:from>
      <xdr:col>10</xdr:col>
      <xdr:colOff>854623</xdr:colOff>
      <xdr:row>155</xdr:row>
      <xdr:rowOff>10182</xdr:rowOff>
    </xdr:from>
    <xdr:ext cx="1695450" cy="217560"/>
    <xdr:sp macro="" textlink="">
      <xdr:nvSpPr>
        <xdr:cNvPr id="264" name="ZoneTexte 3">
          <a:extLst>
            <a:ext uri="{FF2B5EF4-FFF2-40B4-BE49-F238E27FC236}">
              <a16:creationId xmlns:a16="http://schemas.microsoft.com/office/drawing/2014/main" id="{00000000-0008-0000-3200-000008010000}"/>
            </a:ext>
          </a:extLst>
        </xdr:cNvPr>
        <xdr:cNvSpPr txBox="1"/>
      </xdr:nvSpPr>
      <xdr:spPr>
        <a:xfrm>
          <a:off x="9979573" y="32614257"/>
          <a:ext cx="1695450"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fld id="{03158EC7-72FF-4733-A8EC-ACDE94CA1D43}" type="TxLink">
            <a:rPr lang="fr-CH" sz="800" b="0">
              <a:solidFill>
                <a:schemeClr val="tx1">
                  <a:lumMod val="50000"/>
                  <a:lumOff val="50000"/>
                </a:schemeClr>
              </a:solidFill>
              <a:latin typeface="Calibri Light" panose="020F0302020204030204" pitchFamily="34" charset="0"/>
              <a:cs typeface="Calibri Light" panose="020F0302020204030204" pitchFamily="34" charset="0"/>
            </a:rPr>
            <a:pPr algn="l"/>
            <a:t>Source: Osterwalder&amp;Pigneur</a:t>
          </a:fld>
          <a:endParaRPr lang="fr-CH" sz="800" b="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2</xdr:col>
      <xdr:colOff>323849</xdr:colOff>
      <xdr:row>129</xdr:row>
      <xdr:rowOff>36921</xdr:rowOff>
    </xdr:from>
    <xdr:ext cx="933043" cy="336897"/>
    <xdr:sp macro="" textlink="" fLocksText="0">
      <xdr:nvSpPr>
        <xdr:cNvPr id="265" name="Gefaltete Ecke 139">
          <a:extLst>
            <a:ext uri="{FF2B5EF4-FFF2-40B4-BE49-F238E27FC236}">
              <a16:creationId xmlns:a16="http://schemas.microsoft.com/office/drawing/2014/main" id="{00000000-0008-0000-3200-000009010000}"/>
            </a:ext>
          </a:extLst>
        </xdr:cNvPr>
        <xdr:cNvSpPr/>
      </xdr:nvSpPr>
      <xdr:spPr>
        <a:xfrm>
          <a:off x="1752599" y="2719269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247759</xdr:colOff>
      <xdr:row>143</xdr:row>
      <xdr:rowOff>59778</xdr:rowOff>
    </xdr:from>
    <xdr:ext cx="452105" cy="265874"/>
    <xdr:sp macro="" textlink="">
      <xdr:nvSpPr>
        <xdr:cNvPr id="266" name="Textfeld 265">
          <a:extLst>
            <a:ext uri="{FF2B5EF4-FFF2-40B4-BE49-F238E27FC236}">
              <a16:creationId xmlns:a16="http://schemas.microsoft.com/office/drawing/2014/main" id="{00000000-0008-0000-3200-00000A010000}"/>
            </a:ext>
          </a:extLst>
        </xdr:cNvPr>
        <xdr:cNvSpPr txBox="1"/>
      </xdr:nvSpPr>
      <xdr:spPr>
        <a:xfrm>
          <a:off x="3600559" y="30149253"/>
          <a:ext cx="452105" cy="2658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PAIN</a:t>
          </a:r>
        </a:p>
      </xdr:txBody>
    </xdr:sp>
    <xdr:clientData/>
  </xdr:oneCellAnchor>
  <xdr:oneCellAnchor>
    <xdr:from>
      <xdr:col>4</xdr:col>
      <xdr:colOff>247759</xdr:colOff>
      <xdr:row>139</xdr:row>
      <xdr:rowOff>1314</xdr:rowOff>
    </xdr:from>
    <xdr:ext cx="471604" cy="265217"/>
    <xdr:sp macro="" textlink="">
      <xdr:nvSpPr>
        <xdr:cNvPr id="267" name="Textfeld 266">
          <a:extLst>
            <a:ext uri="{FF2B5EF4-FFF2-40B4-BE49-F238E27FC236}">
              <a16:creationId xmlns:a16="http://schemas.microsoft.com/office/drawing/2014/main" id="{00000000-0008-0000-3200-00000B010000}"/>
            </a:ext>
          </a:extLst>
        </xdr:cNvPr>
        <xdr:cNvSpPr txBox="1"/>
      </xdr:nvSpPr>
      <xdr:spPr>
        <a:xfrm>
          <a:off x="3600559" y="29252589"/>
          <a:ext cx="471604" cy="2652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GAIN</a:t>
          </a:r>
        </a:p>
      </xdr:txBody>
    </xdr:sp>
    <xdr:clientData/>
  </xdr:oneCellAnchor>
  <xdr:oneCellAnchor>
    <xdr:from>
      <xdr:col>3</xdr:col>
      <xdr:colOff>571499</xdr:colOff>
      <xdr:row>129</xdr:row>
      <xdr:rowOff>179796</xdr:rowOff>
    </xdr:from>
    <xdr:ext cx="933044" cy="337554"/>
    <xdr:sp macro="" textlink="" fLocksText="0">
      <xdr:nvSpPr>
        <xdr:cNvPr id="268" name="Gefaltete Ecke 166">
          <a:extLst>
            <a:ext uri="{FF2B5EF4-FFF2-40B4-BE49-F238E27FC236}">
              <a16:creationId xmlns:a16="http://schemas.microsoft.com/office/drawing/2014/main" id="{00000000-0008-0000-3200-00000C010000}"/>
            </a:ext>
          </a:extLst>
        </xdr:cNvPr>
        <xdr:cNvSpPr/>
      </xdr:nvSpPr>
      <xdr:spPr>
        <a:xfrm>
          <a:off x="2962274" y="273355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142874</xdr:colOff>
      <xdr:row>132</xdr:row>
      <xdr:rowOff>141696</xdr:rowOff>
    </xdr:from>
    <xdr:ext cx="933044" cy="337553"/>
    <xdr:sp macro="" textlink="" fLocksText="0">
      <xdr:nvSpPr>
        <xdr:cNvPr id="269" name="Gefaltete Ecke 167">
          <a:extLst>
            <a:ext uri="{FF2B5EF4-FFF2-40B4-BE49-F238E27FC236}">
              <a16:creationId xmlns:a16="http://schemas.microsoft.com/office/drawing/2014/main" id="{00000000-0008-0000-3200-00000D010000}"/>
            </a:ext>
          </a:extLst>
        </xdr:cNvPr>
        <xdr:cNvSpPr/>
      </xdr:nvSpPr>
      <xdr:spPr>
        <a:xfrm>
          <a:off x="3495674" y="27926121"/>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247649</xdr:colOff>
      <xdr:row>129</xdr:row>
      <xdr:rowOff>36921</xdr:rowOff>
    </xdr:from>
    <xdr:ext cx="933044" cy="336897"/>
    <xdr:sp macro="" textlink="" fLocksText="0">
      <xdr:nvSpPr>
        <xdr:cNvPr id="270" name="Gefaltete Ecke 39">
          <a:extLst>
            <a:ext uri="{FF2B5EF4-FFF2-40B4-BE49-F238E27FC236}">
              <a16:creationId xmlns:a16="http://schemas.microsoft.com/office/drawing/2014/main" id="{00000000-0008-0000-3200-00000E010000}"/>
            </a:ext>
          </a:extLst>
        </xdr:cNvPr>
        <xdr:cNvSpPr/>
      </xdr:nvSpPr>
      <xdr:spPr>
        <a:xfrm>
          <a:off x="4562474" y="2719269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723899</xdr:colOff>
      <xdr:row>135</xdr:row>
      <xdr:rowOff>65496</xdr:rowOff>
    </xdr:from>
    <xdr:ext cx="933044" cy="336897"/>
    <xdr:sp macro="" textlink="" fLocksText="0">
      <xdr:nvSpPr>
        <xdr:cNvPr id="271" name="Gefaltete Ecke 40">
          <a:extLst>
            <a:ext uri="{FF2B5EF4-FFF2-40B4-BE49-F238E27FC236}">
              <a16:creationId xmlns:a16="http://schemas.microsoft.com/office/drawing/2014/main" id="{00000000-0008-0000-3200-00000F010000}"/>
            </a:ext>
          </a:extLst>
        </xdr:cNvPr>
        <xdr:cNvSpPr/>
      </xdr:nvSpPr>
      <xdr:spPr>
        <a:xfrm>
          <a:off x="4076699" y="2847857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933449</xdr:colOff>
      <xdr:row>129</xdr:row>
      <xdr:rowOff>170271</xdr:rowOff>
    </xdr:from>
    <xdr:ext cx="933044" cy="337554"/>
    <xdr:sp macro="" textlink="" fLocksText="0">
      <xdr:nvSpPr>
        <xdr:cNvPr id="272" name="Gefaltete Ecke 41">
          <a:extLst>
            <a:ext uri="{FF2B5EF4-FFF2-40B4-BE49-F238E27FC236}">
              <a16:creationId xmlns:a16="http://schemas.microsoft.com/office/drawing/2014/main" id="{00000000-0008-0000-3200-000010010000}"/>
            </a:ext>
          </a:extLst>
        </xdr:cNvPr>
        <xdr:cNvSpPr/>
      </xdr:nvSpPr>
      <xdr:spPr>
        <a:xfrm>
          <a:off x="6210299" y="2732604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379685</xdr:colOff>
      <xdr:row>133</xdr:row>
      <xdr:rowOff>173885</xdr:rowOff>
    </xdr:from>
    <xdr:ext cx="933044" cy="337553"/>
    <xdr:sp macro="" textlink="" fLocksText="0">
      <xdr:nvSpPr>
        <xdr:cNvPr id="273" name="Gefaltete Ecke 42">
          <a:extLst>
            <a:ext uri="{FF2B5EF4-FFF2-40B4-BE49-F238E27FC236}">
              <a16:creationId xmlns:a16="http://schemas.microsoft.com/office/drawing/2014/main" id="{00000000-0008-0000-3200-000011010000}"/>
            </a:ext>
          </a:extLst>
        </xdr:cNvPr>
        <xdr:cNvSpPr/>
      </xdr:nvSpPr>
      <xdr:spPr>
        <a:xfrm>
          <a:off x="5656535" y="28167860"/>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739336</xdr:colOff>
      <xdr:row>133</xdr:row>
      <xdr:rowOff>57285</xdr:rowOff>
    </xdr:from>
    <xdr:ext cx="933044" cy="337554"/>
    <xdr:sp macro="" textlink="" fLocksText="0">
      <xdr:nvSpPr>
        <xdr:cNvPr id="274" name="Gefaltete Ecke 52">
          <a:extLst>
            <a:ext uri="{FF2B5EF4-FFF2-40B4-BE49-F238E27FC236}">
              <a16:creationId xmlns:a16="http://schemas.microsoft.com/office/drawing/2014/main" id="{00000000-0008-0000-3200-000012010000}"/>
            </a:ext>
          </a:extLst>
        </xdr:cNvPr>
        <xdr:cNvSpPr/>
      </xdr:nvSpPr>
      <xdr:spPr>
        <a:xfrm>
          <a:off x="6978211" y="2805126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476249</xdr:colOff>
      <xdr:row>129</xdr:row>
      <xdr:rowOff>36921</xdr:rowOff>
    </xdr:from>
    <xdr:ext cx="933044" cy="336897"/>
    <xdr:sp macro="" textlink="" fLocksText="0">
      <xdr:nvSpPr>
        <xdr:cNvPr id="275" name="Gefaltete Ecke 53">
          <a:extLst>
            <a:ext uri="{FF2B5EF4-FFF2-40B4-BE49-F238E27FC236}">
              <a16:creationId xmlns:a16="http://schemas.microsoft.com/office/drawing/2014/main" id="{00000000-0008-0000-3200-000013010000}"/>
            </a:ext>
          </a:extLst>
        </xdr:cNvPr>
        <xdr:cNvSpPr/>
      </xdr:nvSpPr>
      <xdr:spPr>
        <a:xfrm>
          <a:off x="7677149" y="27192696"/>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709447</xdr:colOff>
      <xdr:row>129</xdr:row>
      <xdr:rowOff>181438</xdr:rowOff>
    </xdr:from>
    <xdr:ext cx="933044" cy="336897"/>
    <xdr:sp macro="" textlink="" fLocksText="0">
      <xdr:nvSpPr>
        <xdr:cNvPr id="276" name="Gefaltete Ecke 54">
          <a:extLst>
            <a:ext uri="{FF2B5EF4-FFF2-40B4-BE49-F238E27FC236}">
              <a16:creationId xmlns:a16="http://schemas.microsoft.com/office/drawing/2014/main" id="{00000000-0008-0000-3200-000014010000}"/>
            </a:ext>
          </a:extLst>
        </xdr:cNvPr>
        <xdr:cNvSpPr/>
      </xdr:nvSpPr>
      <xdr:spPr>
        <a:xfrm>
          <a:off x="8872372" y="2733721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157326</xdr:colOff>
      <xdr:row>130</xdr:row>
      <xdr:rowOff>201802</xdr:rowOff>
    </xdr:from>
    <xdr:ext cx="933044" cy="337553"/>
    <xdr:sp macro="" textlink="" fLocksText="0">
      <xdr:nvSpPr>
        <xdr:cNvPr id="277" name="Gefaltete Ecke 56">
          <a:extLst>
            <a:ext uri="{FF2B5EF4-FFF2-40B4-BE49-F238E27FC236}">
              <a16:creationId xmlns:a16="http://schemas.microsoft.com/office/drawing/2014/main" id="{00000000-0008-0000-3200-000015010000}"/>
            </a:ext>
          </a:extLst>
        </xdr:cNvPr>
        <xdr:cNvSpPr/>
      </xdr:nvSpPr>
      <xdr:spPr>
        <a:xfrm>
          <a:off x="624051" y="27567127"/>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395123</xdr:colOff>
      <xdr:row>134</xdr:row>
      <xdr:rowOff>60898</xdr:rowOff>
    </xdr:from>
    <xdr:ext cx="933044" cy="337554"/>
    <xdr:sp macro="" textlink="" fLocksText="0">
      <xdr:nvSpPr>
        <xdr:cNvPr id="278" name="Gefaltete Ecke 60">
          <a:extLst>
            <a:ext uri="{FF2B5EF4-FFF2-40B4-BE49-F238E27FC236}">
              <a16:creationId xmlns:a16="http://schemas.microsoft.com/office/drawing/2014/main" id="{00000000-0008-0000-3200-000016010000}"/>
            </a:ext>
          </a:extLst>
        </xdr:cNvPr>
        <xdr:cNvSpPr/>
      </xdr:nvSpPr>
      <xdr:spPr>
        <a:xfrm>
          <a:off x="861848" y="28264423"/>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517962</xdr:colOff>
      <xdr:row>138</xdr:row>
      <xdr:rowOff>143995</xdr:rowOff>
    </xdr:from>
    <xdr:ext cx="933044" cy="337554"/>
    <xdr:sp macro="" textlink="" fLocksText="0">
      <xdr:nvSpPr>
        <xdr:cNvPr id="279" name="Gefaltete Ecke 61">
          <a:extLst>
            <a:ext uri="{FF2B5EF4-FFF2-40B4-BE49-F238E27FC236}">
              <a16:creationId xmlns:a16="http://schemas.microsoft.com/office/drawing/2014/main" id="{00000000-0008-0000-3200-000017010000}"/>
            </a:ext>
          </a:extLst>
        </xdr:cNvPr>
        <xdr:cNvSpPr/>
      </xdr:nvSpPr>
      <xdr:spPr>
        <a:xfrm>
          <a:off x="984687" y="29185720"/>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792216</xdr:colOff>
      <xdr:row>133</xdr:row>
      <xdr:rowOff>106224</xdr:rowOff>
    </xdr:from>
    <xdr:ext cx="933044" cy="336897"/>
    <xdr:sp macro="" textlink="" fLocksText="0">
      <xdr:nvSpPr>
        <xdr:cNvPr id="280" name="Gefaltete Ecke 62">
          <a:extLst>
            <a:ext uri="{FF2B5EF4-FFF2-40B4-BE49-F238E27FC236}">
              <a16:creationId xmlns:a16="http://schemas.microsoft.com/office/drawing/2014/main" id="{00000000-0008-0000-3200-000018010000}"/>
            </a:ext>
          </a:extLst>
        </xdr:cNvPr>
        <xdr:cNvSpPr/>
      </xdr:nvSpPr>
      <xdr:spPr>
        <a:xfrm>
          <a:off x="2220966" y="28100199"/>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540625</xdr:colOff>
      <xdr:row>142</xdr:row>
      <xdr:rowOff>135126</xdr:rowOff>
    </xdr:from>
    <xdr:ext cx="933043" cy="337554"/>
    <xdr:sp macro="" textlink="" fLocksText="0">
      <xdr:nvSpPr>
        <xdr:cNvPr id="281" name="Gefaltete Ecke 63">
          <a:extLst>
            <a:ext uri="{FF2B5EF4-FFF2-40B4-BE49-F238E27FC236}">
              <a16:creationId xmlns:a16="http://schemas.microsoft.com/office/drawing/2014/main" id="{00000000-0008-0000-3200-000019010000}"/>
            </a:ext>
          </a:extLst>
        </xdr:cNvPr>
        <xdr:cNvSpPr/>
      </xdr:nvSpPr>
      <xdr:spPr>
        <a:xfrm>
          <a:off x="1969375" y="30015051"/>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244036</xdr:colOff>
      <xdr:row>144</xdr:row>
      <xdr:rowOff>149579</xdr:rowOff>
    </xdr:from>
    <xdr:ext cx="933044" cy="337554"/>
    <xdr:sp macro="" textlink="" fLocksText="0">
      <xdr:nvSpPr>
        <xdr:cNvPr id="282" name="Gefaltete Ecke 64">
          <a:extLst>
            <a:ext uri="{FF2B5EF4-FFF2-40B4-BE49-F238E27FC236}">
              <a16:creationId xmlns:a16="http://schemas.microsoft.com/office/drawing/2014/main" id="{00000000-0008-0000-3200-00001A010000}"/>
            </a:ext>
          </a:extLst>
        </xdr:cNvPr>
        <xdr:cNvSpPr/>
      </xdr:nvSpPr>
      <xdr:spPr>
        <a:xfrm>
          <a:off x="710761" y="30448604"/>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759370</xdr:colOff>
      <xdr:row>146</xdr:row>
      <xdr:rowOff>70751</xdr:rowOff>
    </xdr:from>
    <xdr:ext cx="933044" cy="337554"/>
    <xdr:sp macro="" textlink="" fLocksText="0">
      <xdr:nvSpPr>
        <xdr:cNvPr id="283" name="Gefaltete Ecke 65">
          <a:extLst>
            <a:ext uri="{FF2B5EF4-FFF2-40B4-BE49-F238E27FC236}">
              <a16:creationId xmlns:a16="http://schemas.microsoft.com/office/drawing/2014/main" id="{00000000-0008-0000-3200-00001B010000}"/>
            </a:ext>
          </a:extLst>
        </xdr:cNvPr>
        <xdr:cNvSpPr/>
      </xdr:nvSpPr>
      <xdr:spPr>
        <a:xfrm>
          <a:off x="2188120" y="3078887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247649</xdr:colOff>
      <xdr:row>149</xdr:row>
      <xdr:rowOff>208371</xdr:rowOff>
    </xdr:from>
    <xdr:ext cx="933044" cy="337554"/>
    <xdr:sp macro="" textlink="" fLocksText="0">
      <xdr:nvSpPr>
        <xdr:cNvPr id="284" name="Gefaltete Ecke 66">
          <a:extLst>
            <a:ext uri="{FF2B5EF4-FFF2-40B4-BE49-F238E27FC236}">
              <a16:creationId xmlns:a16="http://schemas.microsoft.com/office/drawing/2014/main" id="{00000000-0008-0000-3200-00001C010000}"/>
            </a:ext>
          </a:extLst>
        </xdr:cNvPr>
        <xdr:cNvSpPr/>
      </xdr:nvSpPr>
      <xdr:spPr>
        <a:xfrm>
          <a:off x="714374" y="31555146"/>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167837</xdr:colOff>
      <xdr:row>137</xdr:row>
      <xdr:rowOff>72394</xdr:rowOff>
    </xdr:from>
    <xdr:ext cx="933043" cy="337554"/>
    <xdr:sp macro="" textlink="" fLocksText="0">
      <xdr:nvSpPr>
        <xdr:cNvPr id="285" name="Gefaltete Ecke 67">
          <a:extLst>
            <a:ext uri="{FF2B5EF4-FFF2-40B4-BE49-F238E27FC236}">
              <a16:creationId xmlns:a16="http://schemas.microsoft.com/office/drawing/2014/main" id="{00000000-0008-0000-3200-00001D010000}"/>
            </a:ext>
          </a:extLst>
        </xdr:cNvPr>
        <xdr:cNvSpPr/>
      </xdr:nvSpPr>
      <xdr:spPr>
        <a:xfrm>
          <a:off x="2558612" y="28904569"/>
          <a:ext cx="933043"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9524</xdr:colOff>
      <xdr:row>135</xdr:row>
      <xdr:rowOff>17871</xdr:rowOff>
    </xdr:from>
    <xdr:ext cx="936000" cy="336897"/>
    <xdr:sp macro="" textlink="" fLocksText="0">
      <xdr:nvSpPr>
        <xdr:cNvPr id="286" name="Gefaltete Ecke 75">
          <a:extLst>
            <a:ext uri="{FF2B5EF4-FFF2-40B4-BE49-F238E27FC236}">
              <a16:creationId xmlns:a16="http://schemas.microsoft.com/office/drawing/2014/main" id="{00000000-0008-0000-3200-00001E010000}"/>
            </a:ext>
          </a:extLst>
        </xdr:cNvPr>
        <xdr:cNvSpPr/>
      </xdr:nvSpPr>
      <xdr:spPr>
        <a:xfrm>
          <a:off x="9134474" y="284309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327462</xdr:colOff>
      <xdr:row>137</xdr:row>
      <xdr:rowOff>74036</xdr:rowOff>
    </xdr:from>
    <xdr:ext cx="933044" cy="336897"/>
    <xdr:sp macro="" textlink="" fLocksText="0">
      <xdr:nvSpPr>
        <xdr:cNvPr id="287" name="Gefaltete Ecke 76">
          <a:extLst>
            <a:ext uri="{FF2B5EF4-FFF2-40B4-BE49-F238E27FC236}">
              <a16:creationId xmlns:a16="http://schemas.microsoft.com/office/drawing/2014/main" id="{00000000-0008-0000-3200-00001F010000}"/>
            </a:ext>
          </a:extLst>
        </xdr:cNvPr>
        <xdr:cNvSpPr/>
      </xdr:nvSpPr>
      <xdr:spPr>
        <a:xfrm>
          <a:off x="7528362" y="2890621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85724</xdr:colOff>
      <xdr:row>141</xdr:row>
      <xdr:rowOff>170271</xdr:rowOff>
    </xdr:from>
    <xdr:ext cx="936000" cy="337553"/>
    <xdr:sp macro="" textlink="" fLocksText="0">
      <xdr:nvSpPr>
        <xdr:cNvPr id="288" name="Gefaltete Ecke 77">
          <a:extLst>
            <a:ext uri="{FF2B5EF4-FFF2-40B4-BE49-F238E27FC236}">
              <a16:creationId xmlns:a16="http://schemas.microsoft.com/office/drawing/2014/main" id="{00000000-0008-0000-3200-000020010000}"/>
            </a:ext>
          </a:extLst>
        </xdr:cNvPr>
        <xdr:cNvSpPr/>
      </xdr:nvSpPr>
      <xdr:spPr>
        <a:xfrm>
          <a:off x="10172699" y="29840646"/>
          <a:ext cx="936000"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123824</xdr:colOff>
      <xdr:row>132</xdr:row>
      <xdr:rowOff>46446</xdr:rowOff>
    </xdr:from>
    <xdr:ext cx="936000" cy="336896"/>
    <xdr:sp macro="" textlink="" fLocksText="0">
      <xdr:nvSpPr>
        <xdr:cNvPr id="289" name="Gefaltete Ecke 78">
          <a:extLst>
            <a:ext uri="{FF2B5EF4-FFF2-40B4-BE49-F238E27FC236}">
              <a16:creationId xmlns:a16="http://schemas.microsoft.com/office/drawing/2014/main" id="{00000000-0008-0000-3200-000021010000}"/>
            </a:ext>
          </a:extLst>
        </xdr:cNvPr>
        <xdr:cNvSpPr/>
      </xdr:nvSpPr>
      <xdr:spPr>
        <a:xfrm>
          <a:off x="10210799" y="27830871"/>
          <a:ext cx="936000" cy="336896"/>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383298</xdr:colOff>
      <xdr:row>141</xdr:row>
      <xdr:rowOff>109507</xdr:rowOff>
    </xdr:from>
    <xdr:ext cx="933044" cy="337554"/>
    <xdr:sp macro="" textlink="" fLocksText="0">
      <xdr:nvSpPr>
        <xdr:cNvPr id="290" name="Gefaltete Ecke 80">
          <a:extLst>
            <a:ext uri="{FF2B5EF4-FFF2-40B4-BE49-F238E27FC236}">
              <a16:creationId xmlns:a16="http://schemas.microsoft.com/office/drawing/2014/main" id="{00000000-0008-0000-3200-000022010000}"/>
            </a:ext>
          </a:extLst>
        </xdr:cNvPr>
        <xdr:cNvSpPr/>
      </xdr:nvSpPr>
      <xdr:spPr>
        <a:xfrm>
          <a:off x="8546223" y="29779882"/>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9</xdr:col>
      <xdr:colOff>28574</xdr:colOff>
      <xdr:row>145</xdr:row>
      <xdr:rowOff>141696</xdr:rowOff>
    </xdr:from>
    <xdr:ext cx="933044" cy="337554"/>
    <xdr:sp macro="" textlink="" fLocksText="0">
      <xdr:nvSpPr>
        <xdr:cNvPr id="291" name="Gefaltete Ecke 81">
          <a:extLst>
            <a:ext uri="{FF2B5EF4-FFF2-40B4-BE49-F238E27FC236}">
              <a16:creationId xmlns:a16="http://schemas.microsoft.com/office/drawing/2014/main" id="{00000000-0008-0000-3200-000023010000}"/>
            </a:ext>
          </a:extLst>
        </xdr:cNvPr>
        <xdr:cNvSpPr/>
      </xdr:nvSpPr>
      <xdr:spPr>
        <a:xfrm>
          <a:off x="8191499" y="306502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758387</xdr:colOff>
      <xdr:row>146</xdr:row>
      <xdr:rowOff>20170</xdr:rowOff>
    </xdr:from>
    <xdr:ext cx="936000" cy="336897"/>
    <xdr:sp macro="" textlink="" fLocksText="0">
      <xdr:nvSpPr>
        <xdr:cNvPr id="292" name="Gefaltete Ecke 82">
          <a:extLst>
            <a:ext uri="{FF2B5EF4-FFF2-40B4-BE49-F238E27FC236}">
              <a16:creationId xmlns:a16="http://schemas.microsoft.com/office/drawing/2014/main" id="{00000000-0008-0000-3200-000024010000}"/>
            </a:ext>
          </a:extLst>
        </xdr:cNvPr>
        <xdr:cNvSpPr/>
      </xdr:nvSpPr>
      <xdr:spPr>
        <a:xfrm>
          <a:off x="9883337" y="30738295"/>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11</xdr:col>
      <xdr:colOff>47624</xdr:colOff>
      <xdr:row>150</xdr:row>
      <xdr:rowOff>36921</xdr:rowOff>
    </xdr:from>
    <xdr:ext cx="936000" cy="336897"/>
    <xdr:sp macro="" textlink="" fLocksText="0">
      <xdr:nvSpPr>
        <xdr:cNvPr id="293" name="Gefaltete Ecke 83">
          <a:extLst>
            <a:ext uri="{FF2B5EF4-FFF2-40B4-BE49-F238E27FC236}">
              <a16:creationId xmlns:a16="http://schemas.microsoft.com/office/drawing/2014/main" id="{00000000-0008-0000-3200-000025010000}"/>
            </a:ext>
          </a:extLst>
        </xdr:cNvPr>
        <xdr:cNvSpPr/>
      </xdr:nvSpPr>
      <xdr:spPr>
        <a:xfrm>
          <a:off x="10134599" y="315932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447674</xdr:colOff>
      <xdr:row>138</xdr:row>
      <xdr:rowOff>84546</xdr:rowOff>
    </xdr:from>
    <xdr:ext cx="933044" cy="337554"/>
    <xdr:sp macro="" textlink="" fLocksText="0">
      <xdr:nvSpPr>
        <xdr:cNvPr id="294" name="Gefaltete Ecke 84">
          <a:extLst>
            <a:ext uri="{FF2B5EF4-FFF2-40B4-BE49-F238E27FC236}">
              <a16:creationId xmlns:a16="http://schemas.microsoft.com/office/drawing/2014/main" id="{00000000-0008-0000-3200-000026010000}"/>
            </a:ext>
          </a:extLst>
        </xdr:cNvPr>
        <xdr:cNvSpPr/>
      </xdr:nvSpPr>
      <xdr:spPr>
        <a:xfrm>
          <a:off x="9572624" y="291262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114299</xdr:colOff>
      <xdr:row>153</xdr:row>
      <xdr:rowOff>17871</xdr:rowOff>
    </xdr:from>
    <xdr:ext cx="933043" cy="336897"/>
    <xdr:sp macro="" textlink="" fLocksText="0">
      <xdr:nvSpPr>
        <xdr:cNvPr id="295" name="Gefaltete Ecke 85">
          <a:extLst>
            <a:ext uri="{FF2B5EF4-FFF2-40B4-BE49-F238E27FC236}">
              <a16:creationId xmlns:a16="http://schemas.microsoft.com/office/drawing/2014/main" id="{00000000-0008-0000-3200-000027010000}"/>
            </a:ext>
          </a:extLst>
        </xdr:cNvPr>
        <xdr:cNvSpPr/>
      </xdr:nvSpPr>
      <xdr:spPr>
        <a:xfrm>
          <a:off x="1543049" y="32202846"/>
          <a:ext cx="933043"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650655</xdr:colOff>
      <xdr:row>146</xdr:row>
      <xdr:rowOff>47103</xdr:rowOff>
    </xdr:from>
    <xdr:ext cx="933044" cy="336897"/>
    <xdr:sp macro="" textlink="" fLocksText="0">
      <xdr:nvSpPr>
        <xdr:cNvPr id="296" name="Gefaltete Ecke 87">
          <a:extLst>
            <a:ext uri="{FF2B5EF4-FFF2-40B4-BE49-F238E27FC236}">
              <a16:creationId xmlns:a16="http://schemas.microsoft.com/office/drawing/2014/main" id="{00000000-0008-0000-3200-000028010000}"/>
            </a:ext>
          </a:extLst>
        </xdr:cNvPr>
        <xdr:cNvSpPr/>
      </xdr:nvSpPr>
      <xdr:spPr>
        <a:xfrm>
          <a:off x="4003455" y="30765228"/>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323849</xdr:colOff>
      <xdr:row>150</xdr:row>
      <xdr:rowOff>94071</xdr:rowOff>
    </xdr:from>
    <xdr:ext cx="933044" cy="337553"/>
    <xdr:sp macro="" textlink="" fLocksText="0">
      <xdr:nvSpPr>
        <xdr:cNvPr id="297" name="Gefaltete Ecke 88">
          <a:extLst>
            <a:ext uri="{FF2B5EF4-FFF2-40B4-BE49-F238E27FC236}">
              <a16:creationId xmlns:a16="http://schemas.microsoft.com/office/drawing/2014/main" id="{00000000-0008-0000-3200-000029010000}"/>
            </a:ext>
          </a:extLst>
        </xdr:cNvPr>
        <xdr:cNvSpPr/>
      </xdr:nvSpPr>
      <xdr:spPr>
        <a:xfrm>
          <a:off x="2714624" y="3165039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819149</xdr:colOff>
      <xdr:row>150</xdr:row>
      <xdr:rowOff>170271</xdr:rowOff>
    </xdr:from>
    <xdr:ext cx="933044" cy="337553"/>
    <xdr:sp macro="" textlink="" fLocksText="0">
      <xdr:nvSpPr>
        <xdr:cNvPr id="298" name="Gefaltete Ecke 89">
          <a:extLst>
            <a:ext uri="{FF2B5EF4-FFF2-40B4-BE49-F238E27FC236}">
              <a16:creationId xmlns:a16="http://schemas.microsoft.com/office/drawing/2014/main" id="{00000000-0008-0000-3200-00002A010000}"/>
            </a:ext>
          </a:extLst>
        </xdr:cNvPr>
        <xdr:cNvSpPr/>
      </xdr:nvSpPr>
      <xdr:spPr>
        <a:xfrm>
          <a:off x="4171949" y="31726596"/>
          <a:ext cx="933044" cy="337553"/>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9524</xdr:colOff>
      <xdr:row>153</xdr:row>
      <xdr:rowOff>17871</xdr:rowOff>
    </xdr:from>
    <xdr:ext cx="936000" cy="336897"/>
    <xdr:sp macro="" textlink="" fLocksText="0">
      <xdr:nvSpPr>
        <xdr:cNvPr id="299" name="Gefaltete Ecke 90">
          <a:extLst>
            <a:ext uri="{FF2B5EF4-FFF2-40B4-BE49-F238E27FC236}">
              <a16:creationId xmlns:a16="http://schemas.microsoft.com/office/drawing/2014/main" id="{00000000-0008-0000-3200-00002B010000}"/>
            </a:ext>
          </a:extLst>
        </xdr:cNvPr>
        <xdr:cNvSpPr/>
      </xdr:nvSpPr>
      <xdr:spPr>
        <a:xfrm>
          <a:off x="3362324" y="32202846"/>
          <a:ext cx="936000"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133349</xdr:colOff>
      <xdr:row>153</xdr:row>
      <xdr:rowOff>65496</xdr:rowOff>
    </xdr:from>
    <xdr:ext cx="933044" cy="336897"/>
    <xdr:sp macro="" textlink="" fLocksText="0">
      <xdr:nvSpPr>
        <xdr:cNvPr id="300" name="Gefaltete Ecke 91">
          <a:extLst>
            <a:ext uri="{FF2B5EF4-FFF2-40B4-BE49-F238E27FC236}">
              <a16:creationId xmlns:a16="http://schemas.microsoft.com/office/drawing/2014/main" id="{00000000-0008-0000-3200-00002C010000}"/>
            </a:ext>
          </a:extLst>
        </xdr:cNvPr>
        <xdr:cNvSpPr/>
      </xdr:nvSpPr>
      <xdr:spPr>
        <a:xfrm>
          <a:off x="5410199" y="32250471"/>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293631</xdr:colOff>
      <xdr:row>147</xdr:row>
      <xdr:rowOff>123960</xdr:rowOff>
    </xdr:from>
    <xdr:ext cx="933044" cy="337554"/>
    <xdr:sp macro="" textlink="" fLocksText="0">
      <xdr:nvSpPr>
        <xdr:cNvPr id="301" name="Gefaltete Ecke 92">
          <a:extLst>
            <a:ext uri="{FF2B5EF4-FFF2-40B4-BE49-F238E27FC236}">
              <a16:creationId xmlns:a16="http://schemas.microsoft.com/office/drawing/2014/main" id="{00000000-0008-0000-3200-00002D010000}"/>
            </a:ext>
          </a:extLst>
        </xdr:cNvPr>
        <xdr:cNvSpPr/>
      </xdr:nvSpPr>
      <xdr:spPr>
        <a:xfrm>
          <a:off x="5570481" y="31051635"/>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253232</xdr:colOff>
      <xdr:row>151</xdr:row>
      <xdr:rowOff>155818</xdr:rowOff>
    </xdr:from>
    <xdr:ext cx="933044" cy="336897"/>
    <xdr:sp macro="" textlink="" fLocksText="0">
      <xdr:nvSpPr>
        <xdr:cNvPr id="302" name="Gefaltete Ecke 93">
          <a:extLst>
            <a:ext uri="{FF2B5EF4-FFF2-40B4-BE49-F238E27FC236}">
              <a16:creationId xmlns:a16="http://schemas.microsoft.com/office/drawing/2014/main" id="{00000000-0008-0000-3200-00002E010000}"/>
            </a:ext>
          </a:extLst>
        </xdr:cNvPr>
        <xdr:cNvSpPr/>
      </xdr:nvSpPr>
      <xdr:spPr>
        <a:xfrm>
          <a:off x="6492107" y="31921693"/>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910458</xdr:colOff>
      <xdr:row>149</xdr:row>
      <xdr:rowOff>44804</xdr:rowOff>
    </xdr:from>
    <xdr:ext cx="933044" cy="337554"/>
    <xdr:sp macro="" textlink="" fLocksText="0">
      <xdr:nvSpPr>
        <xdr:cNvPr id="303" name="Gefaltete Ecke 94">
          <a:extLst>
            <a:ext uri="{FF2B5EF4-FFF2-40B4-BE49-F238E27FC236}">
              <a16:creationId xmlns:a16="http://schemas.microsoft.com/office/drawing/2014/main" id="{00000000-0008-0000-3200-00002F010000}"/>
            </a:ext>
          </a:extLst>
        </xdr:cNvPr>
        <xdr:cNvSpPr/>
      </xdr:nvSpPr>
      <xdr:spPr>
        <a:xfrm>
          <a:off x="7149333" y="31391579"/>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10</xdr:col>
      <xdr:colOff>88023</xdr:colOff>
      <xdr:row>152</xdr:row>
      <xdr:rowOff>164030</xdr:rowOff>
    </xdr:from>
    <xdr:ext cx="933044" cy="336897"/>
    <xdr:sp macro="" textlink="" fLocksText="0">
      <xdr:nvSpPr>
        <xdr:cNvPr id="304" name="Gefaltete Ecke 102">
          <a:extLst>
            <a:ext uri="{FF2B5EF4-FFF2-40B4-BE49-F238E27FC236}">
              <a16:creationId xmlns:a16="http://schemas.microsoft.com/office/drawing/2014/main" id="{00000000-0008-0000-3200-000030010000}"/>
            </a:ext>
          </a:extLst>
        </xdr:cNvPr>
        <xdr:cNvSpPr/>
      </xdr:nvSpPr>
      <xdr:spPr>
        <a:xfrm>
          <a:off x="9212973" y="32139455"/>
          <a:ext cx="933044" cy="336897"/>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8</xdr:col>
      <xdr:colOff>804041</xdr:colOff>
      <xdr:row>151</xdr:row>
      <xdr:rowOff>177496</xdr:rowOff>
    </xdr:from>
    <xdr:ext cx="933044" cy="337554"/>
    <xdr:sp macro="" textlink="" fLocksText="0">
      <xdr:nvSpPr>
        <xdr:cNvPr id="305" name="Gefaltete Ecke 103">
          <a:extLst>
            <a:ext uri="{FF2B5EF4-FFF2-40B4-BE49-F238E27FC236}">
              <a16:creationId xmlns:a16="http://schemas.microsoft.com/office/drawing/2014/main" id="{00000000-0008-0000-3200-000031010000}"/>
            </a:ext>
          </a:extLst>
        </xdr:cNvPr>
        <xdr:cNvSpPr/>
      </xdr:nvSpPr>
      <xdr:spPr>
        <a:xfrm>
          <a:off x="8004941" y="31943371"/>
          <a:ext cx="933044" cy="337554"/>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1</xdr:col>
      <xdr:colOff>38101</xdr:colOff>
      <xdr:row>141</xdr:row>
      <xdr:rowOff>180725</xdr:rowOff>
    </xdr:from>
    <xdr:ext cx="4877508" cy="9121"/>
    <xdr:cxnSp macro="">
      <xdr:nvCxnSpPr>
        <xdr:cNvPr id="306" name="Gerader Verbinder 305">
          <a:extLst>
            <a:ext uri="{FF2B5EF4-FFF2-40B4-BE49-F238E27FC236}">
              <a16:creationId xmlns:a16="http://schemas.microsoft.com/office/drawing/2014/main" id="{00000000-0008-0000-3200-000032010000}"/>
            </a:ext>
          </a:extLst>
        </xdr:cNvPr>
        <xdr:cNvCxnSpPr>
          <a:stCxn id="253" idx="1"/>
          <a:endCxn id="259" idx="2"/>
        </xdr:cNvCxnSpPr>
      </xdr:nvCxnSpPr>
      <xdr:spPr>
        <a:xfrm flipV="1">
          <a:off x="527051" y="29854275"/>
          <a:ext cx="4877508" cy="9121"/>
        </a:xfrm>
        <a:prstGeom prst="line">
          <a:avLst/>
        </a:prstGeom>
        <a:ln>
          <a:solidFill>
            <a:schemeClr val="accent1">
              <a:lumMod val="75000"/>
            </a:schemeClr>
          </a:solidFill>
          <a:headEnd type="triangle" w="med" len="med"/>
          <a:tailEnd type="none" w="med" len="med"/>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8</xdr:col>
      <xdr:colOff>589347</xdr:colOff>
      <xdr:row>140</xdr:row>
      <xdr:rowOff>178676</xdr:rowOff>
    </xdr:from>
    <xdr:ext cx="727571" cy="436786"/>
    <xdr:sp macro="" textlink="">
      <xdr:nvSpPr>
        <xdr:cNvPr id="307" name="Textfeld 306">
          <a:extLst>
            <a:ext uri="{FF2B5EF4-FFF2-40B4-BE49-F238E27FC236}">
              <a16:creationId xmlns:a16="http://schemas.microsoft.com/office/drawing/2014/main" id="{00000000-0008-0000-3200-000033010000}"/>
            </a:ext>
          </a:extLst>
        </xdr:cNvPr>
        <xdr:cNvSpPr txBox="1"/>
      </xdr:nvSpPr>
      <xdr:spPr>
        <a:xfrm>
          <a:off x="7790247" y="29639501"/>
          <a:ext cx="727571"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b="1">
              <a:latin typeface="Calibri Light" panose="020F0302020204030204" pitchFamily="34" charset="0"/>
              <a:cs typeface="Calibri Light" panose="020F0302020204030204" pitchFamily="34" charset="0"/>
            </a:rPr>
            <a:t>Customer</a:t>
          </a:r>
          <a:br>
            <a:rPr lang="de-CH" sz="1100" b="1" baseline="0">
              <a:latin typeface="Calibri Light" panose="020F0302020204030204" pitchFamily="34" charset="0"/>
              <a:cs typeface="Calibri Light" panose="020F0302020204030204" pitchFamily="34" charset="0"/>
            </a:rPr>
          </a:br>
          <a:r>
            <a:rPr lang="de-CH" sz="1100" b="1" baseline="0">
              <a:latin typeface="Calibri Light" panose="020F0302020204030204" pitchFamily="34" charset="0"/>
              <a:cs typeface="Calibri Light" panose="020F0302020204030204" pitchFamily="34" charset="0"/>
            </a:rPr>
            <a:t>Jobs</a:t>
          </a:r>
          <a:endParaRPr lang="de-CH" sz="1100" b="1">
            <a:latin typeface="Calibri Light" panose="020F0302020204030204" pitchFamily="34" charset="0"/>
            <a:cs typeface="Calibri Light" panose="020F0302020204030204" pitchFamily="34" charset="0"/>
          </a:endParaRPr>
        </a:p>
      </xdr:txBody>
    </xdr:sp>
    <xdr:clientData/>
  </xdr:oneCellAnchor>
  <xdr:oneCellAnchor>
    <xdr:from>
      <xdr:col>7</xdr:col>
      <xdr:colOff>557759</xdr:colOff>
      <xdr:row>139</xdr:row>
      <xdr:rowOff>148786</xdr:rowOff>
    </xdr:from>
    <xdr:ext cx="1031931" cy="1000783"/>
    <xdr:sp macro="" textlink="">
      <xdr:nvSpPr>
        <xdr:cNvPr id="308" name="Textfeld 307">
          <a:extLst>
            <a:ext uri="{FF2B5EF4-FFF2-40B4-BE49-F238E27FC236}">
              <a16:creationId xmlns:a16="http://schemas.microsoft.com/office/drawing/2014/main" id="{00000000-0008-0000-3200-000034010000}"/>
            </a:ext>
          </a:extLst>
        </xdr:cNvPr>
        <xdr:cNvSpPr txBox="1"/>
      </xdr:nvSpPr>
      <xdr:spPr>
        <a:xfrm>
          <a:off x="6796634" y="29400061"/>
          <a:ext cx="1031931" cy="10007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lgn="ctr"/>
          <a:r>
            <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rPr>
            <a:t>Welche Jobs/Aufgaben möchte der Kunde</a:t>
          </a:r>
          <a:r>
            <a:rPr lang="de-CH" sz="1100" b="0" baseline="0">
              <a:solidFill>
                <a:schemeClr val="tx1">
                  <a:lumMod val="50000"/>
                  <a:lumOff val="50000"/>
                </a:schemeClr>
              </a:solidFill>
              <a:latin typeface="Calibri Light" panose="020F0302020204030204" pitchFamily="34" charset="0"/>
              <a:ea typeface="+mn-ea"/>
              <a:cs typeface="Calibri Light" panose="020F0302020204030204" pitchFamily="34" charset="0"/>
            </a:rPr>
            <a:t> erledigen?</a:t>
          </a:r>
          <a:endParaRPr lang="de-CH" sz="1100" b="0">
            <a:solidFill>
              <a:schemeClr val="tx1">
                <a:lumMod val="50000"/>
                <a:lumOff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748862</xdr:colOff>
      <xdr:row>142</xdr:row>
      <xdr:rowOff>45982</xdr:rowOff>
    </xdr:from>
    <xdr:ext cx="1057603" cy="781240"/>
    <xdr:sp macro="" textlink="">
      <xdr:nvSpPr>
        <xdr:cNvPr id="309" name="Textfeld 308">
          <a:extLst>
            <a:ext uri="{FF2B5EF4-FFF2-40B4-BE49-F238E27FC236}">
              <a16:creationId xmlns:a16="http://schemas.microsoft.com/office/drawing/2014/main" id="{00000000-0008-0000-3200-000035010000}"/>
            </a:ext>
          </a:extLst>
        </xdr:cNvPr>
        <xdr:cNvSpPr txBox="1"/>
      </xdr:nvSpPr>
      <xdr:spPr>
        <a:xfrm>
          <a:off x="4101662" y="29925907"/>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schlecht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oneCellAnchor>
    <xdr:from>
      <xdr:col>4</xdr:col>
      <xdr:colOff>748862</xdr:colOff>
      <xdr:row>137</xdr:row>
      <xdr:rowOff>203638</xdr:rowOff>
    </xdr:from>
    <xdr:ext cx="1057603" cy="781240"/>
    <xdr:sp macro="" textlink="">
      <xdr:nvSpPr>
        <xdr:cNvPr id="310" name="Textfeld 309">
          <a:extLst>
            <a:ext uri="{FF2B5EF4-FFF2-40B4-BE49-F238E27FC236}">
              <a16:creationId xmlns:a16="http://schemas.microsoft.com/office/drawing/2014/main" id="{00000000-0008-0000-3200-000036010000}"/>
            </a:ext>
          </a:extLst>
        </xdr:cNvPr>
        <xdr:cNvSpPr txBox="1"/>
      </xdr:nvSpPr>
      <xdr:spPr>
        <a:xfrm>
          <a:off x="4101662" y="29035813"/>
          <a:ext cx="1057603" cy="781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CH">
              <a:solidFill>
                <a:schemeClr val="tx1">
                  <a:lumMod val="50000"/>
                  <a:lumOff val="50000"/>
                </a:schemeClr>
              </a:solidFill>
              <a:latin typeface="Calibri Light" panose="020F0302020204030204" pitchFamily="34" charset="0"/>
              <a:cs typeface="Calibri Light" panose="020F0302020204030204" pitchFamily="34" charset="0"/>
            </a:rPr>
            <a:t>Was führt dazu, dass sich der Kunde gut fühlt?</a:t>
          </a:r>
          <a:endParaRPr lang="fr-CH" sz="1100">
            <a:solidFill>
              <a:schemeClr val="tx1">
                <a:lumMod val="50000"/>
                <a:lumOff val="50000"/>
              </a:schemeClr>
            </a:solidFill>
            <a:latin typeface="Calibri Light" panose="020F0302020204030204" pitchFamily="34" charset="0"/>
            <a:cs typeface="Calibri Light" panose="020F0302020204030204" pitchFamily="34" charset="0"/>
          </a:endParaRPr>
        </a:p>
      </xdr:txBody>
    </xdr:sp>
    <xdr:clientData/>
  </xdr:oneCellAnchor>
  <xdr:twoCellAnchor editAs="oneCell">
    <xdr:from>
      <xdr:col>9</xdr:col>
      <xdr:colOff>432237</xdr:colOff>
      <xdr:row>13</xdr:row>
      <xdr:rowOff>197861</xdr:rowOff>
    </xdr:from>
    <xdr:to>
      <xdr:col>10</xdr:col>
      <xdr:colOff>406212</xdr:colOff>
      <xdr:row>15</xdr:row>
      <xdr:rowOff>115001</xdr:rowOff>
    </xdr:to>
    <xdr:sp macro="" textlink="" fLocksText="0">
      <xdr:nvSpPr>
        <xdr:cNvPr id="311" name="Gefaltete Ecke 76">
          <a:extLst>
            <a:ext uri="{FF2B5EF4-FFF2-40B4-BE49-F238E27FC236}">
              <a16:creationId xmlns:a16="http://schemas.microsoft.com/office/drawing/2014/main" id="{00000000-0008-0000-3200-000037010000}"/>
            </a:ext>
          </a:extLst>
        </xdr:cNvPr>
        <xdr:cNvSpPr/>
      </xdr:nvSpPr>
      <xdr:spPr>
        <a:xfrm>
          <a:off x="8595162" y="3045836"/>
          <a:ext cx="936000"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twoCellAnchor>
  <xdr:twoCellAnchor editAs="oneCell">
    <xdr:from>
      <xdr:col>11</xdr:col>
      <xdr:colOff>450850</xdr:colOff>
      <xdr:row>2</xdr:row>
      <xdr:rowOff>63500</xdr:rowOff>
    </xdr:from>
    <xdr:to>
      <xdr:col>11</xdr:col>
      <xdr:colOff>1206991</xdr:colOff>
      <xdr:row>3</xdr:row>
      <xdr:rowOff>33950</xdr:rowOff>
    </xdr:to>
    <xdr:grpSp>
      <xdr:nvGrpSpPr>
        <xdr:cNvPr id="312" name="Gruppieren 311">
          <a:extLst>
            <a:ext uri="{FF2B5EF4-FFF2-40B4-BE49-F238E27FC236}">
              <a16:creationId xmlns:a16="http://schemas.microsoft.com/office/drawing/2014/main" id="{00000000-0008-0000-3200-000038010000}"/>
            </a:ext>
          </a:extLst>
        </xdr:cNvPr>
        <xdr:cNvGrpSpPr/>
      </xdr:nvGrpSpPr>
      <xdr:grpSpPr>
        <a:xfrm>
          <a:off x="10836910" y="612140"/>
          <a:ext cx="756141" cy="176190"/>
          <a:chOff x="10585450" y="586886"/>
          <a:chExt cx="756141" cy="180000"/>
        </a:xfrm>
      </xdr:grpSpPr>
      <xdr:grpSp>
        <xdr:nvGrpSpPr>
          <xdr:cNvPr id="313" name="Gruppieren 312">
            <a:hlinkClick xmlns:r="http://schemas.openxmlformats.org/officeDocument/2006/relationships" r:id="rId3" tooltip="Help"/>
            <a:extLst>
              <a:ext uri="{FF2B5EF4-FFF2-40B4-BE49-F238E27FC236}">
                <a16:creationId xmlns:a16="http://schemas.microsoft.com/office/drawing/2014/main" id="{00000000-0008-0000-3200-000039010000}"/>
              </a:ext>
            </a:extLst>
          </xdr:cNvPr>
          <xdr:cNvGrpSpPr/>
        </xdr:nvGrpSpPr>
        <xdr:grpSpPr>
          <a:xfrm>
            <a:off x="11161591" y="586886"/>
            <a:ext cx="180000" cy="180000"/>
            <a:chOff x="8105775" y="571500"/>
            <a:chExt cx="172800" cy="172800"/>
          </a:xfrm>
        </xdr:grpSpPr>
        <xdr:sp macro="" textlink="">
          <xdr:nvSpPr>
            <xdr:cNvPr id="316" name="Rechteck 315">
              <a:extLst>
                <a:ext uri="{FF2B5EF4-FFF2-40B4-BE49-F238E27FC236}">
                  <a16:creationId xmlns:a16="http://schemas.microsoft.com/office/drawing/2014/main" id="{00000000-0008-0000-3200-00003C01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17" name="Textfeld 316">
              <a:extLst>
                <a:ext uri="{FF2B5EF4-FFF2-40B4-BE49-F238E27FC236}">
                  <a16:creationId xmlns:a16="http://schemas.microsoft.com/office/drawing/2014/main" id="{00000000-0008-0000-3200-00003D01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314" name="Rechteck 313">
            <a:extLst>
              <a:ext uri="{FF2B5EF4-FFF2-40B4-BE49-F238E27FC236}">
                <a16:creationId xmlns:a16="http://schemas.microsoft.com/office/drawing/2014/main" id="{00000000-0008-0000-3200-00003A01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15" name="Rechteck 314">
            <a:extLst>
              <a:ext uri="{FF2B5EF4-FFF2-40B4-BE49-F238E27FC236}">
                <a16:creationId xmlns:a16="http://schemas.microsoft.com/office/drawing/2014/main" id="{00000000-0008-0000-3200-00003B01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0.xml><?xml version="1.0" encoding="utf-8"?>
<xdr:wsDr xmlns:xdr="http://schemas.openxmlformats.org/drawingml/2006/spreadsheetDrawing" xmlns:a="http://schemas.openxmlformats.org/drawingml/2006/main">
  <xdr:twoCellAnchor>
    <xdr:from>
      <xdr:col>3</xdr:col>
      <xdr:colOff>2210418</xdr:colOff>
      <xdr:row>6</xdr:row>
      <xdr:rowOff>0</xdr:rowOff>
    </xdr:from>
    <xdr:to>
      <xdr:col>3</xdr:col>
      <xdr:colOff>2276072</xdr:colOff>
      <xdr:row>6</xdr:row>
      <xdr:rowOff>400050</xdr:rowOff>
    </xdr:to>
    <xdr:sp macro="" textlink="">
      <xdr:nvSpPr>
        <xdr:cNvPr id="2" name="Rechteck 1">
          <a:extLst>
            <a:ext uri="{FF2B5EF4-FFF2-40B4-BE49-F238E27FC236}">
              <a16:creationId xmlns:a16="http://schemas.microsoft.com/office/drawing/2014/main" id="{00000000-0008-0000-3300-000002000000}"/>
            </a:ext>
          </a:extLst>
        </xdr:cNvPr>
        <xdr:cNvSpPr/>
      </xdr:nvSpPr>
      <xdr:spPr>
        <a:xfrm>
          <a:off x="5029818" y="1504950"/>
          <a:ext cx="65654" cy="3810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7</xdr:row>
      <xdr:rowOff>9524</xdr:rowOff>
    </xdr:from>
    <xdr:to>
      <xdr:col>3</xdr:col>
      <xdr:colOff>2276072</xdr:colOff>
      <xdr:row>8</xdr:row>
      <xdr:rowOff>0</xdr:rowOff>
    </xdr:to>
    <xdr:sp macro="" textlink="">
      <xdr:nvSpPr>
        <xdr:cNvPr id="3" name="Rechteck 2">
          <a:extLst>
            <a:ext uri="{FF2B5EF4-FFF2-40B4-BE49-F238E27FC236}">
              <a16:creationId xmlns:a16="http://schemas.microsoft.com/office/drawing/2014/main" id="{00000000-0008-0000-3300-000003000000}"/>
            </a:ext>
          </a:extLst>
        </xdr:cNvPr>
        <xdr:cNvSpPr/>
      </xdr:nvSpPr>
      <xdr:spPr>
        <a:xfrm>
          <a:off x="5029818" y="1895474"/>
          <a:ext cx="65654" cy="37147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8</xdr:row>
      <xdr:rowOff>9524</xdr:rowOff>
    </xdr:from>
    <xdr:to>
      <xdr:col>3</xdr:col>
      <xdr:colOff>2276072</xdr:colOff>
      <xdr:row>9</xdr:row>
      <xdr:rowOff>0</xdr:rowOff>
    </xdr:to>
    <xdr:sp macro="" textlink="">
      <xdr:nvSpPr>
        <xdr:cNvPr id="4" name="Rechteck 3">
          <a:extLst>
            <a:ext uri="{FF2B5EF4-FFF2-40B4-BE49-F238E27FC236}">
              <a16:creationId xmlns:a16="http://schemas.microsoft.com/office/drawing/2014/main" id="{00000000-0008-0000-3300-000004000000}"/>
            </a:ext>
          </a:extLst>
        </xdr:cNvPr>
        <xdr:cNvSpPr/>
      </xdr:nvSpPr>
      <xdr:spPr>
        <a:xfrm>
          <a:off x="5029818" y="2276474"/>
          <a:ext cx="65654" cy="37147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9</xdr:row>
      <xdr:rowOff>9524</xdr:rowOff>
    </xdr:from>
    <xdr:to>
      <xdr:col>3</xdr:col>
      <xdr:colOff>2276072</xdr:colOff>
      <xdr:row>9</xdr:row>
      <xdr:rowOff>408214</xdr:rowOff>
    </xdr:to>
    <xdr:sp macro="" textlink="">
      <xdr:nvSpPr>
        <xdr:cNvPr id="5" name="Rechteck 4">
          <a:extLst>
            <a:ext uri="{FF2B5EF4-FFF2-40B4-BE49-F238E27FC236}">
              <a16:creationId xmlns:a16="http://schemas.microsoft.com/office/drawing/2014/main" id="{00000000-0008-0000-3300-000005000000}"/>
            </a:ext>
          </a:extLst>
        </xdr:cNvPr>
        <xdr:cNvSpPr/>
      </xdr:nvSpPr>
      <xdr:spPr>
        <a:xfrm>
          <a:off x="5029818" y="2657474"/>
          <a:ext cx="65654" cy="37011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10</xdr:row>
      <xdr:rowOff>9524</xdr:rowOff>
    </xdr:from>
    <xdr:to>
      <xdr:col>3</xdr:col>
      <xdr:colOff>2276072</xdr:colOff>
      <xdr:row>11</xdr:row>
      <xdr:rowOff>540</xdr:rowOff>
    </xdr:to>
    <xdr:sp macro="" textlink="">
      <xdr:nvSpPr>
        <xdr:cNvPr id="6" name="Rechteck 5">
          <a:extLst>
            <a:ext uri="{FF2B5EF4-FFF2-40B4-BE49-F238E27FC236}">
              <a16:creationId xmlns:a16="http://schemas.microsoft.com/office/drawing/2014/main" id="{00000000-0008-0000-3300-000006000000}"/>
            </a:ext>
          </a:extLst>
        </xdr:cNvPr>
        <xdr:cNvSpPr/>
      </xdr:nvSpPr>
      <xdr:spPr>
        <a:xfrm>
          <a:off x="5029818" y="3038474"/>
          <a:ext cx="65654" cy="37201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11</xdr:row>
      <xdr:rowOff>9524</xdr:rowOff>
    </xdr:from>
    <xdr:to>
      <xdr:col>3</xdr:col>
      <xdr:colOff>2276072</xdr:colOff>
      <xdr:row>11</xdr:row>
      <xdr:rowOff>410765</xdr:rowOff>
    </xdr:to>
    <xdr:sp macro="" textlink="">
      <xdr:nvSpPr>
        <xdr:cNvPr id="7" name="Rechteck 6">
          <a:extLst>
            <a:ext uri="{FF2B5EF4-FFF2-40B4-BE49-F238E27FC236}">
              <a16:creationId xmlns:a16="http://schemas.microsoft.com/office/drawing/2014/main" id="{00000000-0008-0000-3300-000007000000}"/>
            </a:ext>
          </a:extLst>
        </xdr:cNvPr>
        <xdr:cNvSpPr/>
      </xdr:nvSpPr>
      <xdr:spPr>
        <a:xfrm>
          <a:off x="5029818" y="3419474"/>
          <a:ext cx="65654" cy="37266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12</xdr:row>
      <xdr:rowOff>4082</xdr:rowOff>
    </xdr:from>
    <xdr:to>
      <xdr:col>3</xdr:col>
      <xdr:colOff>2276072</xdr:colOff>
      <xdr:row>12</xdr:row>
      <xdr:rowOff>402772</xdr:rowOff>
    </xdr:to>
    <xdr:sp macro="" textlink="">
      <xdr:nvSpPr>
        <xdr:cNvPr id="8" name="Rechteck 7">
          <a:extLst>
            <a:ext uri="{FF2B5EF4-FFF2-40B4-BE49-F238E27FC236}">
              <a16:creationId xmlns:a16="http://schemas.microsoft.com/office/drawing/2014/main" id="{00000000-0008-0000-3300-000008000000}"/>
            </a:ext>
          </a:extLst>
        </xdr:cNvPr>
        <xdr:cNvSpPr/>
      </xdr:nvSpPr>
      <xdr:spPr>
        <a:xfrm>
          <a:off x="5029818" y="3795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13</xdr:row>
      <xdr:rowOff>4082</xdr:rowOff>
    </xdr:from>
    <xdr:to>
      <xdr:col>3</xdr:col>
      <xdr:colOff>2276072</xdr:colOff>
      <xdr:row>13</xdr:row>
      <xdr:rowOff>402772</xdr:rowOff>
    </xdr:to>
    <xdr:sp macro="" textlink="">
      <xdr:nvSpPr>
        <xdr:cNvPr id="9" name="Rechteck 8">
          <a:extLst>
            <a:ext uri="{FF2B5EF4-FFF2-40B4-BE49-F238E27FC236}">
              <a16:creationId xmlns:a16="http://schemas.microsoft.com/office/drawing/2014/main" id="{00000000-0008-0000-3300-000009000000}"/>
            </a:ext>
          </a:extLst>
        </xdr:cNvPr>
        <xdr:cNvSpPr/>
      </xdr:nvSpPr>
      <xdr:spPr>
        <a:xfrm>
          <a:off x="5029818" y="4176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14</xdr:row>
      <xdr:rowOff>4081</xdr:rowOff>
    </xdr:from>
    <xdr:to>
      <xdr:col>3</xdr:col>
      <xdr:colOff>2276072</xdr:colOff>
      <xdr:row>14</xdr:row>
      <xdr:rowOff>402771</xdr:rowOff>
    </xdr:to>
    <xdr:sp macro="" textlink="">
      <xdr:nvSpPr>
        <xdr:cNvPr id="10" name="Rechteck 9">
          <a:extLst>
            <a:ext uri="{FF2B5EF4-FFF2-40B4-BE49-F238E27FC236}">
              <a16:creationId xmlns:a16="http://schemas.microsoft.com/office/drawing/2014/main" id="{00000000-0008-0000-3300-00000A000000}"/>
            </a:ext>
          </a:extLst>
        </xdr:cNvPr>
        <xdr:cNvSpPr/>
      </xdr:nvSpPr>
      <xdr:spPr>
        <a:xfrm>
          <a:off x="5029818" y="4557031"/>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15</xdr:row>
      <xdr:rowOff>4082</xdr:rowOff>
    </xdr:from>
    <xdr:to>
      <xdr:col>3</xdr:col>
      <xdr:colOff>2276072</xdr:colOff>
      <xdr:row>15</xdr:row>
      <xdr:rowOff>402772</xdr:rowOff>
    </xdr:to>
    <xdr:sp macro="" textlink="">
      <xdr:nvSpPr>
        <xdr:cNvPr id="11" name="Rechteck 10">
          <a:extLst>
            <a:ext uri="{FF2B5EF4-FFF2-40B4-BE49-F238E27FC236}">
              <a16:creationId xmlns:a16="http://schemas.microsoft.com/office/drawing/2014/main" id="{00000000-0008-0000-3300-00000B000000}"/>
            </a:ext>
          </a:extLst>
        </xdr:cNvPr>
        <xdr:cNvSpPr/>
      </xdr:nvSpPr>
      <xdr:spPr>
        <a:xfrm>
          <a:off x="5029818" y="4938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16</xdr:row>
      <xdr:rowOff>4082</xdr:rowOff>
    </xdr:from>
    <xdr:to>
      <xdr:col>3</xdr:col>
      <xdr:colOff>2276072</xdr:colOff>
      <xdr:row>16</xdr:row>
      <xdr:rowOff>402772</xdr:rowOff>
    </xdr:to>
    <xdr:sp macro="" textlink="">
      <xdr:nvSpPr>
        <xdr:cNvPr id="12" name="Rechteck 11">
          <a:extLst>
            <a:ext uri="{FF2B5EF4-FFF2-40B4-BE49-F238E27FC236}">
              <a16:creationId xmlns:a16="http://schemas.microsoft.com/office/drawing/2014/main" id="{00000000-0008-0000-3300-00000C000000}"/>
            </a:ext>
          </a:extLst>
        </xdr:cNvPr>
        <xdr:cNvSpPr/>
      </xdr:nvSpPr>
      <xdr:spPr>
        <a:xfrm>
          <a:off x="5029818" y="5319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17</xdr:row>
      <xdr:rowOff>0</xdr:rowOff>
    </xdr:from>
    <xdr:to>
      <xdr:col>3</xdr:col>
      <xdr:colOff>2276689</xdr:colOff>
      <xdr:row>17</xdr:row>
      <xdr:rowOff>400050</xdr:rowOff>
    </xdr:to>
    <xdr:sp macro="" textlink="">
      <xdr:nvSpPr>
        <xdr:cNvPr id="13" name="Rechteck 12">
          <a:extLst>
            <a:ext uri="{FF2B5EF4-FFF2-40B4-BE49-F238E27FC236}">
              <a16:creationId xmlns:a16="http://schemas.microsoft.com/office/drawing/2014/main" id="{00000000-0008-0000-3300-00000D000000}"/>
            </a:ext>
          </a:extLst>
        </xdr:cNvPr>
        <xdr:cNvSpPr/>
      </xdr:nvSpPr>
      <xdr:spPr>
        <a:xfrm>
          <a:off x="5028054" y="5695950"/>
          <a:ext cx="68035" cy="3810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17</xdr:row>
      <xdr:rowOff>409574</xdr:rowOff>
    </xdr:from>
    <xdr:to>
      <xdr:col>3</xdr:col>
      <xdr:colOff>2276689</xdr:colOff>
      <xdr:row>18</xdr:row>
      <xdr:rowOff>400050</xdr:rowOff>
    </xdr:to>
    <xdr:sp macro="" textlink="">
      <xdr:nvSpPr>
        <xdr:cNvPr id="14" name="Rechteck 13">
          <a:extLst>
            <a:ext uri="{FF2B5EF4-FFF2-40B4-BE49-F238E27FC236}">
              <a16:creationId xmlns:a16="http://schemas.microsoft.com/office/drawing/2014/main" id="{00000000-0008-0000-3300-00000E000000}"/>
            </a:ext>
          </a:extLst>
        </xdr:cNvPr>
        <xdr:cNvSpPr/>
      </xdr:nvSpPr>
      <xdr:spPr>
        <a:xfrm>
          <a:off x="5028054" y="6076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18</xdr:row>
      <xdr:rowOff>409574</xdr:rowOff>
    </xdr:from>
    <xdr:to>
      <xdr:col>3</xdr:col>
      <xdr:colOff>2276689</xdr:colOff>
      <xdr:row>19</xdr:row>
      <xdr:rowOff>400050</xdr:rowOff>
    </xdr:to>
    <xdr:sp macro="" textlink="">
      <xdr:nvSpPr>
        <xdr:cNvPr id="15" name="Rechteck 14">
          <a:extLst>
            <a:ext uri="{FF2B5EF4-FFF2-40B4-BE49-F238E27FC236}">
              <a16:creationId xmlns:a16="http://schemas.microsoft.com/office/drawing/2014/main" id="{00000000-0008-0000-3300-00000F000000}"/>
            </a:ext>
          </a:extLst>
        </xdr:cNvPr>
        <xdr:cNvSpPr/>
      </xdr:nvSpPr>
      <xdr:spPr>
        <a:xfrm>
          <a:off x="5028054" y="6457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19</xdr:row>
      <xdr:rowOff>409574</xdr:rowOff>
    </xdr:from>
    <xdr:to>
      <xdr:col>3</xdr:col>
      <xdr:colOff>2276689</xdr:colOff>
      <xdr:row>20</xdr:row>
      <xdr:rowOff>398689</xdr:rowOff>
    </xdr:to>
    <xdr:sp macro="" textlink="">
      <xdr:nvSpPr>
        <xdr:cNvPr id="16" name="Rechteck 15">
          <a:extLst>
            <a:ext uri="{FF2B5EF4-FFF2-40B4-BE49-F238E27FC236}">
              <a16:creationId xmlns:a16="http://schemas.microsoft.com/office/drawing/2014/main" id="{00000000-0008-0000-3300-000010000000}"/>
            </a:ext>
          </a:extLst>
        </xdr:cNvPr>
        <xdr:cNvSpPr/>
      </xdr:nvSpPr>
      <xdr:spPr>
        <a:xfrm>
          <a:off x="5028054" y="6838949"/>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20</xdr:row>
      <xdr:rowOff>409574</xdr:rowOff>
    </xdr:from>
    <xdr:to>
      <xdr:col>3</xdr:col>
      <xdr:colOff>2276689</xdr:colOff>
      <xdr:row>21</xdr:row>
      <xdr:rowOff>401781</xdr:rowOff>
    </xdr:to>
    <xdr:sp macro="" textlink="">
      <xdr:nvSpPr>
        <xdr:cNvPr id="17" name="Rechteck 16">
          <a:extLst>
            <a:ext uri="{FF2B5EF4-FFF2-40B4-BE49-F238E27FC236}">
              <a16:creationId xmlns:a16="http://schemas.microsoft.com/office/drawing/2014/main" id="{00000000-0008-0000-3300-000011000000}"/>
            </a:ext>
          </a:extLst>
        </xdr:cNvPr>
        <xdr:cNvSpPr/>
      </xdr:nvSpPr>
      <xdr:spPr>
        <a:xfrm>
          <a:off x="5028054" y="7219949"/>
          <a:ext cx="68035" cy="38273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21</xdr:row>
      <xdr:rowOff>409574</xdr:rowOff>
    </xdr:from>
    <xdr:to>
      <xdr:col>3</xdr:col>
      <xdr:colOff>2276689</xdr:colOff>
      <xdr:row>22</xdr:row>
      <xdr:rowOff>400050</xdr:rowOff>
    </xdr:to>
    <xdr:sp macro="" textlink="">
      <xdr:nvSpPr>
        <xdr:cNvPr id="18" name="Rechteck 17">
          <a:extLst>
            <a:ext uri="{FF2B5EF4-FFF2-40B4-BE49-F238E27FC236}">
              <a16:creationId xmlns:a16="http://schemas.microsoft.com/office/drawing/2014/main" id="{00000000-0008-0000-3300-000012000000}"/>
            </a:ext>
          </a:extLst>
        </xdr:cNvPr>
        <xdr:cNvSpPr/>
      </xdr:nvSpPr>
      <xdr:spPr>
        <a:xfrm>
          <a:off x="5028054" y="7600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22</xdr:row>
      <xdr:rowOff>404132</xdr:rowOff>
    </xdr:from>
    <xdr:to>
      <xdr:col>3</xdr:col>
      <xdr:colOff>2276689</xdr:colOff>
      <xdr:row>23</xdr:row>
      <xdr:rowOff>393247</xdr:rowOff>
    </xdr:to>
    <xdr:sp macro="" textlink="">
      <xdr:nvSpPr>
        <xdr:cNvPr id="19" name="Rechteck 18">
          <a:extLst>
            <a:ext uri="{FF2B5EF4-FFF2-40B4-BE49-F238E27FC236}">
              <a16:creationId xmlns:a16="http://schemas.microsoft.com/office/drawing/2014/main" id="{00000000-0008-0000-3300-000013000000}"/>
            </a:ext>
          </a:extLst>
        </xdr:cNvPr>
        <xdr:cNvSpPr/>
      </xdr:nvSpPr>
      <xdr:spPr>
        <a:xfrm>
          <a:off x="5028054" y="7986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23</xdr:row>
      <xdr:rowOff>404132</xdr:rowOff>
    </xdr:from>
    <xdr:to>
      <xdr:col>3</xdr:col>
      <xdr:colOff>2276689</xdr:colOff>
      <xdr:row>24</xdr:row>
      <xdr:rowOff>393247</xdr:rowOff>
    </xdr:to>
    <xdr:sp macro="" textlink="">
      <xdr:nvSpPr>
        <xdr:cNvPr id="20" name="Rechteck 19">
          <a:extLst>
            <a:ext uri="{FF2B5EF4-FFF2-40B4-BE49-F238E27FC236}">
              <a16:creationId xmlns:a16="http://schemas.microsoft.com/office/drawing/2014/main" id="{00000000-0008-0000-3300-000014000000}"/>
            </a:ext>
          </a:extLst>
        </xdr:cNvPr>
        <xdr:cNvSpPr/>
      </xdr:nvSpPr>
      <xdr:spPr>
        <a:xfrm>
          <a:off x="5028054" y="8367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24</xdr:row>
      <xdr:rowOff>404131</xdr:rowOff>
    </xdr:from>
    <xdr:to>
      <xdr:col>3</xdr:col>
      <xdr:colOff>2276689</xdr:colOff>
      <xdr:row>25</xdr:row>
      <xdr:rowOff>393246</xdr:rowOff>
    </xdr:to>
    <xdr:sp macro="" textlink="">
      <xdr:nvSpPr>
        <xdr:cNvPr id="21" name="Rechteck 20">
          <a:extLst>
            <a:ext uri="{FF2B5EF4-FFF2-40B4-BE49-F238E27FC236}">
              <a16:creationId xmlns:a16="http://schemas.microsoft.com/office/drawing/2014/main" id="{00000000-0008-0000-3300-000015000000}"/>
            </a:ext>
          </a:extLst>
        </xdr:cNvPr>
        <xdr:cNvSpPr/>
      </xdr:nvSpPr>
      <xdr:spPr>
        <a:xfrm>
          <a:off x="5028054" y="8748031"/>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6</xdr:row>
      <xdr:rowOff>0</xdr:rowOff>
    </xdr:from>
    <xdr:to>
      <xdr:col>3</xdr:col>
      <xdr:colOff>67418</xdr:colOff>
      <xdr:row>7</xdr:row>
      <xdr:rowOff>1190</xdr:rowOff>
    </xdr:to>
    <xdr:sp macro="" textlink="">
      <xdr:nvSpPr>
        <xdr:cNvPr id="22" name="Rechteck 21">
          <a:extLst>
            <a:ext uri="{FF2B5EF4-FFF2-40B4-BE49-F238E27FC236}">
              <a16:creationId xmlns:a16="http://schemas.microsoft.com/office/drawing/2014/main" id="{00000000-0008-0000-3300-000016000000}"/>
            </a:ext>
          </a:extLst>
        </xdr:cNvPr>
        <xdr:cNvSpPr/>
      </xdr:nvSpPr>
      <xdr:spPr>
        <a:xfrm>
          <a:off x="2821164" y="1504950"/>
          <a:ext cx="65654" cy="3821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7</xdr:row>
      <xdr:rowOff>1189</xdr:rowOff>
    </xdr:from>
    <xdr:to>
      <xdr:col>3</xdr:col>
      <xdr:colOff>67418</xdr:colOff>
      <xdr:row>8</xdr:row>
      <xdr:rowOff>1191</xdr:rowOff>
    </xdr:to>
    <xdr:sp macro="" textlink="">
      <xdr:nvSpPr>
        <xdr:cNvPr id="23" name="Rechteck 22">
          <a:extLst>
            <a:ext uri="{FF2B5EF4-FFF2-40B4-BE49-F238E27FC236}">
              <a16:creationId xmlns:a16="http://schemas.microsoft.com/office/drawing/2014/main" id="{00000000-0008-0000-3300-000017000000}"/>
            </a:ext>
          </a:extLst>
        </xdr:cNvPr>
        <xdr:cNvSpPr/>
      </xdr:nvSpPr>
      <xdr:spPr>
        <a:xfrm>
          <a:off x="2821164" y="1887139"/>
          <a:ext cx="65654" cy="38100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8</xdr:row>
      <xdr:rowOff>1190</xdr:rowOff>
    </xdr:from>
    <xdr:to>
      <xdr:col>3</xdr:col>
      <xdr:colOff>67418</xdr:colOff>
      <xdr:row>8</xdr:row>
      <xdr:rowOff>401241</xdr:rowOff>
    </xdr:to>
    <xdr:sp macro="" textlink="">
      <xdr:nvSpPr>
        <xdr:cNvPr id="24" name="Rechteck 23">
          <a:extLst>
            <a:ext uri="{FF2B5EF4-FFF2-40B4-BE49-F238E27FC236}">
              <a16:creationId xmlns:a16="http://schemas.microsoft.com/office/drawing/2014/main" id="{00000000-0008-0000-3300-000018000000}"/>
            </a:ext>
          </a:extLst>
        </xdr:cNvPr>
        <xdr:cNvSpPr/>
      </xdr:nvSpPr>
      <xdr:spPr>
        <a:xfrm>
          <a:off x="2821164" y="2268140"/>
          <a:ext cx="65654"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9</xdr:row>
      <xdr:rowOff>1190</xdr:rowOff>
    </xdr:from>
    <xdr:to>
      <xdr:col>3</xdr:col>
      <xdr:colOff>67418</xdr:colOff>
      <xdr:row>9</xdr:row>
      <xdr:rowOff>208189</xdr:rowOff>
    </xdr:to>
    <xdr:sp macro="" textlink="">
      <xdr:nvSpPr>
        <xdr:cNvPr id="25" name="Rechteck 24">
          <a:extLst>
            <a:ext uri="{FF2B5EF4-FFF2-40B4-BE49-F238E27FC236}">
              <a16:creationId xmlns:a16="http://schemas.microsoft.com/office/drawing/2014/main" id="{00000000-0008-0000-3300-000019000000}"/>
            </a:ext>
          </a:extLst>
        </xdr:cNvPr>
        <xdr:cNvSpPr/>
      </xdr:nvSpPr>
      <xdr:spPr>
        <a:xfrm>
          <a:off x="2821164" y="2649140"/>
          <a:ext cx="65654" cy="20699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9</xdr:row>
      <xdr:rowOff>410764</xdr:rowOff>
    </xdr:from>
    <xdr:to>
      <xdr:col>3</xdr:col>
      <xdr:colOff>67418</xdr:colOff>
      <xdr:row>10</xdr:row>
      <xdr:rowOff>401781</xdr:rowOff>
    </xdr:to>
    <xdr:sp macro="" textlink="">
      <xdr:nvSpPr>
        <xdr:cNvPr id="26" name="Rechteck 25">
          <a:extLst>
            <a:ext uri="{FF2B5EF4-FFF2-40B4-BE49-F238E27FC236}">
              <a16:creationId xmlns:a16="http://schemas.microsoft.com/office/drawing/2014/main" id="{00000000-0008-0000-3300-00001A000000}"/>
            </a:ext>
          </a:extLst>
        </xdr:cNvPr>
        <xdr:cNvSpPr/>
      </xdr:nvSpPr>
      <xdr:spPr>
        <a:xfrm>
          <a:off x="2821164" y="3030139"/>
          <a:ext cx="65654" cy="3815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10</xdr:row>
      <xdr:rowOff>410765</xdr:rowOff>
    </xdr:from>
    <xdr:to>
      <xdr:col>3</xdr:col>
      <xdr:colOff>67418</xdr:colOff>
      <xdr:row>11</xdr:row>
      <xdr:rowOff>401240</xdr:rowOff>
    </xdr:to>
    <xdr:sp macro="" textlink="">
      <xdr:nvSpPr>
        <xdr:cNvPr id="27" name="Rechteck 26">
          <a:extLst>
            <a:ext uri="{FF2B5EF4-FFF2-40B4-BE49-F238E27FC236}">
              <a16:creationId xmlns:a16="http://schemas.microsoft.com/office/drawing/2014/main" id="{00000000-0008-0000-3300-00001B000000}"/>
            </a:ext>
          </a:extLst>
        </xdr:cNvPr>
        <xdr:cNvSpPr/>
      </xdr:nvSpPr>
      <xdr:spPr>
        <a:xfrm>
          <a:off x="2821164" y="3411140"/>
          <a:ext cx="65654" cy="3810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11</xdr:row>
      <xdr:rowOff>405322</xdr:rowOff>
    </xdr:from>
    <xdr:to>
      <xdr:col>3</xdr:col>
      <xdr:colOff>67418</xdr:colOff>
      <xdr:row>12</xdr:row>
      <xdr:rowOff>393247</xdr:rowOff>
    </xdr:to>
    <xdr:sp macro="" textlink="">
      <xdr:nvSpPr>
        <xdr:cNvPr id="28" name="Rechteck 27">
          <a:extLst>
            <a:ext uri="{FF2B5EF4-FFF2-40B4-BE49-F238E27FC236}">
              <a16:creationId xmlns:a16="http://schemas.microsoft.com/office/drawing/2014/main" id="{00000000-0008-0000-3300-00001C000000}"/>
            </a:ext>
          </a:extLst>
        </xdr:cNvPr>
        <xdr:cNvSpPr/>
      </xdr:nvSpPr>
      <xdr:spPr>
        <a:xfrm>
          <a:off x="2821164" y="3786697"/>
          <a:ext cx="65654" cy="3879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12</xdr:row>
      <xdr:rowOff>405323</xdr:rowOff>
    </xdr:from>
    <xdr:to>
      <xdr:col>3</xdr:col>
      <xdr:colOff>67418</xdr:colOff>
      <xdr:row>13</xdr:row>
      <xdr:rowOff>393247</xdr:rowOff>
    </xdr:to>
    <xdr:sp macro="" textlink="">
      <xdr:nvSpPr>
        <xdr:cNvPr id="29" name="Rechteck 28">
          <a:extLst>
            <a:ext uri="{FF2B5EF4-FFF2-40B4-BE49-F238E27FC236}">
              <a16:creationId xmlns:a16="http://schemas.microsoft.com/office/drawing/2014/main" id="{00000000-0008-0000-3300-00001D000000}"/>
            </a:ext>
          </a:extLst>
        </xdr:cNvPr>
        <xdr:cNvSpPr/>
      </xdr:nvSpPr>
      <xdr:spPr>
        <a:xfrm>
          <a:off x="2821164" y="4167698"/>
          <a:ext cx="65654" cy="38797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13</xdr:row>
      <xdr:rowOff>405322</xdr:rowOff>
    </xdr:from>
    <xdr:to>
      <xdr:col>3</xdr:col>
      <xdr:colOff>67418</xdr:colOff>
      <xdr:row>14</xdr:row>
      <xdr:rowOff>393246</xdr:rowOff>
    </xdr:to>
    <xdr:sp macro="" textlink="">
      <xdr:nvSpPr>
        <xdr:cNvPr id="30" name="Rechteck 29">
          <a:extLst>
            <a:ext uri="{FF2B5EF4-FFF2-40B4-BE49-F238E27FC236}">
              <a16:creationId xmlns:a16="http://schemas.microsoft.com/office/drawing/2014/main" id="{00000000-0008-0000-3300-00001E000000}"/>
            </a:ext>
          </a:extLst>
        </xdr:cNvPr>
        <xdr:cNvSpPr/>
      </xdr:nvSpPr>
      <xdr:spPr>
        <a:xfrm>
          <a:off x="2821164" y="4548697"/>
          <a:ext cx="65654" cy="38797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14</xdr:row>
      <xdr:rowOff>405322</xdr:rowOff>
    </xdr:from>
    <xdr:to>
      <xdr:col>3</xdr:col>
      <xdr:colOff>67418</xdr:colOff>
      <xdr:row>15</xdr:row>
      <xdr:rowOff>393247</xdr:rowOff>
    </xdr:to>
    <xdr:sp macro="" textlink="">
      <xdr:nvSpPr>
        <xdr:cNvPr id="31" name="Rechteck 30">
          <a:extLst>
            <a:ext uri="{FF2B5EF4-FFF2-40B4-BE49-F238E27FC236}">
              <a16:creationId xmlns:a16="http://schemas.microsoft.com/office/drawing/2014/main" id="{00000000-0008-0000-3300-00001F000000}"/>
            </a:ext>
          </a:extLst>
        </xdr:cNvPr>
        <xdr:cNvSpPr/>
      </xdr:nvSpPr>
      <xdr:spPr>
        <a:xfrm>
          <a:off x="2821164" y="4929697"/>
          <a:ext cx="65654" cy="3879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15</xdr:row>
      <xdr:rowOff>405323</xdr:rowOff>
    </xdr:from>
    <xdr:to>
      <xdr:col>3</xdr:col>
      <xdr:colOff>67418</xdr:colOff>
      <xdr:row>16</xdr:row>
      <xdr:rowOff>393247</xdr:rowOff>
    </xdr:to>
    <xdr:sp macro="" textlink="">
      <xdr:nvSpPr>
        <xdr:cNvPr id="32" name="Rechteck 31">
          <a:extLst>
            <a:ext uri="{FF2B5EF4-FFF2-40B4-BE49-F238E27FC236}">
              <a16:creationId xmlns:a16="http://schemas.microsoft.com/office/drawing/2014/main" id="{00000000-0008-0000-3300-000020000000}"/>
            </a:ext>
          </a:extLst>
        </xdr:cNvPr>
        <xdr:cNvSpPr/>
      </xdr:nvSpPr>
      <xdr:spPr>
        <a:xfrm>
          <a:off x="2821164" y="5310698"/>
          <a:ext cx="65654" cy="38797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16</xdr:row>
      <xdr:rowOff>401241</xdr:rowOff>
    </xdr:from>
    <xdr:to>
      <xdr:col>3</xdr:col>
      <xdr:colOff>68035</xdr:colOff>
      <xdr:row>17</xdr:row>
      <xdr:rowOff>390525</xdr:rowOff>
    </xdr:to>
    <xdr:sp macro="" textlink="">
      <xdr:nvSpPr>
        <xdr:cNvPr id="33" name="Rechteck 32">
          <a:extLst>
            <a:ext uri="{FF2B5EF4-FFF2-40B4-BE49-F238E27FC236}">
              <a16:creationId xmlns:a16="http://schemas.microsoft.com/office/drawing/2014/main" id="{00000000-0008-0000-3300-000021000000}"/>
            </a:ext>
          </a:extLst>
        </xdr:cNvPr>
        <xdr:cNvSpPr/>
      </xdr:nvSpPr>
      <xdr:spPr>
        <a:xfrm>
          <a:off x="2819400" y="5697141"/>
          <a:ext cx="68035" cy="37980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17</xdr:row>
      <xdr:rowOff>400049</xdr:rowOff>
    </xdr:from>
    <xdr:to>
      <xdr:col>3</xdr:col>
      <xdr:colOff>68035</xdr:colOff>
      <xdr:row>18</xdr:row>
      <xdr:rowOff>390525</xdr:rowOff>
    </xdr:to>
    <xdr:sp macro="" textlink="">
      <xdr:nvSpPr>
        <xdr:cNvPr id="34" name="Rechteck 33">
          <a:extLst>
            <a:ext uri="{FF2B5EF4-FFF2-40B4-BE49-F238E27FC236}">
              <a16:creationId xmlns:a16="http://schemas.microsoft.com/office/drawing/2014/main" id="{00000000-0008-0000-3300-000022000000}"/>
            </a:ext>
          </a:extLst>
        </xdr:cNvPr>
        <xdr:cNvSpPr/>
      </xdr:nvSpPr>
      <xdr:spPr>
        <a:xfrm>
          <a:off x="2819400" y="6076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18</xdr:row>
      <xdr:rowOff>400049</xdr:rowOff>
    </xdr:from>
    <xdr:to>
      <xdr:col>3</xdr:col>
      <xdr:colOff>68035</xdr:colOff>
      <xdr:row>19</xdr:row>
      <xdr:rowOff>390525</xdr:rowOff>
    </xdr:to>
    <xdr:sp macro="" textlink="">
      <xdr:nvSpPr>
        <xdr:cNvPr id="35" name="Rechteck 34">
          <a:extLst>
            <a:ext uri="{FF2B5EF4-FFF2-40B4-BE49-F238E27FC236}">
              <a16:creationId xmlns:a16="http://schemas.microsoft.com/office/drawing/2014/main" id="{00000000-0008-0000-3300-000023000000}"/>
            </a:ext>
          </a:extLst>
        </xdr:cNvPr>
        <xdr:cNvSpPr/>
      </xdr:nvSpPr>
      <xdr:spPr>
        <a:xfrm>
          <a:off x="2819400" y="6457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19</xdr:row>
      <xdr:rowOff>400049</xdr:rowOff>
    </xdr:from>
    <xdr:to>
      <xdr:col>3</xdr:col>
      <xdr:colOff>68035</xdr:colOff>
      <xdr:row>20</xdr:row>
      <xdr:rowOff>389164</xdr:rowOff>
    </xdr:to>
    <xdr:sp macro="" textlink="">
      <xdr:nvSpPr>
        <xdr:cNvPr id="36" name="Rechteck 35">
          <a:extLst>
            <a:ext uri="{FF2B5EF4-FFF2-40B4-BE49-F238E27FC236}">
              <a16:creationId xmlns:a16="http://schemas.microsoft.com/office/drawing/2014/main" id="{00000000-0008-0000-3300-000024000000}"/>
            </a:ext>
          </a:extLst>
        </xdr:cNvPr>
        <xdr:cNvSpPr/>
      </xdr:nvSpPr>
      <xdr:spPr>
        <a:xfrm>
          <a:off x="2819400" y="6838949"/>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20</xdr:row>
      <xdr:rowOff>400049</xdr:rowOff>
    </xdr:from>
    <xdr:to>
      <xdr:col>3</xdr:col>
      <xdr:colOff>68035</xdr:colOff>
      <xdr:row>21</xdr:row>
      <xdr:rowOff>392256</xdr:rowOff>
    </xdr:to>
    <xdr:sp macro="" textlink="">
      <xdr:nvSpPr>
        <xdr:cNvPr id="37" name="Rechteck 36">
          <a:extLst>
            <a:ext uri="{FF2B5EF4-FFF2-40B4-BE49-F238E27FC236}">
              <a16:creationId xmlns:a16="http://schemas.microsoft.com/office/drawing/2014/main" id="{00000000-0008-0000-3300-000025000000}"/>
            </a:ext>
          </a:extLst>
        </xdr:cNvPr>
        <xdr:cNvSpPr/>
      </xdr:nvSpPr>
      <xdr:spPr>
        <a:xfrm>
          <a:off x="2819400" y="7219949"/>
          <a:ext cx="68035" cy="38273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21</xdr:row>
      <xdr:rowOff>400049</xdr:rowOff>
    </xdr:from>
    <xdr:to>
      <xdr:col>3</xdr:col>
      <xdr:colOff>68035</xdr:colOff>
      <xdr:row>22</xdr:row>
      <xdr:rowOff>390525</xdr:rowOff>
    </xdr:to>
    <xdr:sp macro="" textlink="">
      <xdr:nvSpPr>
        <xdr:cNvPr id="38" name="Rechteck 37">
          <a:extLst>
            <a:ext uri="{FF2B5EF4-FFF2-40B4-BE49-F238E27FC236}">
              <a16:creationId xmlns:a16="http://schemas.microsoft.com/office/drawing/2014/main" id="{00000000-0008-0000-3300-000026000000}"/>
            </a:ext>
          </a:extLst>
        </xdr:cNvPr>
        <xdr:cNvSpPr/>
      </xdr:nvSpPr>
      <xdr:spPr>
        <a:xfrm>
          <a:off x="2819400" y="7600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22</xdr:row>
      <xdr:rowOff>394607</xdr:rowOff>
    </xdr:from>
    <xdr:to>
      <xdr:col>3</xdr:col>
      <xdr:colOff>68035</xdr:colOff>
      <xdr:row>23</xdr:row>
      <xdr:rowOff>383722</xdr:rowOff>
    </xdr:to>
    <xdr:sp macro="" textlink="">
      <xdr:nvSpPr>
        <xdr:cNvPr id="39" name="Rechteck 38">
          <a:extLst>
            <a:ext uri="{FF2B5EF4-FFF2-40B4-BE49-F238E27FC236}">
              <a16:creationId xmlns:a16="http://schemas.microsoft.com/office/drawing/2014/main" id="{00000000-0008-0000-3300-000027000000}"/>
            </a:ext>
          </a:extLst>
        </xdr:cNvPr>
        <xdr:cNvSpPr/>
      </xdr:nvSpPr>
      <xdr:spPr>
        <a:xfrm>
          <a:off x="2819400" y="7986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23</xdr:row>
      <xdr:rowOff>394607</xdr:rowOff>
    </xdr:from>
    <xdr:to>
      <xdr:col>3</xdr:col>
      <xdr:colOff>68035</xdr:colOff>
      <xdr:row>24</xdr:row>
      <xdr:rowOff>383722</xdr:rowOff>
    </xdr:to>
    <xdr:sp macro="" textlink="">
      <xdr:nvSpPr>
        <xdr:cNvPr id="40" name="Rechteck 39">
          <a:extLst>
            <a:ext uri="{FF2B5EF4-FFF2-40B4-BE49-F238E27FC236}">
              <a16:creationId xmlns:a16="http://schemas.microsoft.com/office/drawing/2014/main" id="{00000000-0008-0000-3300-000028000000}"/>
            </a:ext>
          </a:extLst>
        </xdr:cNvPr>
        <xdr:cNvSpPr/>
      </xdr:nvSpPr>
      <xdr:spPr>
        <a:xfrm>
          <a:off x="2819400" y="8367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24</xdr:row>
      <xdr:rowOff>394606</xdr:rowOff>
    </xdr:from>
    <xdr:to>
      <xdr:col>3</xdr:col>
      <xdr:colOff>68035</xdr:colOff>
      <xdr:row>25</xdr:row>
      <xdr:rowOff>383721</xdr:rowOff>
    </xdr:to>
    <xdr:sp macro="" textlink="">
      <xdr:nvSpPr>
        <xdr:cNvPr id="41" name="Rechteck 40">
          <a:extLst>
            <a:ext uri="{FF2B5EF4-FFF2-40B4-BE49-F238E27FC236}">
              <a16:creationId xmlns:a16="http://schemas.microsoft.com/office/drawing/2014/main" id="{00000000-0008-0000-3300-000029000000}"/>
            </a:ext>
          </a:extLst>
        </xdr:cNvPr>
        <xdr:cNvSpPr/>
      </xdr:nvSpPr>
      <xdr:spPr>
        <a:xfrm>
          <a:off x="2819400" y="8748031"/>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editAs="oneCell">
    <xdr:from>
      <xdr:col>3</xdr:col>
      <xdr:colOff>161925</xdr:colOff>
      <xdr:row>4</xdr:row>
      <xdr:rowOff>47625</xdr:rowOff>
    </xdr:from>
    <xdr:to>
      <xdr:col>3</xdr:col>
      <xdr:colOff>2114550</xdr:colOff>
      <xdr:row>4</xdr:row>
      <xdr:rowOff>447675</xdr:rowOff>
    </xdr:to>
    <xdr:grpSp>
      <xdr:nvGrpSpPr>
        <xdr:cNvPr id="42" name="Gruppieren 41">
          <a:extLst>
            <a:ext uri="{FF2B5EF4-FFF2-40B4-BE49-F238E27FC236}">
              <a16:creationId xmlns:a16="http://schemas.microsoft.com/office/drawing/2014/main" id="{00000000-0008-0000-3300-00002A000000}"/>
            </a:ext>
          </a:extLst>
        </xdr:cNvPr>
        <xdr:cNvGrpSpPr/>
      </xdr:nvGrpSpPr>
      <xdr:grpSpPr>
        <a:xfrm>
          <a:off x="3057525" y="977265"/>
          <a:ext cx="1952625" cy="400050"/>
          <a:chOff x="2981325" y="981075"/>
          <a:chExt cx="1952625" cy="400050"/>
        </a:xfrm>
      </xdr:grpSpPr>
      <xdr:sp macro="" textlink="">
        <xdr:nvSpPr>
          <xdr:cNvPr id="43" name="Eingekerbter Richtungspfeil 37">
            <a:extLst>
              <a:ext uri="{FF2B5EF4-FFF2-40B4-BE49-F238E27FC236}">
                <a16:creationId xmlns:a16="http://schemas.microsoft.com/office/drawing/2014/main" id="{00000000-0008-0000-3300-00002B000000}"/>
              </a:ext>
            </a:extLst>
          </xdr:cNvPr>
          <xdr:cNvSpPr/>
        </xdr:nvSpPr>
        <xdr:spPr>
          <a:xfrm rot="10800000">
            <a:off x="3606165"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4" name="Eingekerbter Richtungspfeil 134">
            <a:extLst>
              <a:ext uri="{FF2B5EF4-FFF2-40B4-BE49-F238E27FC236}">
                <a16:creationId xmlns:a16="http://schemas.microsoft.com/office/drawing/2014/main" id="{00000000-0008-0000-3300-00002C000000}"/>
              </a:ext>
            </a:extLst>
          </xdr:cNvPr>
          <xdr:cNvSpPr/>
        </xdr:nvSpPr>
        <xdr:spPr>
          <a:xfrm>
            <a:off x="4061460"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5" name="Eingekerbter Richtungspfeil 135">
            <a:extLst>
              <a:ext uri="{FF2B5EF4-FFF2-40B4-BE49-F238E27FC236}">
                <a16:creationId xmlns:a16="http://schemas.microsoft.com/office/drawing/2014/main" id="{00000000-0008-0000-3300-00002D000000}"/>
              </a:ext>
            </a:extLst>
          </xdr:cNvPr>
          <xdr:cNvSpPr/>
        </xdr:nvSpPr>
        <xdr:spPr>
          <a:xfrm>
            <a:off x="4686300"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6" name="Eingekerbter Richtungspfeil 138">
            <a:extLst>
              <a:ext uri="{FF2B5EF4-FFF2-40B4-BE49-F238E27FC236}">
                <a16:creationId xmlns:a16="http://schemas.microsoft.com/office/drawing/2014/main" id="{00000000-0008-0000-3300-00002E000000}"/>
              </a:ext>
            </a:extLst>
          </xdr:cNvPr>
          <xdr:cNvSpPr/>
        </xdr:nvSpPr>
        <xdr:spPr>
          <a:xfrm>
            <a:off x="4373880"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7" name="Eingekerbter Richtungspfeil 139">
            <a:extLst>
              <a:ext uri="{FF2B5EF4-FFF2-40B4-BE49-F238E27FC236}">
                <a16:creationId xmlns:a16="http://schemas.microsoft.com/office/drawing/2014/main" id="{00000000-0008-0000-3300-00002F000000}"/>
              </a:ext>
            </a:extLst>
          </xdr:cNvPr>
          <xdr:cNvSpPr/>
        </xdr:nvSpPr>
        <xdr:spPr>
          <a:xfrm rot="10800000">
            <a:off x="3293745"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8" name="Eingekerbter Richtungspfeil 141">
            <a:extLst>
              <a:ext uri="{FF2B5EF4-FFF2-40B4-BE49-F238E27FC236}">
                <a16:creationId xmlns:a16="http://schemas.microsoft.com/office/drawing/2014/main" id="{00000000-0008-0000-3300-000030000000}"/>
              </a:ext>
            </a:extLst>
          </xdr:cNvPr>
          <xdr:cNvSpPr/>
        </xdr:nvSpPr>
        <xdr:spPr>
          <a:xfrm rot="10800000">
            <a:off x="2981325" y="981075"/>
            <a:ext cx="247650" cy="400050"/>
          </a:xfrm>
          <a:prstGeom prst="chevron">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grpSp>
    <xdr:clientData/>
  </xdr:twoCellAnchor>
  <xdr:twoCellAnchor>
    <xdr:from>
      <xdr:col>3</xdr:col>
      <xdr:colOff>67418</xdr:colOff>
      <xdr:row>6</xdr:row>
      <xdr:rowOff>195263</xdr:rowOff>
    </xdr:from>
    <xdr:to>
      <xdr:col>3</xdr:col>
      <xdr:colOff>2210418</xdr:colOff>
      <xdr:row>6</xdr:row>
      <xdr:rowOff>195858</xdr:rowOff>
    </xdr:to>
    <xdr:cxnSp macro="">
      <xdr:nvCxnSpPr>
        <xdr:cNvPr id="49" name="Gerade Verbindung mit Pfeil 48">
          <a:extLst>
            <a:ext uri="{FF2B5EF4-FFF2-40B4-BE49-F238E27FC236}">
              <a16:creationId xmlns:a16="http://schemas.microsoft.com/office/drawing/2014/main" id="{00000000-0008-0000-3300-000031000000}"/>
            </a:ext>
          </a:extLst>
        </xdr:cNvPr>
        <xdr:cNvCxnSpPr>
          <a:stCxn id="22" idx="3"/>
          <a:endCxn id="2" idx="1"/>
        </xdr:cNvCxnSpPr>
      </xdr:nvCxnSpPr>
      <xdr:spPr>
        <a:xfrm flipV="1">
          <a:off x="2886818" y="1700213"/>
          <a:ext cx="2143000" cy="59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195858</xdr:rowOff>
    </xdr:from>
    <xdr:to>
      <xdr:col>3</xdr:col>
      <xdr:colOff>2210418</xdr:colOff>
      <xdr:row>7</xdr:row>
      <xdr:rowOff>109537</xdr:rowOff>
    </xdr:to>
    <xdr:cxnSp macro="">
      <xdr:nvCxnSpPr>
        <xdr:cNvPr id="50" name="Gerade Verbindung mit Pfeil 49">
          <a:extLst>
            <a:ext uri="{FF2B5EF4-FFF2-40B4-BE49-F238E27FC236}">
              <a16:creationId xmlns:a16="http://schemas.microsoft.com/office/drawing/2014/main" id="{00000000-0008-0000-3300-000032000000}"/>
            </a:ext>
          </a:extLst>
        </xdr:cNvPr>
        <xdr:cNvCxnSpPr>
          <a:stCxn id="22" idx="3"/>
          <a:endCxn id="3" idx="1"/>
        </xdr:cNvCxnSpPr>
      </xdr:nvCxnSpPr>
      <xdr:spPr>
        <a:xfrm>
          <a:off x="2886818" y="1700808"/>
          <a:ext cx="2143000" cy="294679"/>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195858</xdr:rowOff>
    </xdr:from>
    <xdr:to>
      <xdr:col>3</xdr:col>
      <xdr:colOff>2210418</xdr:colOff>
      <xdr:row>8</xdr:row>
      <xdr:rowOff>109537</xdr:rowOff>
    </xdr:to>
    <xdr:cxnSp macro="">
      <xdr:nvCxnSpPr>
        <xdr:cNvPr id="51" name="Gerade Verbindung mit Pfeil 50">
          <a:extLst>
            <a:ext uri="{FF2B5EF4-FFF2-40B4-BE49-F238E27FC236}">
              <a16:creationId xmlns:a16="http://schemas.microsoft.com/office/drawing/2014/main" id="{00000000-0008-0000-3300-000033000000}"/>
            </a:ext>
          </a:extLst>
        </xdr:cNvPr>
        <xdr:cNvCxnSpPr>
          <a:stCxn id="22" idx="3"/>
          <a:endCxn id="4" idx="1"/>
        </xdr:cNvCxnSpPr>
      </xdr:nvCxnSpPr>
      <xdr:spPr>
        <a:xfrm>
          <a:off x="2886818" y="1700808"/>
          <a:ext cx="2143000" cy="675679"/>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195858</xdr:rowOff>
    </xdr:from>
    <xdr:to>
      <xdr:col>3</xdr:col>
      <xdr:colOff>2210418</xdr:colOff>
      <xdr:row>9</xdr:row>
      <xdr:rowOff>108857</xdr:rowOff>
    </xdr:to>
    <xdr:cxnSp macro="">
      <xdr:nvCxnSpPr>
        <xdr:cNvPr id="52" name="Gerade Verbindung mit Pfeil 51">
          <a:extLst>
            <a:ext uri="{FF2B5EF4-FFF2-40B4-BE49-F238E27FC236}">
              <a16:creationId xmlns:a16="http://schemas.microsoft.com/office/drawing/2014/main" id="{00000000-0008-0000-3300-000034000000}"/>
            </a:ext>
          </a:extLst>
        </xdr:cNvPr>
        <xdr:cNvCxnSpPr>
          <a:stCxn id="22" idx="3"/>
          <a:endCxn id="5" idx="1"/>
        </xdr:cNvCxnSpPr>
      </xdr:nvCxnSpPr>
      <xdr:spPr>
        <a:xfrm>
          <a:off x="2886818" y="1700808"/>
          <a:ext cx="2143000" cy="1055999"/>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7</xdr:row>
      <xdr:rowOff>105965</xdr:rowOff>
    </xdr:from>
    <xdr:to>
      <xdr:col>3</xdr:col>
      <xdr:colOff>2210418</xdr:colOff>
      <xdr:row>7</xdr:row>
      <xdr:rowOff>109537</xdr:rowOff>
    </xdr:to>
    <xdr:cxnSp macro="">
      <xdr:nvCxnSpPr>
        <xdr:cNvPr id="53" name="Gerade Verbindung mit Pfeil 52">
          <a:extLst>
            <a:ext uri="{FF2B5EF4-FFF2-40B4-BE49-F238E27FC236}">
              <a16:creationId xmlns:a16="http://schemas.microsoft.com/office/drawing/2014/main" id="{00000000-0008-0000-3300-000035000000}"/>
            </a:ext>
          </a:extLst>
        </xdr:cNvPr>
        <xdr:cNvCxnSpPr>
          <a:stCxn id="23" idx="3"/>
          <a:endCxn id="3" idx="1"/>
        </xdr:cNvCxnSpPr>
      </xdr:nvCxnSpPr>
      <xdr:spPr>
        <a:xfrm>
          <a:off x="2886818" y="1991915"/>
          <a:ext cx="2143000" cy="3572"/>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7</xdr:row>
      <xdr:rowOff>209550</xdr:rowOff>
    </xdr:from>
    <xdr:to>
      <xdr:col>3</xdr:col>
      <xdr:colOff>2210418</xdr:colOff>
      <xdr:row>8</xdr:row>
      <xdr:rowOff>201216</xdr:rowOff>
    </xdr:to>
    <xdr:cxnSp macro="">
      <xdr:nvCxnSpPr>
        <xdr:cNvPr id="54" name="Gerade Verbindung mit Pfeil 53">
          <a:extLst>
            <a:ext uri="{FF2B5EF4-FFF2-40B4-BE49-F238E27FC236}">
              <a16:creationId xmlns:a16="http://schemas.microsoft.com/office/drawing/2014/main" id="{00000000-0008-0000-3300-000036000000}"/>
            </a:ext>
          </a:extLst>
        </xdr:cNvPr>
        <xdr:cNvCxnSpPr>
          <a:stCxn id="24" idx="3"/>
          <a:endCxn id="3" idx="1"/>
        </xdr:cNvCxnSpPr>
      </xdr:nvCxnSpPr>
      <xdr:spPr>
        <a:xfrm flipV="1">
          <a:off x="2886818" y="2095500"/>
          <a:ext cx="2143000" cy="372666"/>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0</xdr:col>
      <xdr:colOff>57150</xdr:colOff>
      <xdr:row>0</xdr:row>
      <xdr:rowOff>137160</xdr:rowOff>
    </xdr:from>
    <xdr:to>
      <xdr:col>0</xdr:col>
      <xdr:colOff>381150</xdr:colOff>
      <xdr:row>0</xdr:row>
      <xdr:rowOff>462625</xdr:rowOff>
    </xdr:to>
    <xdr:grpSp>
      <xdr:nvGrpSpPr>
        <xdr:cNvPr id="58" name="Gruppieren 57">
          <a:hlinkClick xmlns:r="http://schemas.openxmlformats.org/officeDocument/2006/relationships" r:id="rId1"/>
          <a:extLst>
            <a:ext uri="{FF2B5EF4-FFF2-40B4-BE49-F238E27FC236}">
              <a16:creationId xmlns:a16="http://schemas.microsoft.com/office/drawing/2014/main" id="{00000000-0008-0000-3300-00003A000000}"/>
            </a:ext>
          </a:extLst>
        </xdr:cNvPr>
        <xdr:cNvGrpSpPr/>
      </xdr:nvGrpSpPr>
      <xdr:grpSpPr>
        <a:xfrm>
          <a:off x="57150" y="137160"/>
          <a:ext cx="324000" cy="325465"/>
          <a:chOff x="9191625" y="3009900"/>
          <a:chExt cx="324000" cy="325465"/>
        </a:xfrm>
      </xdr:grpSpPr>
      <xdr:sp macro="" textlink="">
        <xdr:nvSpPr>
          <xdr:cNvPr id="59" name="Rechteck 58">
            <a:extLst>
              <a:ext uri="{FF2B5EF4-FFF2-40B4-BE49-F238E27FC236}">
                <a16:creationId xmlns:a16="http://schemas.microsoft.com/office/drawing/2014/main" id="{00000000-0008-0000-3300-00003B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0" name="Pfeil nach links 105">
            <a:extLst>
              <a:ext uri="{FF2B5EF4-FFF2-40B4-BE49-F238E27FC236}">
                <a16:creationId xmlns:a16="http://schemas.microsoft.com/office/drawing/2014/main" id="{00000000-0008-0000-3300-00003C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66675</xdr:colOff>
      <xdr:row>4</xdr:row>
      <xdr:rowOff>174624</xdr:rowOff>
    </xdr:from>
    <xdr:to>
      <xdr:col>0</xdr:col>
      <xdr:colOff>389217</xdr:colOff>
      <xdr:row>4</xdr:row>
      <xdr:rowOff>498624</xdr:rowOff>
    </xdr:to>
    <xdr:grpSp>
      <xdr:nvGrpSpPr>
        <xdr:cNvPr id="61" name="Gruppieren 60">
          <a:hlinkClick xmlns:r="http://schemas.openxmlformats.org/officeDocument/2006/relationships" r:id="rId2" tooltip="Clients"/>
          <a:extLst>
            <a:ext uri="{FF2B5EF4-FFF2-40B4-BE49-F238E27FC236}">
              <a16:creationId xmlns:a16="http://schemas.microsoft.com/office/drawing/2014/main" id="{00000000-0008-0000-3300-00003D000000}"/>
            </a:ext>
          </a:extLst>
        </xdr:cNvPr>
        <xdr:cNvGrpSpPr>
          <a:grpSpLocks noChangeAspect="1"/>
        </xdr:cNvGrpSpPr>
      </xdr:nvGrpSpPr>
      <xdr:grpSpPr>
        <a:xfrm>
          <a:off x="66675" y="1104264"/>
          <a:ext cx="322542" cy="324000"/>
          <a:chOff x="12020550" y="2171700"/>
          <a:chExt cx="324000" cy="325465"/>
        </a:xfrm>
      </xdr:grpSpPr>
      <xdr:sp macro="" textlink="">
        <xdr:nvSpPr>
          <xdr:cNvPr id="62" name="Rechteck 61">
            <a:extLst>
              <a:ext uri="{FF2B5EF4-FFF2-40B4-BE49-F238E27FC236}">
                <a16:creationId xmlns:a16="http://schemas.microsoft.com/office/drawing/2014/main" id="{00000000-0008-0000-3300-00003E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3" name="Pfeil nach rechts 65">
            <a:extLst>
              <a:ext uri="{FF2B5EF4-FFF2-40B4-BE49-F238E27FC236}">
                <a16:creationId xmlns:a16="http://schemas.microsoft.com/office/drawing/2014/main" id="{00000000-0008-0000-3300-00003F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xdr:twoCellAnchor>
  <mc:AlternateContent xmlns:mc="http://schemas.openxmlformats.org/markup-compatibility/2006">
    <mc:Choice xmlns:a14="http://schemas.microsoft.com/office/drawing/2010/main" Requires="a14">
      <xdr:twoCellAnchor editAs="oneCell">
        <xdr:from>
          <xdr:col>5</xdr:col>
          <xdr:colOff>236220</xdr:colOff>
          <xdr:row>0</xdr:row>
          <xdr:rowOff>0</xdr:rowOff>
        </xdr:from>
        <xdr:to>
          <xdr:col>7</xdr:col>
          <xdr:colOff>7620</xdr:colOff>
          <xdr:row>0</xdr:row>
          <xdr:rowOff>518160</xdr:rowOff>
        </xdr:to>
        <xdr:pic>
          <xdr:nvPicPr>
            <xdr:cNvPr id="64" name="Grafik 56">
              <a:extLst>
                <a:ext uri="{FF2B5EF4-FFF2-40B4-BE49-F238E27FC236}">
                  <a16:creationId xmlns:a16="http://schemas.microsoft.com/office/drawing/2014/main" id="{00000000-0008-0000-3300-000040000000}"/>
                </a:ext>
              </a:extLst>
            </xdr:cNvPr>
            <xdr:cNvPicPr>
              <a:picLocks noChangeAspect="1" noChangeArrowheads="1"/>
              <a:extLst>
                <a:ext uri="{84589F7E-364E-4C9E-8A38-B11213B215E9}">
                  <a14:cameraTool cellRange="Logo!$D$6" spid="_x0000_s576027"/>
                </a:ext>
              </a:extLst>
            </xdr:cNvPicPr>
          </xdr:nvPicPr>
          <xdr:blipFill>
            <a:blip xmlns:r="http://schemas.openxmlformats.org/officeDocument/2006/relationships" r:embed="rId3"/>
            <a:srcRect/>
            <a:stretch>
              <a:fillRect/>
            </a:stretch>
          </xdr:blipFill>
          <xdr:spPr bwMode="auto">
            <a:xfrm>
              <a:off x="7379970" y="0"/>
              <a:ext cx="2162175"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57150</xdr:colOff>
      <xdr:row>6</xdr:row>
      <xdr:rowOff>22225</xdr:rowOff>
    </xdr:from>
    <xdr:to>
      <xdr:col>0</xdr:col>
      <xdr:colOff>381150</xdr:colOff>
      <xdr:row>6</xdr:row>
      <xdr:rowOff>347690</xdr:rowOff>
    </xdr:to>
    <xdr:sp macro="" textlink="">
      <xdr:nvSpPr>
        <xdr:cNvPr id="65" name="Rechteck 27">
          <a:hlinkClick xmlns:r="http://schemas.openxmlformats.org/officeDocument/2006/relationships" r:id="rId4" tooltip="Business Model"/>
          <a:extLst>
            <a:ext uri="{FF2B5EF4-FFF2-40B4-BE49-F238E27FC236}">
              <a16:creationId xmlns:a16="http://schemas.microsoft.com/office/drawing/2014/main" id="{00000000-0008-0000-3300-000041000000}"/>
            </a:ext>
          </a:extLst>
        </xdr:cNvPr>
        <xdr:cNvSpPr>
          <a:spLocks noChangeAspect="1"/>
        </xdr:cNvSpPr>
      </xdr:nvSpPr>
      <xdr:spPr>
        <a:xfrm>
          <a:off x="57150" y="152082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5</xdr:col>
      <xdr:colOff>1701800</xdr:colOff>
      <xdr:row>2</xdr:row>
      <xdr:rowOff>38100</xdr:rowOff>
    </xdr:from>
    <xdr:to>
      <xdr:col>6</xdr:col>
      <xdr:colOff>451341</xdr:colOff>
      <xdr:row>3</xdr:row>
      <xdr:rowOff>8550</xdr:rowOff>
    </xdr:to>
    <xdr:grpSp>
      <xdr:nvGrpSpPr>
        <xdr:cNvPr id="66" name="Gruppieren 65">
          <a:extLst>
            <a:ext uri="{FF2B5EF4-FFF2-40B4-BE49-F238E27FC236}">
              <a16:creationId xmlns:a16="http://schemas.microsoft.com/office/drawing/2014/main" id="{00000000-0008-0000-3300-000042000000}"/>
            </a:ext>
          </a:extLst>
        </xdr:cNvPr>
        <xdr:cNvGrpSpPr/>
      </xdr:nvGrpSpPr>
      <xdr:grpSpPr>
        <a:xfrm>
          <a:off x="9047480" y="586740"/>
          <a:ext cx="715501" cy="176190"/>
          <a:chOff x="10585450" y="586886"/>
          <a:chExt cx="756141" cy="180000"/>
        </a:xfrm>
      </xdr:grpSpPr>
      <xdr:grpSp>
        <xdr:nvGrpSpPr>
          <xdr:cNvPr id="67" name="Gruppieren 66">
            <a:hlinkClick xmlns:r="http://schemas.openxmlformats.org/officeDocument/2006/relationships" r:id="rId5" tooltip="Help"/>
            <a:extLst>
              <a:ext uri="{FF2B5EF4-FFF2-40B4-BE49-F238E27FC236}">
                <a16:creationId xmlns:a16="http://schemas.microsoft.com/office/drawing/2014/main" id="{00000000-0008-0000-3300-000043000000}"/>
              </a:ext>
            </a:extLst>
          </xdr:cNvPr>
          <xdr:cNvGrpSpPr/>
        </xdr:nvGrpSpPr>
        <xdr:grpSpPr>
          <a:xfrm>
            <a:off x="11161591" y="586886"/>
            <a:ext cx="180000" cy="180000"/>
            <a:chOff x="8105775" y="571500"/>
            <a:chExt cx="172800" cy="172800"/>
          </a:xfrm>
        </xdr:grpSpPr>
        <xdr:sp macro="" textlink="">
          <xdr:nvSpPr>
            <xdr:cNvPr id="70" name="Rechteck 69">
              <a:extLst>
                <a:ext uri="{FF2B5EF4-FFF2-40B4-BE49-F238E27FC236}">
                  <a16:creationId xmlns:a16="http://schemas.microsoft.com/office/drawing/2014/main" id="{00000000-0008-0000-3300-000046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1" name="Textfeld 70">
              <a:extLst>
                <a:ext uri="{FF2B5EF4-FFF2-40B4-BE49-F238E27FC236}">
                  <a16:creationId xmlns:a16="http://schemas.microsoft.com/office/drawing/2014/main" id="{00000000-0008-0000-3300-000047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8" name="Rechteck 67">
            <a:extLst>
              <a:ext uri="{FF2B5EF4-FFF2-40B4-BE49-F238E27FC236}">
                <a16:creationId xmlns:a16="http://schemas.microsoft.com/office/drawing/2014/main" id="{00000000-0008-0000-3300-000044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9" name="Rechteck 68">
            <a:extLst>
              <a:ext uri="{FF2B5EF4-FFF2-40B4-BE49-F238E27FC236}">
                <a16:creationId xmlns:a16="http://schemas.microsoft.com/office/drawing/2014/main" id="{00000000-0008-0000-3300-000045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1.xml><?xml version="1.0" encoding="utf-8"?>
<xdr:wsDr xmlns:xdr="http://schemas.openxmlformats.org/drawingml/2006/spreadsheetDrawing" xmlns:a="http://schemas.openxmlformats.org/drawingml/2006/main">
  <xdr:twoCellAnchor>
    <xdr:from>
      <xdr:col>3</xdr:col>
      <xdr:colOff>2210418</xdr:colOff>
      <xdr:row>6</xdr:row>
      <xdr:rowOff>0</xdr:rowOff>
    </xdr:from>
    <xdr:to>
      <xdr:col>3</xdr:col>
      <xdr:colOff>2276072</xdr:colOff>
      <xdr:row>6</xdr:row>
      <xdr:rowOff>400050</xdr:rowOff>
    </xdr:to>
    <xdr:sp macro="" textlink="">
      <xdr:nvSpPr>
        <xdr:cNvPr id="2" name="Rechteck 1">
          <a:extLst>
            <a:ext uri="{FF2B5EF4-FFF2-40B4-BE49-F238E27FC236}">
              <a16:creationId xmlns:a16="http://schemas.microsoft.com/office/drawing/2014/main" id="{00000000-0008-0000-3400-000002000000}"/>
            </a:ext>
          </a:extLst>
        </xdr:cNvPr>
        <xdr:cNvSpPr/>
      </xdr:nvSpPr>
      <xdr:spPr>
        <a:xfrm>
          <a:off x="5029818" y="1504950"/>
          <a:ext cx="65654" cy="3810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7</xdr:row>
      <xdr:rowOff>9524</xdr:rowOff>
    </xdr:from>
    <xdr:to>
      <xdr:col>3</xdr:col>
      <xdr:colOff>2276072</xdr:colOff>
      <xdr:row>8</xdr:row>
      <xdr:rowOff>0</xdr:rowOff>
    </xdr:to>
    <xdr:sp macro="" textlink="">
      <xdr:nvSpPr>
        <xdr:cNvPr id="3" name="Rechteck 2">
          <a:extLst>
            <a:ext uri="{FF2B5EF4-FFF2-40B4-BE49-F238E27FC236}">
              <a16:creationId xmlns:a16="http://schemas.microsoft.com/office/drawing/2014/main" id="{00000000-0008-0000-3400-000003000000}"/>
            </a:ext>
          </a:extLst>
        </xdr:cNvPr>
        <xdr:cNvSpPr/>
      </xdr:nvSpPr>
      <xdr:spPr>
        <a:xfrm>
          <a:off x="5029818" y="1895474"/>
          <a:ext cx="65654" cy="37147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8</xdr:row>
      <xdr:rowOff>9524</xdr:rowOff>
    </xdr:from>
    <xdr:to>
      <xdr:col>3</xdr:col>
      <xdr:colOff>2276072</xdr:colOff>
      <xdr:row>9</xdr:row>
      <xdr:rowOff>0</xdr:rowOff>
    </xdr:to>
    <xdr:sp macro="" textlink="">
      <xdr:nvSpPr>
        <xdr:cNvPr id="4" name="Rechteck 3">
          <a:extLst>
            <a:ext uri="{FF2B5EF4-FFF2-40B4-BE49-F238E27FC236}">
              <a16:creationId xmlns:a16="http://schemas.microsoft.com/office/drawing/2014/main" id="{00000000-0008-0000-3400-000004000000}"/>
            </a:ext>
          </a:extLst>
        </xdr:cNvPr>
        <xdr:cNvSpPr/>
      </xdr:nvSpPr>
      <xdr:spPr>
        <a:xfrm>
          <a:off x="5029818" y="2276474"/>
          <a:ext cx="65654" cy="37147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9</xdr:row>
      <xdr:rowOff>9524</xdr:rowOff>
    </xdr:from>
    <xdr:to>
      <xdr:col>3</xdr:col>
      <xdr:colOff>2276072</xdr:colOff>
      <xdr:row>9</xdr:row>
      <xdr:rowOff>408214</xdr:rowOff>
    </xdr:to>
    <xdr:sp macro="" textlink="">
      <xdr:nvSpPr>
        <xdr:cNvPr id="5" name="Rechteck 4">
          <a:extLst>
            <a:ext uri="{FF2B5EF4-FFF2-40B4-BE49-F238E27FC236}">
              <a16:creationId xmlns:a16="http://schemas.microsoft.com/office/drawing/2014/main" id="{00000000-0008-0000-3400-000005000000}"/>
            </a:ext>
          </a:extLst>
        </xdr:cNvPr>
        <xdr:cNvSpPr/>
      </xdr:nvSpPr>
      <xdr:spPr>
        <a:xfrm>
          <a:off x="5029818" y="2657474"/>
          <a:ext cx="65654" cy="37011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10</xdr:row>
      <xdr:rowOff>9524</xdr:rowOff>
    </xdr:from>
    <xdr:to>
      <xdr:col>3</xdr:col>
      <xdr:colOff>2276072</xdr:colOff>
      <xdr:row>11</xdr:row>
      <xdr:rowOff>540</xdr:rowOff>
    </xdr:to>
    <xdr:sp macro="" textlink="">
      <xdr:nvSpPr>
        <xdr:cNvPr id="6" name="Rechteck 5">
          <a:extLst>
            <a:ext uri="{FF2B5EF4-FFF2-40B4-BE49-F238E27FC236}">
              <a16:creationId xmlns:a16="http://schemas.microsoft.com/office/drawing/2014/main" id="{00000000-0008-0000-3400-000006000000}"/>
            </a:ext>
          </a:extLst>
        </xdr:cNvPr>
        <xdr:cNvSpPr/>
      </xdr:nvSpPr>
      <xdr:spPr>
        <a:xfrm>
          <a:off x="5029818" y="3038474"/>
          <a:ext cx="65654" cy="37201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11</xdr:row>
      <xdr:rowOff>9524</xdr:rowOff>
    </xdr:from>
    <xdr:to>
      <xdr:col>3</xdr:col>
      <xdr:colOff>2276072</xdr:colOff>
      <xdr:row>11</xdr:row>
      <xdr:rowOff>410765</xdr:rowOff>
    </xdr:to>
    <xdr:sp macro="" textlink="">
      <xdr:nvSpPr>
        <xdr:cNvPr id="7" name="Rechteck 6">
          <a:extLst>
            <a:ext uri="{FF2B5EF4-FFF2-40B4-BE49-F238E27FC236}">
              <a16:creationId xmlns:a16="http://schemas.microsoft.com/office/drawing/2014/main" id="{00000000-0008-0000-3400-000007000000}"/>
            </a:ext>
          </a:extLst>
        </xdr:cNvPr>
        <xdr:cNvSpPr/>
      </xdr:nvSpPr>
      <xdr:spPr>
        <a:xfrm>
          <a:off x="5029818" y="3419474"/>
          <a:ext cx="65654" cy="372666"/>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12</xdr:row>
      <xdr:rowOff>4082</xdr:rowOff>
    </xdr:from>
    <xdr:to>
      <xdr:col>3</xdr:col>
      <xdr:colOff>2276072</xdr:colOff>
      <xdr:row>12</xdr:row>
      <xdr:rowOff>402772</xdr:rowOff>
    </xdr:to>
    <xdr:sp macro="" textlink="">
      <xdr:nvSpPr>
        <xdr:cNvPr id="8" name="Rechteck 7">
          <a:extLst>
            <a:ext uri="{FF2B5EF4-FFF2-40B4-BE49-F238E27FC236}">
              <a16:creationId xmlns:a16="http://schemas.microsoft.com/office/drawing/2014/main" id="{00000000-0008-0000-3400-000008000000}"/>
            </a:ext>
          </a:extLst>
        </xdr:cNvPr>
        <xdr:cNvSpPr/>
      </xdr:nvSpPr>
      <xdr:spPr>
        <a:xfrm>
          <a:off x="5029818" y="3795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13</xdr:row>
      <xdr:rowOff>4082</xdr:rowOff>
    </xdr:from>
    <xdr:to>
      <xdr:col>3</xdr:col>
      <xdr:colOff>2276072</xdr:colOff>
      <xdr:row>13</xdr:row>
      <xdr:rowOff>402772</xdr:rowOff>
    </xdr:to>
    <xdr:sp macro="" textlink="">
      <xdr:nvSpPr>
        <xdr:cNvPr id="9" name="Rechteck 8">
          <a:extLst>
            <a:ext uri="{FF2B5EF4-FFF2-40B4-BE49-F238E27FC236}">
              <a16:creationId xmlns:a16="http://schemas.microsoft.com/office/drawing/2014/main" id="{00000000-0008-0000-3400-000009000000}"/>
            </a:ext>
          </a:extLst>
        </xdr:cNvPr>
        <xdr:cNvSpPr/>
      </xdr:nvSpPr>
      <xdr:spPr>
        <a:xfrm>
          <a:off x="5029818" y="4176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14</xdr:row>
      <xdr:rowOff>4081</xdr:rowOff>
    </xdr:from>
    <xdr:to>
      <xdr:col>3</xdr:col>
      <xdr:colOff>2276072</xdr:colOff>
      <xdr:row>14</xdr:row>
      <xdr:rowOff>402771</xdr:rowOff>
    </xdr:to>
    <xdr:sp macro="" textlink="">
      <xdr:nvSpPr>
        <xdr:cNvPr id="10" name="Rechteck 9">
          <a:extLst>
            <a:ext uri="{FF2B5EF4-FFF2-40B4-BE49-F238E27FC236}">
              <a16:creationId xmlns:a16="http://schemas.microsoft.com/office/drawing/2014/main" id="{00000000-0008-0000-3400-00000A000000}"/>
            </a:ext>
          </a:extLst>
        </xdr:cNvPr>
        <xdr:cNvSpPr/>
      </xdr:nvSpPr>
      <xdr:spPr>
        <a:xfrm>
          <a:off x="5029818" y="4557031"/>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15</xdr:row>
      <xdr:rowOff>4082</xdr:rowOff>
    </xdr:from>
    <xdr:to>
      <xdr:col>3</xdr:col>
      <xdr:colOff>2276072</xdr:colOff>
      <xdr:row>15</xdr:row>
      <xdr:rowOff>402772</xdr:rowOff>
    </xdr:to>
    <xdr:sp macro="" textlink="">
      <xdr:nvSpPr>
        <xdr:cNvPr id="11" name="Rechteck 10">
          <a:extLst>
            <a:ext uri="{FF2B5EF4-FFF2-40B4-BE49-F238E27FC236}">
              <a16:creationId xmlns:a16="http://schemas.microsoft.com/office/drawing/2014/main" id="{00000000-0008-0000-3400-00000B000000}"/>
            </a:ext>
          </a:extLst>
        </xdr:cNvPr>
        <xdr:cNvSpPr/>
      </xdr:nvSpPr>
      <xdr:spPr>
        <a:xfrm>
          <a:off x="5029818" y="4938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2210418</xdr:colOff>
      <xdr:row>16</xdr:row>
      <xdr:rowOff>4082</xdr:rowOff>
    </xdr:from>
    <xdr:to>
      <xdr:col>3</xdr:col>
      <xdr:colOff>2276072</xdr:colOff>
      <xdr:row>16</xdr:row>
      <xdr:rowOff>402772</xdr:rowOff>
    </xdr:to>
    <xdr:sp macro="" textlink="">
      <xdr:nvSpPr>
        <xdr:cNvPr id="12" name="Rechteck 11">
          <a:extLst>
            <a:ext uri="{FF2B5EF4-FFF2-40B4-BE49-F238E27FC236}">
              <a16:creationId xmlns:a16="http://schemas.microsoft.com/office/drawing/2014/main" id="{00000000-0008-0000-3400-00000C000000}"/>
            </a:ext>
          </a:extLst>
        </xdr:cNvPr>
        <xdr:cNvSpPr/>
      </xdr:nvSpPr>
      <xdr:spPr>
        <a:xfrm>
          <a:off x="5029818" y="5319032"/>
          <a:ext cx="65654"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17</xdr:row>
      <xdr:rowOff>0</xdr:rowOff>
    </xdr:from>
    <xdr:to>
      <xdr:col>3</xdr:col>
      <xdr:colOff>2276689</xdr:colOff>
      <xdr:row>17</xdr:row>
      <xdr:rowOff>400050</xdr:rowOff>
    </xdr:to>
    <xdr:sp macro="" textlink="">
      <xdr:nvSpPr>
        <xdr:cNvPr id="13" name="Rechteck 12">
          <a:extLst>
            <a:ext uri="{FF2B5EF4-FFF2-40B4-BE49-F238E27FC236}">
              <a16:creationId xmlns:a16="http://schemas.microsoft.com/office/drawing/2014/main" id="{00000000-0008-0000-3400-00000D000000}"/>
            </a:ext>
          </a:extLst>
        </xdr:cNvPr>
        <xdr:cNvSpPr/>
      </xdr:nvSpPr>
      <xdr:spPr>
        <a:xfrm>
          <a:off x="5028054" y="5695950"/>
          <a:ext cx="68035" cy="3810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17</xdr:row>
      <xdr:rowOff>409574</xdr:rowOff>
    </xdr:from>
    <xdr:to>
      <xdr:col>3</xdr:col>
      <xdr:colOff>2276689</xdr:colOff>
      <xdr:row>18</xdr:row>
      <xdr:rowOff>400050</xdr:rowOff>
    </xdr:to>
    <xdr:sp macro="" textlink="">
      <xdr:nvSpPr>
        <xdr:cNvPr id="14" name="Rechteck 13">
          <a:extLst>
            <a:ext uri="{FF2B5EF4-FFF2-40B4-BE49-F238E27FC236}">
              <a16:creationId xmlns:a16="http://schemas.microsoft.com/office/drawing/2014/main" id="{00000000-0008-0000-3400-00000E000000}"/>
            </a:ext>
          </a:extLst>
        </xdr:cNvPr>
        <xdr:cNvSpPr/>
      </xdr:nvSpPr>
      <xdr:spPr>
        <a:xfrm>
          <a:off x="5028054" y="6076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18</xdr:row>
      <xdr:rowOff>409574</xdr:rowOff>
    </xdr:from>
    <xdr:to>
      <xdr:col>3</xdr:col>
      <xdr:colOff>2276689</xdr:colOff>
      <xdr:row>19</xdr:row>
      <xdr:rowOff>400050</xdr:rowOff>
    </xdr:to>
    <xdr:sp macro="" textlink="">
      <xdr:nvSpPr>
        <xdr:cNvPr id="15" name="Rechteck 14">
          <a:extLst>
            <a:ext uri="{FF2B5EF4-FFF2-40B4-BE49-F238E27FC236}">
              <a16:creationId xmlns:a16="http://schemas.microsoft.com/office/drawing/2014/main" id="{00000000-0008-0000-3400-00000F000000}"/>
            </a:ext>
          </a:extLst>
        </xdr:cNvPr>
        <xdr:cNvSpPr/>
      </xdr:nvSpPr>
      <xdr:spPr>
        <a:xfrm>
          <a:off x="5028054" y="6457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19</xdr:row>
      <xdr:rowOff>409574</xdr:rowOff>
    </xdr:from>
    <xdr:to>
      <xdr:col>3</xdr:col>
      <xdr:colOff>2276689</xdr:colOff>
      <xdr:row>20</xdr:row>
      <xdr:rowOff>398689</xdr:rowOff>
    </xdr:to>
    <xdr:sp macro="" textlink="">
      <xdr:nvSpPr>
        <xdr:cNvPr id="16" name="Rechteck 15">
          <a:extLst>
            <a:ext uri="{FF2B5EF4-FFF2-40B4-BE49-F238E27FC236}">
              <a16:creationId xmlns:a16="http://schemas.microsoft.com/office/drawing/2014/main" id="{00000000-0008-0000-3400-000010000000}"/>
            </a:ext>
          </a:extLst>
        </xdr:cNvPr>
        <xdr:cNvSpPr/>
      </xdr:nvSpPr>
      <xdr:spPr>
        <a:xfrm>
          <a:off x="5028054" y="6838949"/>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20</xdr:row>
      <xdr:rowOff>409574</xdr:rowOff>
    </xdr:from>
    <xdr:to>
      <xdr:col>3</xdr:col>
      <xdr:colOff>2276689</xdr:colOff>
      <xdr:row>21</xdr:row>
      <xdr:rowOff>401781</xdr:rowOff>
    </xdr:to>
    <xdr:sp macro="" textlink="">
      <xdr:nvSpPr>
        <xdr:cNvPr id="17" name="Rechteck 16">
          <a:extLst>
            <a:ext uri="{FF2B5EF4-FFF2-40B4-BE49-F238E27FC236}">
              <a16:creationId xmlns:a16="http://schemas.microsoft.com/office/drawing/2014/main" id="{00000000-0008-0000-3400-000011000000}"/>
            </a:ext>
          </a:extLst>
        </xdr:cNvPr>
        <xdr:cNvSpPr/>
      </xdr:nvSpPr>
      <xdr:spPr>
        <a:xfrm>
          <a:off x="5028054" y="7219949"/>
          <a:ext cx="68035" cy="38273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21</xdr:row>
      <xdr:rowOff>409574</xdr:rowOff>
    </xdr:from>
    <xdr:to>
      <xdr:col>3</xdr:col>
      <xdr:colOff>2276689</xdr:colOff>
      <xdr:row>22</xdr:row>
      <xdr:rowOff>400050</xdr:rowOff>
    </xdr:to>
    <xdr:sp macro="" textlink="">
      <xdr:nvSpPr>
        <xdr:cNvPr id="18" name="Rechteck 17">
          <a:extLst>
            <a:ext uri="{FF2B5EF4-FFF2-40B4-BE49-F238E27FC236}">
              <a16:creationId xmlns:a16="http://schemas.microsoft.com/office/drawing/2014/main" id="{00000000-0008-0000-3400-000012000000}"/>
            </a:ext>
          </a:extLst>
        </xdr:cNvPr>
        <xdr:cNvSpPr/>
      </xdr:nvSpPr>
      <xdr:spPr>
        <a:xfrm>
          <a:off x="5028054" y="7600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22</xdr:row>
      <xdr:rowOff>404132</xdr:rowOff>
    </xdr:from>
    <xdr:to>
      <xdr:col>3</xdr:col>
      <xdr:colOff>2276689</xdr:colOff>
      <xdr:row>23</xdr:row>
      <xdr:rowOff>393247</xdr:rowOff>
    </xdr:to>
    <xdr:sp macro="" textlink="">
      <xdr:nvSpPr>
        <xdr:cNvPr id="19" name="Rechteck 18">
          <a:extLst>
            <a:ext uri="{FF2B5EF4-FFF2-40B4-BE49-F238E27FC236}">
              <a16:creationId xmlns:a16="http://schemas.microsoft.com/office/drawing/2014/main" id="{00000000-0008-0000-3400-000013000000}"/>
            </a:ext>
          </a:extLst>
        </xdr:cNvPr>
        <xdr:cNvSpPr/>
      </xdr:nvSpPr>
      <xdr:spPr>
        <a:xfrm>
          <a:off x="5028054" y="7986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23</xdr:row>
      <xdr:rowOff>404132</xdr:rowOff>
    </xdr:from>
    <xdr:to>
      <xdr:col>3</xdr:col>
      <xdr:colOff>2276689</xdr:colOff>
      <xdr:row>24</xdr:row>
      <xdr:rowOff>393247</xdr:rowOff>
    </xdr:to>
    <xdr:sp macro="" textlink="">
      <xdr:nvSpPr>
        <xdr:cNvPr id="20" name="Rechteck 19">
          <a:extLst>
            <a:ext uri="{FF2B5EF4-FFF2-40B4-BE49-F238E27FC236}">
              <a16:creationId xmlns:a16="http://schemas.microsoft.com/office/drawing/2014/main" id="{00000000-0008-0000-3400-000014000000}"/>
            </a:ext>
          </a:extLst>
        </xdr:cNvPr>
        <xdr:cNvSpPr/>
      </xdr:nvSpPr>
      <xdr:spPr>
        <a:xfrm>
          <a:off x="5028054" y="8367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2208654</xdr:colOff>
      <xdr:row>24</xdr:row>
      <xdr:rowOff>404131</xdr:rowOff>
    </xdr:from>
    <xdr:to>
      <xdr:col>3</xdr:col>
      <xdr:colOff>2276689</xdr:colOff>
      <xdr:row>25</xdr:row>
      <xdr:rowOff>393246</xdr:rowOff>
    </xdr:to>
    <xdr:sp macro="" textlink="">
      <xdr:nvSpPr>
        <xdr:cNvPr id="21" name="Rechteck 20">
          <a:extLst>
            <a:ext uri="{FF2B5EF4-FFF2-40B4-BE49-F238E27FC236}">
              <a16:creationId xmlns:a16="http://schemas.microsoft.com/office/drawing/2014/main" id="{00000000-0008-0000-3400-000015000000}"/>
            </a:ext>
          </a:extLst>
        </xdr:cNvPr>
        <xdr:cNvSpPr/>
      </xdr:nvSpPr>
      <xdr:spPr>
        <a:xfrm>
          <a:off x="5028054" y="8748031"/>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6</xdr:row>
      <xdr:rowOff>0</xdr:rowOff>
    </xdr:from>
    <xdr:to>
      <xdr:col>3</xdr:col>
      <xdr:colOff>67418</xdr:colOff>
      <xdr:row>7</xdr:row>
      <xdr:rowOff>1190</xdr:rowOff>
    </xdr:to>
    <xdr:sp macro="" textlink="">
      <xdr:nvSpPr>
        <xdr:cNvPr id="22" name="Rechteck 21">
          <a:extLst>
            <a:ext uri="{FF2B5EF4-FFF2-40B4-BE49-F238E27FC236}">
              <a16:creationId xmlns:a16="http://schemas.microsoft.com/office/drawing/2014/main" id="{00000000-0008-0000-3400-000016000000}"/>
            </a:ext>
          </a:extLst>
        </xdr:cNvPr>
        <xdr:cNvSpPr/>
      </xdr:nvSpPr>
      <xdr:spPr>
        <a:xfrm>
          <a:off x="2821164" y="1504950"/>
          <a:ext cx="65654" cy="38219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7</xdr:row>
      <xdr:rowOff>1189</xdr:rowOff>
    </xdr:from>
    <xdr:to>
      <xdr:col>3</xdr:col>
      <xdr:colOff>67418</xdr:colOff>
      <xdr:row>8</xdr:row>
      <xdr:rowOff>1191</xdr:rowOff>
    </xdr:to>
    <xdr:sp macro="" textlink="">
      <xdr:nvSpPr>
        <xdr:cNvPr id="23" name="Rechteck 22">
          <a:extLst>
            <a:ext uri="{FF2B5EF4-FFF2-40B4-BE49-F238E27FC236}">
              <a16:creationId xmlns:a16="http://schemas.microsoft.com/office/drawing/2014/main" id="{00000000-0008-0000-3400-000017000000}"/>
            </a:ext>
          </a:extLst>
        </xdr:cNvPr>
        <xdr:cNvSpPr/>
      </xdr:nvSpPr>
      <xdr:spPr>
        <a:xfrm>
          <a:off x="2821164" y="1887139"/>
          <a:ext cx="65654" cy="38100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8</xdr:row>
      <xdr:rowOff>1190</xdr:rowOff>
    </xdr:from>
    <xdr:to>
      <xdr:col>3</xdr:col>
      <xdr:colOff>67418</xdr:colOff>
      <xdr:row>9</xdr:row>
      <xdr:rowOff>1191</xdr:rowOff>
    </xdr:to>
    <xdr:sp macro="" textlink="">
      <xdr:nvSpPr>
        <xdr:cNvPr id="24" name="Rechteck 23">
          <a:extLst>
            <a:ext uri="{FF2B5EF4-FFF2-40B4-BE49-F238E27FC236}">
              <a16:creationId xmlns:a16="http://schemas.microsoft.com/office/drawing/2014/main" id="{00000000-0008-0000-3400-000018000000}"/>
            </a:ext>
          </a:extLst>
        </xdr:cNvPr>
        <xdr:cNvSpPr/>
      </xdr:nvSpPr>
      <xdr:spPr>
        <a:xfrm>
          <a:off x="2821164" y="2268140"/>
          <a:ext cx="65654"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8</xdr:row>
      <xdr:rowOff>410765</xdr:rowOff>
    </xdr:from>
    <xdr:to>
      <xdr:col>3</xdr:col>
      <xdr:colOff>67418</xdr:colOff>
      <xdr:row>9</xdr:row>
      <xdr:rowOff>398689</xdr:rowOff>
    </xdr:to>
    <xdr:sp macro="" textlink="">
      <xdr:nvSpPr>
        <xdr:cNvPr id="25" name="Rechteck 24">
          <a:extLst>
            <a:ext uri="{FF2B5EF4-FFF2-40B4-BE49-F238E27FC236}">
              <a16:creationId xmlns:a16="http://schemas.microsoft.com/office/drawing/2014/main" id="{00000000-0008-0000-3400-000019000000}"/>
            </a:ext>
          </a:extLst>
        </xdr:cNvPr>
        <xdr:cNvSpPr/>
      </xdr:nvSpPr>
      <xdr:spPr>
        <a:xfrm>
          <a:off x="2821164" y="2649140"/>
          <a:ext cx="65654" cy="37844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9</xdr:row>
      <xdr:rowOff>410764</xdr:rowOff>
    </xdr:from>
    <xdr:to>
      <xdr:col>3</xdr:col>
      <xdr:colOff>67418</xdr:colOff>
      <xdr:row>10</xdr:row>
      <xdr:rowOff>401781</xdr:rowOff>
    </xdr:to>
    <xdr:sp macro="" textlink="">
      <xdr:nvSpPr>
        <xdr:cNvPr id="26" name="Rechteck 25">
          <a:extLst>
            <a:ext uri="{FF2B5EF4-FFF2-40B4-BE49-F238E27FC236}">
              <a16:creationId xmlns:a16="http://schemas.microsoft.com/office/drawing/2014/main" id="{00000000-0008-0000-3400-00001A000000}"/>
            </a:ext>
          </a:extLst>
        </xdr:cNvPr>
        <xdr:cNvSpPr/>
      </xdr:nvSpPr>
      <xdr:spPr>
        <a:xfrm>
          <a:off x="2821164" y="3030139"/>
          <a:ext cx="65654" cy="38154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10</xdr:row>
      <xdr:rowOff>410765</xdr:rowOff>
    </xdr:from>
    <xdr:to>
      <xdr:col>3</xdr:col>
      <xdr:colOff>67418</xdr:colOff>
      <xdr:row>11</xdr:row>
      <xdr:rowOff>401240</xdr:rowOff>
    </xdr:to>
    <xdr:sp macro="" textlink="">
      <xdr:nvSpPr>
        <xdr:cNvPr id="27" name="Rechteck 26">
          <a:extLst>
            <a:ext uri="{FF2B5EF4-FFF2-40B4-BE49-F238E27FC236}">
              <a16:creationId xmlns:a16="http://schemas.microsoft.com/office/drawing/2014/main" id="{00000000-0008-0000-3400-00001B000000}"/>
            </a:ext>
          </a:extLst>
        </xdr:cNvPr>
        <xdr:cNvSpPr/>
      </xdr:nvSpPr>
      <xdr:spPr>
        <a:xfrm>
          <a:off x="2821164" y="3411140"/>
          <a:ext cx="65654" cy="38100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11</xdr:row>
      <xdr:rowOff>405322</xdr:rowOff>
    </xdr:from>
    <xdr:to>
      <xdr:col>3</xdr:col>
      <xdr:colOff>67418</xdr:colOff>
      <xdr:row>12</xdr:row>
      <xdr:rowOff>393247</xdr:rowOff>
    </xdr:to>
    <xdr:sp macro="" textlink="">
      <xdr:nvSpPr>
        <xdr:cNvPr id="28" name="Rechteck 27">
          <a:extLst>
            <a:ext uri="{FF2B5EF4-FFF2-40B4-BE49-F238E27FC236}">
              <a16:creationId xmlns:a16="http://schemas.microsoft.com/office/drawing/2014/main" id="{00000000-0008-0000-3400-00001C000000}"/>
            </a:ext>
          </a:extLst>
        </xdr:cNvPr>
        <xdr:cNvSpPr/>
      </xdr:nvSpPr>
      <xdr:spPr>
        <a:xfrm>
          <a:off x="2821164" y="3786697"/>
          <a:ext cx="65654" cy="3879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12</xdr:row>
      <xdr:rowOff>405323</xdr:rowOff>
    </xdr:from>
    <xdr:to>
      <xdr:col>3</xdr:col>
      <xdr:colOff>67418</xdr:colOff>
      <xdr:row>13</xdr:row>
      <xdr:rowOff>393247</xdr:rowOff>
    </xdr:to>
    <xdr:sp macro="" textlink="">
      <xdr:nvSpPr>
        <xdr:cNvPr id="29" name="Rechteck 28">
          <a:extLst>
            <a:ext uri="{FF2B5EF4-FFF2-40B4-BE49-F238E27FC236}">
              <a16:creationId xmlns:a16="http://schemas.microsoft.com/office/drawing/2014/main" id="{00000000-0008-0000-3400-00001D000000}"/>
            </a:ext>
          </a:extLst>
        </xdr:cNvPr>
        <xdr:cNvSpPr/>
      </xdr:nvSpPr>
      <xdr:spPr>
        <a:xfrm>
          <a:off x="2821164" y="4167698"/>
          <a:ext cx="65654" cy="38797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13</xdr:row>
      <xdr:rowOff>405322</xdr:rowOff>
    </xdr:from>
    <xdr:to>
      <xdr:col>3</xdr:col>
      <xdr:colOff>67418</xdr:colOff>
      <xdr:row>14</xdr:row>
      <xdr:rowOff>393246</xdr:rowOff>
    </xdr:to>
    <xdr:sp macro="" textlink="">
      <xdr:nvSpPr>
        <xdr:cNvPr id="30" name="Rechteck 29">
          <a:extLst>
            <a:ext uri="{FF2B5EF4-FFF2-40B4-BE49-F238E27FC236}">
              <a16:creationId xmlns:a16="http://schemas.microsoft.com/office/drawing/2014/main" id="{00000000-0008-0000-3400-00001E000000}"/>
            </a:ext>
          </a:extLst>
        </xdr:cNvPr>
        <xdr:cNvSpPr/>
      </xdr:nvSpPr>
      <xdr:spPr>
        <a:xfrm>
          <a:off x="2821164" y="4548697"/>
          <a:ext cx="65654" cy="38797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14</xdr:row>
      <xdr:rowOff>405322</xdr:rowOff>
    </xdr:from>
    <xdr:to>
      <xdr:col>3</xdr:col>
      <xdr:colOff>67418</xdr:colOff>
      <xdr:row>15</xdr:row>
      <xdr:rowOff>393247</xdr:rowOff>
    </xdr:to>
    <xdr:sp macro="" textlink="">
      <xdr:nvSpPr>
        <xdr:cNvPr id="31" name="Rechteck 30">
          <a:extLst>
            <a:ext uri="{FF2B5EF4-FFF2-40B4-BE49-F238E27FC236}">
              <a16:creationId xmlns:a16="http://schemas.microsoft.com/office/drawing/2014/main" id="{00000000-0008-0000-3400-00001F000000}"/>
            </a:ext>
          </a:extLst>
        </xdr:cNvPr>
        <xdr:cNvSpPr/>
      </xdr:nvSpPr>
      <xdr:spPr>
        <a:xfrm>
          <a:off x="2821164" y="4929697"/>
          <a:ext cx="65654" cy="387975"/>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1764</xdr:colOff>
      <xdr:row>15</xdr:row>
      <xdr:rowOff>405323</xdr:rowOff>
    </xdr:from>
    <xdr:to>
      <xdr:col>3</xdr:col>
      <xdr:colOff>67418</xdr:colOff>
      <xdr:row>16</xdr:row>
      <xdr:rowOff>393247</xdr:rowOff>
    </xdr:to>
    <xdr:sp macro="" textlink="">
      <xdr:nvSpPr>
        <xdr:cNvPr id="32" name="Rechteck 31">
          <a:extLst>
            <a:ext uri="{FF2B5EF4-FFF2-40B4-BE49-F238E27FC236}">
              <a16:creationId xmlns:a16="http://schemas.microsoft.com/office/drawing/2014/main" id="{00000000-0008-0000-3400-000020000000}"/>
            </a:ext>
          </a:extLst>
        </xdr:cNvPr>
        <xdr:cNvSpPr/>
      </xdr:nvSpPr>
      <xdr:spPr>
        <a:xfrm>
          <a:off x="2821164" y="5310698"/>
          <a:ext cx="65654" cy="387974"/>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16</xdr:row>
      <xdr:rowOff>401241</xdr:rowOff>
    </xdr:from>
    <xdr:to>
      <xdr:col>3</xdr:col>
      <xdr:colOff>68035</xdr:colOff>
      <xdr:row>17</xdr:row>
      <xdr:rowOff>390525</xdr:rowOff>
    </xdr:to>
    <xdr:sp macro="" textlink="">
      <xdr:nvSpPr>
        <xdr:cNvPr id="33" name="Rechteck 32">
          <a:extLst>
            <a:ext uri="{FF2B5EF4-FFF2-40B4-BE49-F238E27FC236}">
              <a16:creationId xmlns:a16="http://schemas.microsoft.com/office/drawing/2014/main" id="{00000000-0008-0000-3400-000021000000}"/>
            </a:ext>
          </a:extLst>
        </xdr:cNvPr>
        <xdr:cNvSpPr/>
      </xdr:nvSpPr>
      <xdr:spPr>
        <a:xfrm>
          <a:off x="2819400" y="5697141"/>
          <a:ext cx="68035" cy="379809"/>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17</xdr:row>
      <xdr:rowOff>400049</xdr:rowOff>
    </xdr:from>
    <xdr:to>
      <xdr:col>3</xdr:col>
      <xdr:colOff>68035</xdr:colOff>
      <xdr:row>18</xdr:row>
      <xdr:rowOff>390525</xdr:rowOff>
    </xdr:to>
    <xdr:sp macro="" textlink="">
      <xdr:nvSpPr>
        <xdr:cNvPr id="34" name="Rechteck 33">
          <a:extLst>
            <a:ext uri="{FF2B5EF4-FFF2-40B4-BE49-F238E27FC236}">
              <a16:creationId xmlns:a16="http://schemas.microsoft.com/office/drawing/2014/main" id="{00000000-0008-0000-3400-000022000000}"/>
            </a:ext>
          </a:extLst>
        </xdr:cNvPr>
        <xdr:cNvSpPr/>
      </xdr:nvSpPr>
      <xdr:spPr>
        <a:xfrm>
          <a:off x="2819400" y="6076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18</xdr:row>
      <xdr:rowOff>400049</xdr:rowOff>
    </xdr:from>
    <xdr:to>
      <xdr:col>3</xdr:col>
      <xdr:colOff>68035</xdr:colOff>
      <xdr:row>19</xdr:row>
      <xdr:rowOff>390525</xdr:rowOff>
    </xdr:to>
    <xdr:sp macro="" textlink="">
      <xdr:nvSpPr>
        <xdr:cNvPr id="35" name="Rechteck 34">
          <a:extLst>
            <a:ext uri="{FF2B5EF4-FFF2-40B4-BE49-F238E27FC236}">
              <a16:creationId xmlns:a16="http://schemas.microsoft.com/office/drawing/2014/main" id="{00000000-0008-0000-3400-000023000000}"/>
            </a:ext>
          </a:extLst>
        </xdr:cNvPr>
        <xdr:cNvSpPr/>
      </xdr:nvSpPr>
      <xdr:spPr>
        <a:xfrm>
          <a:off x="2819400" y="6457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19</xdr:row>
      <xdr:rowOff>400049</xdr:rowOff>
    </xdr:from>
    <xdr:to>
      <xdr:col>3</xdr:col>
      <xdr:colOff>68035</xdr:colOff>
      <xdr:row>20</xdr:row>
      <xdr:rowOff>389164</xdr:rowOff>
    </xdr:to>
    <xdr:sp macro="" textlink="">
      <xdr:nvSpPr>
        <xdr:cNvPr id="36" name="Rechteck 35">
          <a:extLst>
            <a:ext uri="{FF2B5EF4-FFF2-40B4-BE49-F238E27FC236}">
              <a16:creationId xmlns:a16="http://schemas.microsoft.com/office/drawing/2014/main" id="{00000000-0008-0000-3400-000024000000}"/>
            </a:ext>
          </a:extLst>
        </xdr:cNvPr>
        <xdr:cNvSpPr/>
      </xdr:nvSpPr>
      <xdr:spPr>
        <a:xfrm>
          <a:off x="2819400" y="6838949"/>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20</xdr:row>
      <xdr:rowOff>400049</xdr:rowOff>
    </xdr:from>
    <xdr:to>
      <xdr:col>3</xdr:col>
      <xdr:colOff>68035</xdr:colOff>
      <xdr:row>21</xdr:row>
      <xdr:rowOff>392256</xdr:rowOff>
    </xdr:to>
    <xdr:sp macro="" textlink="">
      <xdr:nvSpPr>
        <xdr:cNvPr id="37" name="Rechteck 36">
          <a:extLst>
            <a:ext uri="{FF2B5EF4-FFF2-40B4-BE49-F238E27FC236}">
              <a16:creationId xmlns:a16="http://schemas.microsoft.com/office/drawing/2014/main" id="{00000000-0008-0000-3400-000025000000}"/>
            </a:ext>
          </a:extLst>
        </xdr:cNvPr>
        <xdr:cNvSpPr/>
      </xdr:nvSpPr>
      <xdr:spPr>
        <a:xfrm>
          <a:off x="2819400" y="7219949"/>
          <a:ext cx="68035" cy="382732"/>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21</xdr:row>
      <xdr:rowOff>400049</xdr:rowOff>
    </xdr:from>
    <xdr:to>
      <xdr:col>3</xdr:col>
      <xdr:colOff>68035</xdr:colOff>
      <xdr:row>22</xdr:row>
      <xdr:rowOff>390525</xdr:rowOff>
    </xdr:to>
    <xdr:sp macro="" textlink="">
      <xdr:nvSpPr>
        <xdr:cNvPr id="38" name="Rechteck 37">
          <a:extLst>
            <a:ext uri="{FF2B5EF4-FFF2-40B4-BE49-F238E27FC236}">
              <a16:creationId xmlns:a16="http://schemas.microsoft.com/office/drawing/2014/main" id="{00000000-0008-0000-3400-000026000000}"/>
            </a:ext>
          </a:extLst>
        </xdr:cNvPr>
        <xdr:cNvSpPr/>
      </xdr:nvSpPr>
      <xdr:spPr>
        <a:xfrm>
          <a:off x="2819400" y="7600949"/>
          <a:ext cx="68035" cy="381001"/>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22</xdr:row>
      <xdr:rowOff>394607</xdr:rowOff>
    </xdr:from>
    <xdr:to>
      <xdr:col>3</xdr:col>
      <xdr:colOff>68035</xdr:colOff>
      <xdr:row>23</xdr:row>
      <xdr:rowOff>383722</xdr:rowOff>
    </xdr:to>
    <xdr:sp macro="" textlink="">
      <xdr:nvSpPr>
        <xdr:cNvPr id="39" name="Rechteck 38">
          <a:extLst>
            <a:ext uri="{FF2B5EF4-FFF2-40B4-BE49-F238E27FC236}">
              <a16:creationId xmlns:a16="http://schemas.microsoft.com/office/drawing/2014/main" id="{00000000-0008-0000-3400-000027000000}"/>
            </a:ext>
          </a:extLst>
        </xdr:cNvPr>
        <xdr:cNvSpPr/>
      </xdr:nvSpPr>
      <xdr:spPr>
        <a:xfrm>
          <a:off x="2819400" y="7986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23</xdr:row>
      <xdr:rowOff>394607</xdr:rowOff>
    </xdr:from>
    <xdr:to>
      <xdr:col>3</xdr:col>
      <xdr:colOff>68035</xdr:colOff>
      <xdr:row>24</xdr:row>
      <xdr:rowOff>383722</xdr:rowOff>
    </xdr:to>
    <xdr:sp macro="" textlink="">
      <xdr:nvSpPr>
        <xdr:cNvPr id="40" name="Rechteck 39">
          <a:extLst>
            <a:ext uri="{FF2B5EF4-FFF2-40B4-BE49-F238E27FC236}">
              <a16:creationId xmlns:a16="http://schemas.microsoft.com/office/drawing/2014/main" id="{00000000-0008-0000-3400-000028000000}"/>
            </a:ext>
          </a:extLst>
        </xdr:cNvPr>
        <xdr:cNvSpPr/>
      </xdr:nvSpPr>
      <xdr:spPr>
        <a:xfrm>
          <a:off x="2819400" y="8367032"/>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xdr:from>
      <xdr:col>3</xdr:col>
      <xdr:colOff>0</xdr:colOff>
      <xdr:row>24</xdr:row>
      <xdr:rowOff>394606</xdr:rowOff>
    </xdr:from>
    <xdr:to>
      <xdr:col>3</xdr:col>
      <xdr:colOff>68035</xdr:colOff>
      <xdr:row>25</xdr:row>
      <xdr:rowOff>383721</xdr:rowOff>
    </xdr:to>
    <xdr:sp macro="" textlink="">
      <xdr:nvSpPr>
        <xdr:cNvPr id="41" name="Rechteck 40">
          <a:extLst>
            <a:ext uri="{FF2B5EF4-FFF2-40B4-BE49-F238E27FC236}">
              <a16:creationId xmlns:a16="http://schemas.microsoft.com/office/drawing/2014/main" id="{00000000-0008-0000-3400-000029000000}"/>
            </a:ext>
          </a:extLst>
        </xdr:cNvPr>
        <xdr:cNvSpPr/>
      </xdr:nvSpPr>
      <xdr:spPr>
        <a:xfrm>
          <a:off x="2819400" y="8748031"/>
          <a:ext cx="68035" cy="379640"/>
        </a:xfrm>
        <a:prstGeom prst="rect">
          <a:avLst/>
        </a:prstGeom>
        <a:no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p>
      </xdr:txBody>
    </xdr:sp>
    <xdr:clientData fPrintsWithSheet="0"/>
  </xdr:twoCellAnchor>
  <xdr:twoCellAnchor editAs="oneCell">
    <xdr:from>
      <xdr:col>3</xdr:col>
      <xdr:colOff>161925</xdr:colOff>
      <xdr:row>4</xdr:row>
      <xdr:rowOff>47625</xdr:rowOff>
    </xdr:from>
    <xdr:to>
      <xdr:col>3</xdr:col>
      <xdr:colOff>2114550</xdr:colOff>
      <xdr:row>4</xdr:row>
      <xdr:rowOff>447675</xdr:rowOff>
    </xdr:to>
    <xdr:grpSp>
      <xdr:nvGrpSpPr>
        <xdr:cNvPr id="42" name="Gruppieren 41">
          <a:extLst>
            <a:ext uri="{FF2B5EF4-FFF2-40B4-BE49-F238E27FC236}">
              <a16:creationId xmlns:a16="http://schemas.microsoft.com/office/drawing/2014/main" id="{00000000-0008-0000-3400-00002A000000}"/>
            </a:ext>
          </a:extLst>
        </xdr:cNvPr>
        <xdr:cNvGrpSpPr/>
      </xdr:nvGrpSpPr>
      <xdr:grpSpPr>
        <a:xfrm>
          <a:off x="3057525" y="977265"/>
          <a:ext cx="1952625" cy="400050"/>
          <a:chOff x="2981325" y="981075"/>
          <a:chExt cx="1952625" cy="400050"/>
        </a:xfrm>
      </xdr:grpSpPr>
      <xdr:sp macro="" textlink="">
        <xdr:nvSpPr>
          <xdr:cNvPr id="43" name="Eingekerbter Richtungspfeil 64">
            <a:extLst>
              <a:ext uri="{FF2B5EF4-FFF2-40B4-BE49-F238E27FC236}">
                <a16:creationId xmlns:a16="http://schemas.microsoft.com/office/drawing/2014/main" id="{00000000-0008-0000-3400-00002B000000}"/>
              </a:ext>
            </a:extLst>
          </xdr:cNvPr>
          <xdr:cNvSpPr/>
        </xdr:nvSpPr>
        <xdr:spPr>
          <a:xfrm rot="10800000">
            <a:off x="3606165"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4" name="Eingekerbter Richtungspfeil 65">
            <a:extLst>
              <a:ext uri="{FF2B5EF4-FFF2-40B4-BE49-F238E27FC236}">
                <a16:creationId xmlns:a16="http://schemas.microsoft.com/office/drawing/2014/main" id="{00000000-0008-0000-3400-00002C000000}"/>
              </a:ext>
            </a:extLst>
          </xdr:cNvPr>
          <xdr:cNvSpPr/>
        </xdr:nvSpPr>
        <xdr:spPr>
          <a:xfrm>
            <a:off x="4061460"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5" name="Eingekerbter Richtungspfeil 66">
            <a:extLst>
              <a:ext uri="{FF2B5EF4-FFF2-40B4-BE49-F238E27FC236}">
                <a16:creationId xmlns:a16="http://schemas.microsoft.com/office/drawing/2014/main" id="{00000000-0008-0000-3400-00002D000000}"/>
              </a:ext>
            </a:extLst>
          </xdr:cNvPr>
          <xdr:cNvSpPr/>
        </xdr:nvSpPr>
        <xdr:spPr>
          <a:xfrm>
            <a:off x="4686300"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6" name="Eingekerbter Richtungspfeil 67">
            <a:extLst>
              <a:ext uri="{FF2B5EF4-FFF2-40B4-BE49-F238E27FC236}">
                <a16:creationId xmlns:a16="http://schemas.microsoft.com/office/drawing/2014/main" id="{00000000-0008-0000-3400-00002E000000}"/>
              </a:ext>
            </a:extLst>
          </xdr:cNvPr>
          <xdr:cNvSpPr/>
        </xdr:nvSpPr>
        <xdr:spPr>
          <a:xfrm>
            <a:off x="4373880"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7" name="Eingekerbter Richtungspfeil 68">
            <a:extLst>
              <a:ext uri="{FF2B5EF4-FFF2-40B4-BE49-F238E27FC236}">
                <a16:creationId xmlns:a16="http://schemas.microsoft.com/office/drawing/2014/main" id="{00000000-0008-0000-3400-00002F000000}"/>
              </a:ext>
            </a:extLst>
          </xdr:cNvPr>
          <xdr:cNvSpPr/>
        </xdr:nvSpPr>
        <xdr:spPr>
          <a:xfrm rot="10800000">
            <a:off x="3293745"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sp macro="" textlink="">
        <xdr:nvSpPr>
          <xdr:cNvPr id="48" name="Eingekerbter Richtungspfeil 69">
            <a:extLst>
              <a:ext uri="{FF2B5EF4-FFF2-40B4-BE49-F238E27FC236}">
                <a16:creationId xmlns:a16="http://schemas.microsoft.com/office/drawing/2014/main" id="{00000000-0008-0000-3400-000030000000}"/>
              </a:ext>
            </a:extLst>
          </xdr:cNvPr>
          <xdr:cNvSpPr/>
        </xdr:nvSpPr>
        <xdr:spPr>
          <a:xfrm rot="10800000">
            <a:off x="2981325" y="981075"/>
            <a:ext cx="247650" cy="400050"/>
          </a:xfrm>
          <a:prstGeom prst="chevron">
            <a:avLst/>
          </a:prstGeom>
        </xdr:spPr>
        <xdr:style>
          <a:lnRef idx="1">
            <a:schemeClr val="accent4"/>
          </a:lnRef>
          <a:fillRef idx="2">
            <a:schemeClr val="accent4"/>
          </a:fillRef>
          <a:effectRef idx="1">
            <a:schemeClr val="accent4"/>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solidFill>
                <a:schemeClr val="tx1"/>
              </a:solidFill>
            </a:endParaRPr>
          </a:p>
        </xdr:txBody>
      </xdr:sp>
    </xdr:grpSp>
    <xdr:clientData/>
  </xdr:twoCellAnchor>
  <xdr:twoCellAnchor>
    <xdr:from>
      <xdr:col>3</xdr:col>
      <xdr:colOff>67418</xdr:colOff>
      <xdr:row>6</xdr:row>
      <xdr:rowOff>195263</xdr:rowOff>
    </xdr:from>
    <xdr:to>
      <xdr:col>3</xdr:col>
      <xdr:colOff>2210418</xdr:colOff>
      <xdr:row>6</xdr:row>
      <xdr:rowOff>195858</xdr:rowOff>
    </xdr:to>
    <xdr:cxnSp macro="">
      <xdr:nvCxnSpPr>
        <xdr:cNvPr id="49" name="Gerade Verbindung mit Pfeil 48">
          <a:extLst>
            <a:ext uri="{FF2B5EF4-FFF2-40B4-BE49-F238E27FC236}">
              <a16:creationId xmlns:a16="http://schemas.microsoft.com/office/drawing/2014/main" id="{00000000-0008-0000-3400-000031000000}"/>
            </a:ext>
          </a:extLst>
        </xdr:cNvPr>
        <xdr:cNvCxnSpPr>
          <a:stCxn id="22" idx="3"/>
          <a:endCxn id="2" idx="1"/>
        </xdr:cNvCxnSpPr>
      </xdr:nvCxnSpPr>
      <xdr:spPr>
        <a:xfrm flipV="1">
          <a:off x="2886818" y="1700213"/>
          <a:ext cx="2143000" cy="595"/>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195858</xdr:rowOff>
    </xdr:from>
    <xdr:to>
      <xdr:col>3</xdr:col>
      <xdr:colOff>2210418</xdr:colOff>
      <xdr:row>8</xdr:row>
      <xdr:rowOff>200025</xdr:rowOff>
    </xdr:to>
    <xdr:cxnSp macro="">
      <xdr:nvCxnSpPr>
        <xdr:cNvPr id="50" name="Gerade Verbindung mit Pfeil 49">
          <a:extLst>
            <a:ext uri="{FF2B5EF4-FFF2-40B4-BE49-F238E27FC236}">
              <a16:creationId xmlns:a16="http://schemas.microsoft.com/office/drawing/2014/main" id="{00000000-0008-0000-3400-000032000000}"/>
            </a:ext>
          </a:extLst>
        </xdr:cNvPr>
        <xdr:cNvCxnSpPr>
          <a:stCxn id="22" idx="3"/>
          <a:endCxn id="4" idx="1"/>
        </xdr:cNvCxnSpPr>
      </xdr:nvCxnSpPr>
      <xdr:spPr>
        <a:xfrm>
          <a:off x="2886818" y="1700808"/>
          <a:ext cx="2143000" cy="766167"/>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195858</xdr:rowOff>
    </xdr:from>
    <xdr:to>
      <xdr:col>3</xdr:col>
      <xdr:colOff>2210418</xdr:colOff>
      <xdr:row>10</xdr:row>
      <xdr:rowOff>200295</xdr:rowOff>
    </xdr:to>
    <xdr:cxnSp macro="">
      <xdr:nvCxnSpPr>
        <xdr:cNvPr id="51" name="Gerade Verbindung mit Pfeil 50">
          <a:extLst>
            <a:ext uri="{FF2B5EF4-FFF2-40B4-BE49-F238E27FC236}">
              <a16:creationId xmlns:a16="http://schemas.microsoft.com/office/drawing/2014/main" id="{00000000-0008-0000-3400-000033000000}"/>
            </a:ext>
          </a:extLst>
        </xdr:cNvPr>
        <xdr:cNvCxnSpPr>
          <a:stCxn id="22" idx="3"/>
          <a:endCxn id="6" idx="1"/>
        </xdr:cNvCxnSpPr>
      </xdr:nvCxnSpPr>
      <xdr:spPr>
        <a:xfrm>
          <a:off x="2886818" y="1700808"/>
          <a:ext cx="2143000" cy="1528437"/>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xdr:from>
      <xdr:col>3</xdr:col>
      <xdr:colOff>67418</xdr:colOff>
      <xdr:row>6</xdr:row>
      <xdr:rowOff>195263</xdr:rowOff>
    </xdr:from>
    <xdr:to>
      <xdr:col>3</xdr:col>
      <xdr:colOff>2210418</xdr:colOff>
      <xdr:row>7</xdr:row>
      <xdr:rowOff>196453</xdr:rowOff>
    </xdr:to>
    <xdr:cxnSp macro="">
      <xdr:nvCxnSpPr>
        <xdr:cNvPr id="52" name="Gerade Verbindung mit Pfeil 51">
          <a:extLst>
            <a:ext uri="{FF2B5EF4-FFF2-40B4-BE49-F238E27FC236}">
              <a16:creationId xmlns:a16="http://schemas.microsoft.com/office/drawing/2014/main" id="{00000000-0008-0000-3400-000034000000}"/>
            </a:ext>
          </a:extLst>
        </xdr:cNvPr>
        <xdr:cNvCxnSpPr>
          <a:stCxn id="23" idx="3"/>
          <a:endCxn id="2" idx="1"/>
        </xdr:cNvCxnSpPr>
      </xdr:nvCxnSpPr>
      <xdr:spPr>
        <a:xfrm flipV="1">
          <a:off x="2886818" y="1700213"/>
          <a:ext cx="2143000" cy="382190"/>
        </a:xfrm>
        <a:prstGeom prst="straightConnector1">
          <a:avLst/>
        </a:prstGeom>
        <a:ln w="3175">
          <a:solidFill>
            <a:schemeClr val="accent1">
              <a:lumMod val="50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twoCellAnchor>
  <xdr:twoCellAnchor editAs="oneCell">
    <xdr:from>
      <xdr:col>0</xdr:col>
      <xdr:colOff>64770</xdr:colOff>
      <xdr:row>0</xdr:row>
      <xdr:rowOff>167640</xdr:rowOff>
    </xdr:from>
    <xdr:to>
      <xdr:col>0</xdr:col>
      <xdr:colOff>388770</xdr:colOff>
      <xdr:row>0</xdr:row>
      <xdr:rowOff>493105</xdr:rowOff>
    </xdr:to>
    <xdr:grpSp>
      <xdr:nvGrpSpPr>
        <xdr:cNvPr id="56" name="Gruppieren 55">
          <a:hlinkClick xmlns:r="http://schemas.openxmlformats.org/officeDocument/2006/relationships" r:id="rId1" tooltip="back"/>
          <a:extLst>
            <a:ext uri="{FF2B5EF4-FFF2-40B4-BE49-F238E27FC236}">
              <a16:creationId xmlns:a16="http://schemas.microsoft.com/office/drawing/2014/main" id="{00000000-0008-0000-3400-000038000000}"/>
            </a:ext>
          </a:extLst>
        </xdr:cNvPr>
        <xdr:cNvGrpSpPr/>
      </xdr:nvGrpSpPr>
      <xdr:grpSpPr>
        <a:xfrm>
          <a:off x="64770" y="167640"/>
          <a:ext cx="324000" cy="325465"/>
          <a:chOff x="9191625" y="3009900"/>
          <a:chExt cx="324000" cy="325465"/>
        </a:xfrm>
      </xdr:grpSpPr>
      <xdr:sp macro="" textlink="">
        <xdr:nvSpPr>
          <xdr:cNvPr id="57" name="Rechteck 56">
            <a:extLst>
              <a:ext uri="{FF2B5EF4-FFF2-40B4-BE49-F238E27FC236}">
                <a16:creationId xmlns:a16="http://schemas.microsoft.com/office/drawing/2014/main" id="{00000000-0008-0000-3400-00003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8" name="Pfeil nach links 83">
            <a:extLst>
              <a:ext uri="{FF2B5EF4-FFF2-40B4-BE49-F238E27FC236}">
                <a16:creationId xmlns:a16="http://schemas.microsoft.com/office/drawing/2014/main" id="{00000000-0008-0000-3400-00003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editAs="oneCell">
        <xdr:from>
          <xdr:col>5</xdr:col>
          <xdr:colOff>251460</xdr:colOff>
          <xdr:row>0</xdr:row>
          <xdr:rowOff>0</xdr:rowOff>
        </xdr:from>
        <xdr:to>
          <xdr:col>7</xdr:col>
          <xdr:colOff>22860</xdr:colOff>
          <xdr:row>0</xdr:row>
          <xdr:rowOff>518160</xdr:rowOff>
        </xdr:to>
        <xdr:pic>
          <xdr:nvPicPr>
            <xdr:cNvPr id="62" name="Grafik 56">
              <a:extLst>
                <a:ext uri="{FF2B5EF4-FFF2-40B4-BE49-F238E27FC236}">
                  <a16:creationId xmlns:a16="http://schemas.microsoft.com/office/drawing/2014/main" id="{00000000-0008-0000-3400-00003E000000}"/>
                </a:ext>
              </a:extLst>
            </xdr:cNvPr>
            <xdr:cNvPicPr>
              <a:picLocks noChangeAspect="1" noChangeArrowheads="1"/>
              <a:extLst>
                <a:ext uri="{84589F7E-364E-4C9E-8A38-B11213B215E9}">
                  <a14:cameraTool cellRange="Logo!$D$6" spid="_x0000_s577051"/>
                </a:ext>
              </a:extLst>
            </xdr:cNvPicPr>
          </xdr:nvPicPr>
          <xdr:blipFill>
            <a:blip xmlns:r="http://schemas.openxmlformats.org/officeDocument/2006/relationships" r:embed="rId2"/>
            <a:srcRect/>
            <a:stretch>
              <a:fillRect/>
            </a:stretch>
          </xdr:blipFill>
          <xdr:spPr bwMode="auto">
            <a:xfrm>
              <a:off x="7395210" y="0"/>
              <a:ext cx="2162175"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66675</xdr:colOff>
      <xdr:row>6</xdr:row>
      <xdr:rowOff>4764</xdr:rowOff>
    </xdr:from>
    <xdr:to>
      <xdr:col>0</xdr:col>
      <xdr:colOff>390675</xdr:colOff>
      <xdr:row>6</xdr:row>
      <xdr:rowOff>330229</xdr:rowOff>
    </xdr:to>
    <xdr:sp macro="" textlink="">
      <xdr:nvSpPr>
        <xdr:cNvPr id="63" name="Rechteck 27">
          <a:hlinkClick xmlns:r="http://schemas.openxmlformats.org/officeDocument/2006/relationships" r:id="rId3" tooltip="Business Model"/>
          <a:extLst>
            <a:ext uri="{FF2B5EF4-FFF2-40B4-BE49-F238E27FC236}">
              <a16:creationId xmlns:a16="http://schemas.microsoft.com/office/drawing/2014/main" id="{00000000-0008-0000-3400-00003F000000}"/>
            </a:ext>
          </a:extLst>
        </xdr:cNvPr>
        <xdr:cNvSpPr>
          <a:spLocks noChangeAspect="1"/>
        </xdr:cNvSpPr>
      </xdr:nvSpPr>
      <xdr:spPr>
        <a:xfrm>
          <a:off x="66675" y="1498284"/>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5</xdr:col>
      <xdr:colOff>1733550</xdr:colOff>
      <xdr:row>2</xdr:row>
      <xdr:rowOff>50800</xdr:rowOff>
    </xdr:from>
    <xdr:to>
      <xdr:col>6</xdr:col>
      <xdr:colOff>483091</xdr:colOff>
      <xdr:row>3</xdr:row>
      <xdr:rowOff>21250</xdr:rowOff>
    </xdr:to>
    <xdr:grpSp>
      <xdr:nvGrpSpPr>
        <xdr:cNvPr id="64" name="Gruppieren 63">
          <a:extLst>
            <a:ext uri="{FF2B5EF4-FFF2-40B4-BE49-F238E27FC236}">
              <a16:creationId xmlns:a16="http://schemas.microsoft.com/office/drawing/2014/main" id="{00000000-0008-0000-3400-000040000000}"/>
            </a:ext>
          </a:extLst>
        </xdr:cNvPr>
        <xdr:cNvGrpSpPr/>
      </xdr:nvGrpSpPr>
      <xdr:grpSpPr>
        <a:xfrm>
          <a:off x="9079230" y="599440"/>
          <a:ext cx="715501" cy="176190"/>
          <a:chOff x="10585450" y="586886"/>
          <a:chExt cx="756141" cy="180000"/>
        </a:xfrm>
      </xdr:grpSpPr>
      <xdr:grpSp>
        <xdr:nvGrpSpPr>
          <xdr:cNvPr id="65" name="Gruppieren 64">
            <a:hlinkClick xmlns:r="http://schemas.openxmlformats.org/officeDocument/2006/relationships" r:id="rId4" tooltip="Help"/>
            <a:extLst>
              <a:ext uri="{FF2B5EF4-FFF2-40B4-BE49-F238E27FC236}">
                <a16:creationId xmlns:a16="http://schemas.microsoft.com/office/drawing/2014/main" id="{00000000-0008-0000-3400-000041000000}"/>
              </a:ext>
            </a:extLst>
          </xdr:cNvPr>
          <xdr:cNvGrpSpPr/>
        </xdr:nvGrpSpPr>
        <xdr:grpSpPr>
          <a:xfrm>
            <a:off x="11161591" y="586886"/>
            <a:ext cx="180000" cy="180000"/>
            <a:chOff x="8105775" y="571500"/>
            <a:chExt cx="172800" cy="172800"/>
          </a:xfrm>
        </xdr:grpSpPr>
        <xdr:sp macro="" textlink="">
          <xdr:nvSpPr>
            <xdr:cNvPr id="68" name="Rechteck 67">
              <a:extLst>
                <a:ext uri="{FF2B5EF4-FFF2-40B4-BE49-F238E27FC236}">
                  <a16:creationId xmlns:a16="http://schemas.microsoft.com/office/drawing/2014/main" id="{00000000-0008-0000-3400-00004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9" name="Textfeld 68">
              <a:extLst>
                <a:ext uri="{FF2B5EF4-FFF2-40B4-BE49-F238E27FC236}">
                  <a16:creationId xmlns:a16="http://schemas.microsoft.com/office/drawing/2014/main" id="{00000000-0008-0000-3400-00004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6" name="Rechteck 65">
            <a:extLst>
              <a:ext uri="{FF2B5EF4-FFF2-40B4-BE49-F238E27FC236}">
                <a16:creationId xmlns:a16="http://schemas.microsoft.com/office/drawing/2014/main" id="{00000000-0008-0000-3400-000042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7" name="Rechteck 66">
            <a:extLst>
              <a:ext uri="{FF2B5EF4-FFF2-40B4-BE49-F238E27FC236}">
                <a16:creationId xmlns:a16="http://schemas.microsoft.com/office/drawing/2014/main" id="{00000000-0008-0000-3400-000043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2.xml><?xml version="1.0" encoding="utf-8"?>
<xdr:wsDr xmlns:xdr="http://schemas.openxmlformats.org/drawingml/2006/spreadsheetDrawing" xmlns:a="http://schemas.openxmlformats.org/drawingml/2006/main">
  <xdr:oneCellAnchor>
    <xdr:from>
      <xdr:col>2</xdr:col>
      <xdr:colOff>2447926</xdr:colOff>
      <xdr:row>8</xdr:row>
      <xdr:rowOff>990600</xdr:rowOff>
    </xdr:from>
    <xdr:ext cx="1276350" cy="1971675"/>
    <xdr:cxnSp macro="">
      <xdr:nvCxnSpPr>
        <xdr:cNvPr id="2" name="Gekrümmte Verbindung 19">
          <a:extLst>
            <a:ext uri="{FF2B5EF4-FFF2-40B4-BE49-F238E27FC236}">
              <a16:creationId xmlns:a16="http://schemas.microsoft.com/office/drawing/2014/main" id="{00000000-0008-0000-3500-000002000000}"/>
            </a:ext>
          </a:extLst>
        </xdr:cNvPr>
        <xdr:cNvCxnSpPr/>
      </xdr:nvCxnSpPr>
      <xdr:spPr>
        <a:xfrm rot="16200000" flipV="1">
          <a:off x="4138613" y="6215063"/>
          <a:ext cx="1971675" cy="1276350"/>
        </a:xfrm>
        <a:prstGeom prst="curvedConnector3">
          <a:avLst>
            <a:gd name="adj1" fmla="val 65942"/>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1285875</xdr:colOff>
      <xdr:row>8</xdr:row>
      <xdr:rowOff>476250</xdr:rowOff>
    </xdr:from>
    <xdr:ext cx="3981450" cy="1524000"/>
    <xdr:cxnSp macro="">
      <xdr:nvCxnSpPr>
        <xdr:cNvPr id="3" name="Gekrümmte Verbindung 19">
          <a:extLst>
            <a:ext uri="{FF2B5EF4-FFF2-40B4-BE49-F238E27FC236}">
              <a16:creationId xmlns:a16="http://schemas.microsoft.com/office/drawing/2014/main" id="{00000000-0008-0000-3500-000003000000}"/>
            </a:ext>
          </a:extLst>
        </xdr:cNvPr>
        <xdr:cNvCxnSpPr/>
      </xdr:nvCxnSpPr>
      <xdr:spPr>
        <a:xfrm rot="16200000" flipV="1">
          <a:off x="4552950" y="4124325"/>
          <a:ext cx="1524000" cy="3981450"/>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1428751</xdr:colOff>
      <xdr:row>8</xdr:row>
      <xdr:rowOff>1485900</xdr:rowOff>
    </xdr:from>
    <xdr:ext cx="2133600" cy="1114425"/>
    <xdr:cxnSp macro="">
      <xdr:nvCxnSpPr>
        <xdr:cNvPr id="4" name="Gekrümmte Verbindung 19">
          <a:extLst>
            <a:ext uri="{FF2B5EF4-FFF2-40B4-BE49-F238E27FC236}">
              <a16:creationId xmlns:a16="http://schemas.microsoft.com/office/drawing/2014/main" id="{00000000-0008-0000-3500-000004000000}"/>
            </a:ext>
          </a:extLst>
        </xdr:cNvPr>
        <xdr:cNvCxnSpPr/>
      </xdr:nvCxnSpPr>
      <xdr:spPr>
        <a:xfrm rot="5400000" flipH="1" flipV="1">
          <a:off x="3976688" y="5853113"/>
          <a:ext cx="1114425" cy="2133600"/>
        </a:xfrm>
        <a:prstGeom prst="curvedConnector3">
          <a:avLst>
            <a:gd name="adj1" fmla="val 21795"/>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2295525</xdr:colOff>
      <xdr:row>8</xdr:row>
      <xdr:rowOff>581026</xdr:rowOff>
    </xdr:from>
    <xdr:ext cx="5286375" cy="1362075"/>
    <xdr:cxnSp macro="">
      <xdr:nvCxnSpPr>
        <xdr:cNvPr id="5" name="Gekrümmte Verbindung 19">
          <a:extLst>
            <a:ext uri="{FF2B5EF4-FFF2-40B4-BE49-F238E27FC236}">
              <a16:creationId xmlns:a16="http://schemas.microsoft.com/office/drawing/2014/main" id="{00000000-0008-0000-3500-000005000000}"/>
            </a:ext>
          </a:extLst>
        </xdr:cNvPr>
        <xdr:cNvCxnSpPr/>
      </xdr:nvCxnSpPr>
      <xdr:spPr>
        <a:xfrm rot="5400000" flipH="1" flipV="1">
          <a:off x="6296025" y="3495676"/>
          <a:ext cx="1362075" cy="5286375"/>
        </a:xfrm>
        <a:prstGeom prst="curvedConnector3">
          <a:avLst>
            <a:gd name="adj1" fmla="val 22727"/>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1276350</xdr:colOff>
      <xdr:row>6</xdr:row>
      <xdr:rowOff>952500</xdr:rowOff>
    </xdr:from>
    <xdr:ext cx="19050" cy="1066800"/>
    <xdr:cxnSp macro="">
      <xdr:nvCxnSpPr>
        <xdr:cNvPr id="6" name="Gekrümmte Verbindung 19">
          <a:extLst>
            <a:ext uri="{FF2B5EF4-FFF2-40B4-BE49-F238E27FC236}">
              <a16:creationId xmlns:a16="http://schemas.microsoft.com/office/drawing/2014/main" id="{00000000-0008-0000-3500-000006000000}"/>
            </a:ext>
          </a:extLst>
        </xdr:cNvPr>
        <xdr:cNvCxnSpPr/>
      </xdr:nvCxnSpPr>
      <xdr:spPr>
        <a:xfrm rot="5400000" flipH="1" flipV="1">
          <a:off x="2790825" y="2981325"/>
          <a:ext cx="1066800" cy="19050"/>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2447926</xdr:colOff>
      <xdr:row>6</xdr:row>
      <xdr:rowOff>1533525</xdr:rowOff>
    </xdr:from>
    <xdr:ext cx="3009900" cy="2619375"/>
    <xdr:cxnSp macro="">
      <xdr:nvCxnSpPr>
        <xdr:cNvPr id="7" name="Gekrümmte Verbindung 19">
          <a:extLst>
            <a:ext uri="{FF2B5EF4-FFF2-40B4-BE49-F238E27FC236}">
              <a16:creationId xmlns:a16="http://schemas.microsoft.com/office/drawing/2014/main" id="{00000000-0008-0000-3500-000007000000}"/>
            </a:ext>
          </a:extLst>
        </xdr:cNvPr>
        <xdr:cNvCxnSpPr/>
      </xdr:nvCxnSpPr>
      <xdr:spPr>
        <a:xfrm rot="5400000" flipH="1" flipV="1">
          <a:off x="4681538" y="2843213"/>
          <a:ext cx="2619375" cy="3009900"/>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3562350</xdr:colOff>
      <xdr:row>6</xdr:row>
      <xdr:rowOff>495300</xdr:rowOff>
    </xdr:from>
    <xdr:ext cx="4648200" cy="4152900"/>
    <xdr:cxnSp macro="">
      <xdr:nvCxnSpPr>
        <xdr:cNvPr id="8" name="Gekrümmte Verbindung 19">
          <a:extLst>
            <a:ext uri="{FF2B5EF4-FFF2-40B4-BE49-F238E27FC236}">
              <a16:creationId xmlns:a16="http://schemas.microsoft.com/office/drawing/2014/main" id="{00000000-0008-0000-3500-000008000000}"/>
            </a:ext>
          </a:extLst>
        </xdr:cNvPr>
        <xdr:cNvCxnSpPr/>
      </xdr:nvCxnSpPr>
      <xdr:spPr>
        <a:xfrm rot="5400000" flipH="1" flipV="1">
          <a:off x="5848350" y="1752600"/>
          <a:ext cx="4152900" cy="4648200"/>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8020050</xdr:colOff>
      <xdr:row>6</xdr:row>
      <xdr:rowOff>1247775</xdr:rowOff>
    </xdr:from>
    <xdr:ext cx="352425" cy="3295650"/>
    <xdr:cxnSp macro="">
      <xdr:nvCxnSpPr>
        <xdr:cNvPr id="9" name="Gekrümmte Verbindung 19">
          <a:extLst>
            <a:ext uri="{FF2B5EF4-FFF2-40B4-BE49-F238E27FC236}">
              <a16:creationId xmlns:a16="http://schemas.microsoft.com/office/drawing/2014/main" id="{00000000-0008-0000-3500-000009000000}"/>
            </a:ext>
          </a:extLst>
        </xdr:cNvPr>
        <xdr:cNvCxnSpPr/>
      </xdr:nvCxnSpPr>
      <xdr:spPr>
        <a:xfrm rot="16200000" flipV="1">
          <a:off x="8586788" y="4224337"/>
          <a:ext cx="3295650" cy="352425"/>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1962150</xdr:colOff>
      <xdr:row>6</xdr:row>
      <xdr:rowOff>447675</xdr:rowOff>
    </xdr:from>
    <xdr:ext cx="3333750" cy="2247900"/>
    <xdr:cxnSp macro="">
      <xdr:nvCxnSpPr>
        <xdr:cNvPr id="10" name="Gekrümmte Verbindung 19">
          <a:extLst>
            <a:ext uri="{FF2B5EF4-FFF2-40B4-BE49-F238E27FC236}">
              <a16:creationId xmlns:a16="http://schemas.microsoft.com/office/drawing/2014/main" id="{00000000-0008-0000-3500-00000A000000}"/>
            </a:ext>
          </a:extLst>
        </xdr:cNvPr>
        <xdr:cNvCxnSpPr/>
      </xdr:nvCxnSpPr>
      <xdr:spPr>
        <a:xfrm rot="5400000" flipH="1" flipV="1">
          <a:off x="4543425" y="1409700"/>
          <a:ext cx="2247900" cy="3333750"/>
        </a:xfrm>
        <a:prstGeom prst="curvedConnector3">
          <a:avLst>
            <a:gd name="adj1" fmla="val 32203"/>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4362450</xdr:colOff>
      <xdr:row>7</xdr:row>
      <xdr:rowOff>666750</xdr:rowOff>
    </xdr:from>
    <xdr:ext cx="685800" cy="1485900"/>
    <xdr:cxnSp macro="">
      <xdr:nvCxnSpPr>
        <xdr:cNvPr id="11" name="Gekrümmte Verbindung 19">
          <a:extLst>
            <a:ext uri="{FF2B5EF4-FFF2-40B4-BE49-F238E27FC236}">
              <a16:creationId xmlns:a16="http://schemas.microsoft.com/office/drawing/2014/main" id="{00000000-0008-0000-3500-00000B000000}"/>
            </a:ext>
          </a:extLst>
        </xdr:cNvPr>
        <xdr:cNvCxnSpPr/>
      </xdr:nvCxnSpPr>
      <xdr:spPr>
        <a:xfrm rot="16200000" flipV="1">
          <a:off x="6000750" y="4257675"/>
          <a:ext cx="1485900" cy="685800"/>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mc:AlternateContent xmlns:mc="http://schemas.openxmlformats.org/markup-compatibility/2006">
    <mc:Choice xmlns:a14="http://schemas.microsoft.com/office/drawing/2010/main" Requires="a14">
      <xdr:twoCellAnchor editAs="oneCell">
        <xdr:from>
          <xdr:col>2</xdr:col>
          <xdr:colOff>1104900</xdr:colOff>
          <xdr:row>6</xdr:row>
          <xdr:rowOff>213360</xdr:rowOff>
        </xdr:from>
        <xdr:to>
          <xdr:col>2</xdr:col>
          <xdr:colOff>3276600</xdr:colOff>
          <xdr:row>6</xdr:row>
          <xdr:rowOff>411480</xdr:rowOff>
        </xdr:to>
        <xdr:sp macro="" textlink="">
          <xdr:nvSpPr>
            <xdr:cNvPr id="577537" name="Drop Down 2" hidden="1">
              <a:extLst>
                <a:ext uri="{63B3BB69-23CF-44E3-9099-C40C66FF867C}">
                  <a14:compatExt spid="_x0000_s577537"/>
                </a:ext>
                <a:ext uri="{FF2B5EF4-FFF2-40B4-BE49-F238E27FC236}">
                  <a16:creationId xmlns:a16="http://schemas.microsoft.com/office/drawing/2014/main" id="{00000000-0008-0000-2000-000001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213360</xdr:colOff>
          <xdr:row>6</xdr:row>
          <xdr:rowOff>746760</xdr:rowOff>
        </xdr:from>
        <xdr:to>
          <xdr:col>2</xdr:col>
          <xdr:colOff>2385060</xdr:colOff>
          <xdr:row>6</xdr:row>
          <xdr:rowOff>952500</xdr:rowOff>
        </xdr:to>
        <xdr:sp macro="" textlink="">
          <xdr:nvSpPr>
            <xdr:cNvPr id="577538" name="Drop Down 4" hidden="1">
              <a:extLst>
                <a:ext uri="{63B3BB69-23CF-44E3-9099-C40C66FF867C}">
                  <a14:compatExt spid="_x0000_s577538"/>
                </a:ext>
                <a:ext uri="{FF2B5EF4-FFF2-40B4-BE49-F238E27FC236}">
                  <a16:creationId xmlns:a16="http://schemas.microsoft.com/office/drawing/2014/main" id="{00000000-0008-0000-2000-000002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4213860</xdr:colOff>
          <xdr:row>6</xdr:row>
          <xdr:rowOff>251460</xdr:rowOff>
        </xdr:from>
        <xdr:to>
          <xdr:col>2</xdr:col>
          <xdr:colOff>6385560</xdr:colOff>
          <xdr:row>6</xdr:row>
          <xdr:rowOff>449580</xdr:rowOff>
        </xdr:to>
        <xdr:sp macro="" textlink="">
          <xdr:nvSpPr>
            <xdr:cNvPr id="577539" name="Drop Down 5" hidden="1">
              <a:extLst>
                <a:ext uri="{63B3BB69-23CF-44E3-9099-C40C66FF867C}">
                  <a14:compatExt spid="_x0000_s577539"/>
                </a:ext>
                <a:ext uri="{FF2B5EF4-FFF2-40B4-BE49-F238E27FC236}">
                  <a16:creationId xmlns:a16="http://schemas.microsoft.com/office/drawing/2014/main" id="{00000000-0008-0000-2000-000003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7124700</xdr:colOff>
          <xdr:row>6</xdr:row>
          <xdr:rowOff>289560</xdr:rowOff>
        </xdr:from>
        <xdr:to>
          <xdr:col>2</xdr:col>
          <xdr:colOff>9296400</xdr:colOff>
          <xdr:row>6</xdr:row>
          <xdr:rowOff>495300</xdr:rowOff>
        </xdr:to>
        <xdr:sp macro="" textlink="">
          <xdr:nvSpPr>
            <xdr:cNvPr id="577540" name="Drop Down 6" hidden="1">
              <a:extLst>
                <a:ext uri="{63B3BB69-23CF-44E3-9099-C40C66FF867C}">
                  <a14:compatExt spid="_x0000_s577540"/>
                </a:ext>
                <a:ext uri="{FF2B5EF4-FFF2-40B4-BE49-F238E27FC236}">
                  <a16:creationId xmlns:a16="http://schemas.microsoft.com/office/drawing/2014/main" id="{00000000-0008-0000-2000-000004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6934200</xdr:colOff>
          <xdr:row>6</xdr:row>
          <xdr:rowOff>1051560</xdr:rowOff>
        </xdr:from>
        <xdr:to>
          <xdr:col>2</xdr:col>
          <xdr:colOff>9105900</xdr:colOff>
          <xdr:row>6</xdr:row>
          <xdr:rowOff>1249680</xdr:rowOff>
        </xdr:to>
        <xdr:sp macro="" textlink="">
          <xdr:nvSpPr>
            <xdr:cNvPr id="577541" name="Drop Down 7" hidden="1">
              <a:extLst>
                <a:ext uri="{63B3BB69-23CF-44E3-9099-C40C66FF867C}">
                  <a14:compatExt spid="_x0000_s577541"/>
                </a:ext>
                <a:ext uri="{FF2B5EF4-FFF2-40B4-BE49-F238E27FC236}">
                  <a16:creationId xmlns:a16="http://schemas.microsoft.com/office/drawing/2014/main" id="{00000000-0008-0000-2000-000005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7</xdr:row>
          <xdr:rowOff>335280</xdr:rowOff>
        </xdr:from>
        <xdr:to>
          <xdr:col>2</xdr:col>
          <xdr:colOff>2362200</xdr:colOff>
          <xdr:row>7</xdr:row>
          <xdr:rowOff>556260</xdr:rowOff>
        </xdr:to>
        <xdr:sp macro="" textlink="">
          <xdr:nvSpPr>
            <xdr:cNvPr id="577542" name="Drop Down 8" hidden="1">
              <a:extLst>
                <a:ext uri="{63B3BB69-23CF-44E3-9099-C40C66FF867C}">
                  <a14:compatExt spid="_x0000_s577542"/>
                </a:ext>
                <a:ext uri="{FF2B5EF4-FFF2-40B4-BE49-F238E27FC236}">
                  <a16:creationId xmlns:a16="http://schemas.microsoft.com/office/drawing/2014/main" id="{00000000-0008-0000-2000-000006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3276600</xdr:colOff>
          <xdr:row>7</xdr:row>
          <xdr:rowOff>457200</xdr:rowOff>
        </xdr:from>
        <xdr:to>
          <xdr:col>2</xdr:col>
          <xdr:colOff>5448300</xdr:colOff>
          <xdr:row>7</xdr:row>
          <xdr:rowOff>670560</xdr:rowOff>
        </xdr:to>
        <xdr:sp macro="" textlink="">
          <xdr:nvSpPr>
            <xdr:cNvPr id="577543" name="Drop Down 10" hidden="1">
              <a:extLst>
                <a:ext uri="{63B3BB69-23CF-44E3-9099-C40C66FF867C}">
                  <a14:compatExt spid="_x0000_s577543"/>
                </a:ext>
                <a:ext uri="{FF2B5EF4-FFF2-40B4-BE49-F238E27FC236}">
                  <a16:creationId xmlns:a16="http://schemas.microsoft.com/office/drawing/2014/main" id="{00000000-0008-0000-2000-000007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7086600</xdr:colOff>
          <xdr:row>7</xdr:row>
          <xdr:rowOff>419100</xdr:rowOff>
        </xdr:from>
        <xdr:to>
          <xdr:col>2</xdr:col>
          <xdr:colOff>9258300</xdr:colOff>
          <xdr:row>7</xdr:row>
          <xdr:rowOff>632460</xdr:rowOff>
        </xdr:to>
        <xdr:sp macro="" textlink="">
          <xdr:nvSpPr>
            <xdr:cNvPr id="577544" name="Drop Down 11" hidden="1">
              <a:extLst>
                <a:ext uri="{63B3BB69-23CF-44E3-9099-C40C66FF867C}">
                  <a14:compatExt spid="_x0000_s577544"/>
                </a:ext>
                <a:ext uri="{FF2B5EF4-FFF2-40B4-BE49-F238E27FC236}">
                  <a16:creationId xmlns:a16="http://schemas.microsoft.com/office/drawing/2014/main" id="{00000000-0008-0000-2000-000008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6004560</xdr:colOff>
          <xdr:row>7</xdr:row>
          <xdr:rowOff>1127760</xdr:rowOff>
        </xdr:from>
        <xdr:to>
          <xdr:col>2</xdr:col>
          <xdr:colOff>8176260</xdr:colOff>
          <xdr:row>7</xdr:row>
          <xdr:rowOff>1325880</xdr:rowOff>
        </xdr:to>
        <xdr:sp macro="" textlink="">
          <xdr:nvSpPr>
            <xdr:cNvPr id="577545" name="Drop Down 12" hidden="1">
              <a:extLst>
                <a:ext uri="{63B3BB69-23CF-44E3-9099-C40C66FF867C}">
                  <a14:compatExt spid="_x0000_s577545"/>
                </a:ext>
                <a:ext uri="{FF2B5EF4-FFF2-40B4-BE49-F238E27FC236}">
                  <a16:creationId xmlns:a16="http://schemas.microsoft.com/office/drawing/2014/main" id="{00000000-0008-0000-2000-000009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213360</xdr:colOff>
          <xdr:row>8</xdr:row>
          <xdr:rowOff>266700</xdr:rowOff>
        </xdr:from>
        <xdr:to>
          <xdr:col>2</xdr:col>
          <xdr:colOff>2385060</xdr:colOff>
          <xdr:row>8</xdr:row>
          <xdr:rowOff>480060</xdr:rowOff>
        </xdr:to>
        <xdr:sp macro="" textlink="">
          <xdr:nvSpPr>
            <xdr:cNvPr id="577546" name="Drop Down 13" hidden="1">
              <a:extLst>
                <a:ext uri="{63B3BB69-23CF-44E3-9099-C40C66FF867C}">
                  <a14:compatExt spid="_x0000_s577546"/>
                </a:ext>
                <a:ext uri="{FF2B5EF4-FFF2-40B4-BE49-F238E27FC236}">
                  <a16:creationId xmlns:a16="http://schemas.microsoft.com/office/drawing/2014/main" id="{00000000-0008-0000-2000-00000A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2476500</xdr:colOff>
          <xdr:row>8</xdr:row>
          <xdr:rowOff>1280160</xdr:rowOff>
        </xdr:from>
        <xdr:to>
          <xdr:col>2</xdr:col>
          <xdr:colOff>4648200</xdr:colOff>
          <xdr:row>8</xdr:row>
          <xdr:rowOff>1485900</xdr:rowOff>
        </xdr:to>
        <xdr:sp macro="" textlink="">
          <xdr:nvSpPr>
            <xdr:cNvPr id="577547" name="Drop Down 14" hidden="1">
              <a:extLst>
                <a:ext uri="{63B3BB69-23CF-44E3-9099-C40C66FF867C}">
                  <a14:compatExt spid="_x0000_s577547"/>
                </a:ext>
                <a:ext uri="{FF2B5EF4-FFF2-40B4-BE49-F238E27FC236}">
                  <a16:creationId xmlns:a16="http://schemas.microsoft.com/office/drawing/2014/main" id="{00000000-0008-0000-2000-00000B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3962400</xdr:colOff>
          <xdr:row>8</xdr:row>
          <xdr:rowOff>480060</xdr:rowOff>
        </xdr:from>
        <xdr:to>
          <xdr:col>2</xdr:col>
          <xdr:colOff>6134100</xdr:colOff>
          <xdr:row>8</xdr:row>
          <xdr:rowOff>678180</xdr:rowOff>
        </xdr:to>
        <xdr:sp macro="" textlink="">
          <xdr:nvSpPr>
            <xdr:cNvPr id="577548" name="Drop Down 15" hidden="1">
              <a:extLst>
                <a:ext uri="{63B3BB69-23CF-44E3-9099-C40C66FF867C}">
                  <a14:compatExt spid="_x0000_s577548"/>
                </a:ext>
                <a:ext uri="{FF2B5EF4-FFF2-40B4-BE49-F238E27FC236}">
                  <a16:creationId xmlns:a16="http://schemas.microsoft.com/office/drawing/2014/main" id="{00000000-0008-0000-2000-00000C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7299960</xdr:colOff>
          <xdr:row>8</xdr:row>
          <xdr:rowOff>1173480</xdr:rowOff>
        </xdr:from>
        <xdr:to>
          <xdr:col>2</xdr:col>
          <xdr:colOff>9471660</xdr:colOff>
          <xdr:row>8</xdr:row>
          <xdr:rowOff>1394460</xdr:rowOff>
        </xdr:to>
        <xdr:sp macro="" textlink="">
          <xdr:nvSpPr>
            <xdr:cNvPr id="577549" name="Drop Down 16" hidden="1">
              <a:extLst>
                <a:ext uri="{63B3BB69-23CF-44E3-9099-C40C66FF867C}">
                  <a14:compatExt spid="_x0000_s577549"/>
                </a:ext>
                <a:ext uri="{FF2B5EF4-FFF2-40B4-BE49-F238E27FC236}">
                  <a16:creationId xmlns:a16="http://schemas.microsoft.com/office/drawing/2014/main" id="{00000000-0008-0000-2000-00000D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876300</xdr:colOff>
          <xdr:row>10</xdr:row>
          <xdr:rowOff>708660</xdr:rowOff>
        </xdr:from>
        <xdr:to>
          <xdr:col>2</xdr:col>
          <xdr:colOff>3048000</xdr:colOff>
          <xdr:row>10</xdr:row>
          <xdr:rowOff>906780</xdr:rowOff>
        </xdr:to>
        <xdr:sp macro="" textlink="">
          <xdr:nvSpPr>
            <xdr:cNvPr id="577550" name="Drop Down 17" hidden="1">
              <a:extLst>
                <a:ext uri="{63B3BB69-23CF-44E3-9099-C40C66FF867C}">
                  <a14:compatExt spid="_x0000_s577550"/>
                </a:ext>
                <a:ext uri="{FF2B5EF4-FFF2-40B4-BE49-F238E27FC236}">
                  <a16:creationId xmlns:a16="http://schemas.microsoft.com/office/drawing/2014/main" id="{00000000-0008-0000-2000-00000E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2499360</xdr:colOff>
          <xdr:row>10</xdr:row>
          <xdr:rowOff>1318260</xdr:rowOff>
        </xdr:from>
        <xdr:to>
          <xdr:col>2</xdr:col>
          <xdr:colOff>4671060</xdr:colOff>
          <xdr:row>10</xdr:row>
          <xdr:rowOff>1516380</xdr:rowOff>
        </xdr:to>
        <xdr:sp macro="" textlink="">
          <xdr:nvSpPr>
            <xdr:cNvPr id="577551" name="Drop Down 18" hidden="1">
              <a:extLst>
                <a:ext uri="{63B3BB69-23CF-44E3-9099-C40C66FF867C}">
                  <a14:compatExt spid="_x0000_s577551"/>
                </a:ext>
                <a:ext uri="{FF2B5EF4-FFF2-40B4-BE49-F238E27FC236}">
                  <a16:creationId xmlns:a16="http://schemas.microsoft.com/office/drawing/2014/main" id="{00000000-0008-0000-2000-00000F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4061460</xdr:colOff>
          <xdr:row>10</xdr:row>
          <xdr:rowOff>289560</xdr:rowOff>
        </xdr:from>
        <xdr:to>
          <xdr:col>2</xdr:col>
          <xdr:colOff>6233160</xdr:colOff>
          <xdr:row>10</xdr:row>
          <xdr:rowOff>495300</xdr:rowOff>
        </xdr:to>
        <xdr:sp macro="" textlink="">
          <xdr:nvSpPr>
            <xdr:cNvPr id="577552" name="Drop Down 19" hidden="1">
              <a:extLst>
                <a:ext uri="{63B3BB69-23CF-44E3-9099-C40C66FF867C}">
                  <a14:compatExt spid="_x0000_s577552"/>
                </a:ext>
                <a:ext uri="{FF2B5EF4-FFF2-40B4-BE49-F238E27FC236}">
                  <a16:creationId xmlns:a16="http://schemas.microsoft.com/office/drawing/2014/main" id="{00000000-0008-0000-2000-000010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4869180</xdr:colOff>
          <xdr:row>10</xdr:row>
          <xdr:rowOff>1089660</xdr:rowOff>
        </xdr:from>
        <xdr:to>
          <xdr:col>2</xdr:col>
          <xdr:colOff>7040880</xdr:colOff>
          <xdr:row>10</xdr:row>
          <xdr:rowOff>1287780</xdr:rowOff>
        </xdr:to>
        <xdr:sp macro="" textlink="">
          <xdr:nvSpPr>
            <xdr:cNvPr id="577553" name="Drop Down 20" hidden="1">
              <a:extLst>
                <a:ext uri="{63B3BB69-23CF-44E3-9099-C40C66FF867C}">
                  <a14:compatExt spid="_x0000_s577553"/>
                </a:ext>
                <a:ext uri="{FF2B5EF4-FFF2-40B4-BE49-F238E27FC236}">
                  <a16:creationId xmlns:a16="http://schemas.microsoft.com/office/drawing/2014/main" id="{00000000-0008-0000-2000-000011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7261860</xdr:colOff>
          <xdr:row>10</xdr:row>
          <xdr:rowOff>906780</xdr:rowOff>
        </xdr:from>
        <xdr:to>
          <xdr:col>2</xdr:col>
          <xdr:colOff>9433560</xdr:colOff>
          <xdr:row>10</xdr:row>
          <xdr:rowOff>1127760</xdr:rowOff>
        </xdr:to>
        <xdr:sp macro="" textlink="">
          <xdr:nvSpPr>
            <xdr:cNvPr id="577554" name="Drop Down 21" hidden="1">
              <a:extLst>
                <a:ext uri="{63B3BB69-23CF-44E3-9099-C40C66FF867C}">
                  <a14:compatExt spid="_x0000_s577554"/>
                </a:ext>
                <a:ext uri="{FF2B5EF4-FFF2-40B4-BE49-F238E27FC236}">
                  <a16:creationId xmlns:a16="http://schemas.microsoft.com/office/drawing/2014/main" id="{00000000-0008-0000-2000-000012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342900</xdr:colOff>
          <xdr:row>9</xdr:row>
          <xdr:rowOff>914400</xdr:rowOff>
        </xdr:from>
        <xdr:to>
          <xdr:col>2</xdr:col>
          <xdr:colOff>2514600</xdr:colOff>
          <xdr:row>9</xdr:row>
          <xdr:rowOff>1127760</xdr:rowOff>
        </xdr:to>
        <xdr:sp macro="" textlink="">
          <xdr:nvSpPr>
            <xdr:cNvPr id="577555" name="Drop Down 22" hidden="1">
              <a:extLst>
                <a:ext uri="{63B3BB69-23CF-44E3-9099-C40C66FF867C}">
                  <a14:compatExt spid="_x0000_s577555"/>
                </a:ext>
                <a:ext uri="{FF2B5EF4-FFF2-40B4-BE49-F238E27FC236}">
                  <a16:creationId xmlns:a16="http://schemas.microsoft.com/office/drawing/2014/main" id="{00000000-0008-0000-2000-000013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2651760</xdr:colOff>
          <xdr:row>9</xdr:row>
          <xdr:rowOff>1280160</xdr:rowOff>
        </xdr:from>
        <xdr:to>
          <xdr:col>2</xdr:col>
          <xdr:colOff>4823460</xdr:colOff>
          <xdr:row>9</xdr:row>
          <xdr:rowOff>1485900</xdr:rowOff>
        </xdr:to>
        <xdr:sp macro="" textlink="">
          <xdr:nvSpPr>
            <xdr:cNvPr id="577556" name="Drop Down 23" hidden="1">
              <a:extLst>
                <a:ext uri="{63B3BB69-23CF-44E3-9099-C40C66FF867C}">
                  <a14:compatExt spid="_x0000_s577556"/>
                </a:ext>
                <a:ext uri="{FF2B5EF4-FFF2-40B4-BE49-F238E27FC236}">
                  <a16:creationId xmlns:a16="http://schemas.microsoft.com/office/drawing/2014/main" id="{00000000-0008-0000-2000-000014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4183380</xdr:colOff>
          <xdr:row>9</xdr:row>
          <xdr:rowOff>327660</xdr:rowOff>
        </xdr:from>
        <xdr:to>
          <xdr:col>2</xdr:col>
          <xdr:colOff>6355080</xdr:colOff>
          <xdr:row>9</xdr:row>
          <xdr:rowOff>525780</xdr:rowOff>
        </xdr:to>
        <xdr:sp macro="" textlink="">
          <xdr:nvSpPr>
            <xdr:cNvPr id="577557" name="Drop Down 24" hidden="1">
              <a:extLst>
                <a:ext uri="{63B3BB69-23CF-44E3-9099-C40C66FF867C}">
                  <a14:compatExt spid="_x0000_s577557"/>
                </a:ext>
                <a:ext uri="{FF2B5EF4-FFF2-40B4-BE49-F238E27FC236}">
                  <a16:creationId xmlns:a16="http://schemas.microsoft.com/office/drawing/2014/main" id="{00000000-0008-0000-2000-000015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5661660</xdr:colOff>
          <xdr:row>9</xdr:row>
          <xdr:rowOff>1089660</xdr:rowOff>
        </xdr:from>
        <xdr:to>
          <xdr:col>2</xdr:col>
          <xdr:colOff>7833360</xdr:colOff>
          <xdr:row>9</xdr:row>
          <xdr:rowOff>1295400</xdr:rowOff>
        </xdr:to>
        <xdr:sp macro="" textlink="">
          <xdr:nvSpPr>
            <xdr:cNvPr id="577558" name="Drop Down 25" hidden="1">
              <a:extLst>
                <a:ext uri="{63B3BB69-23CF-44E3-9099-C40C66FF867C}">
                  <a14:compatExt spid="_x0000_s577558"/>
                </a:ext>
                <a:ext uri="{FF2B5EF4-FFF2-40B4-BE49-F238E27FC236}">
                  <a16:creationId xmlns:a16="http://schemas.microsoft.com/office/drawing/2014/main" id="{00000000-0008-0000-2000-000016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6957060</xdr:colOff>
          <xdr:row>9</xdr:row>
          <xdr:rowOff>594360</xdr:rowOff>
        </xdr:from>
        <xdr:to>
          <xdr:col>2</xdr:col>
          <xdr:colOff>9128760</xdr:colOff>
          <xdr:row>9</xdr:row>
          <xdr:rowOff>792480</xdr:rowOff>
        </xdr:to>
        <xdr:sp macro="" textlink="">
          <xdr:nvSpPr>
            <xdr:cNvPr id="577559" name="Drop Down 26" hidden="1">
              <a:extLst>
                <a:ext uri="{63B3BB69-23CF-44E3-9099-C40C66FF867C}">
                  <a14:compatExt spid="_x0000_s577559"/>
                </a:ext>
                <a:ext uri="{FF2B5EF4-FFF2-40B4-BE49-F238E27FC236}">
                  <a16:creationId xmlns:a16="http://schemas.microsoft.com/office/drawing/2014/main" id="{00000000-0008-0000-2000-000017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259080</xdr:colOff>
          <xdr:row>10</xdr:row>
          <xdr:rowOff>220980</xdr:rowOff>
        </xdr:from>
        <xdr:to>
          <xdr:col>2</xdr:col>
          <xdr:colOff>2430780</xdr:colOff>
          <xdr:row>10</xdr:row>
          <xdr:rowOff>441960</xdr:rowOff>
        </xdr:to>
        <xdr:sp macro="" textlink="">
          <xdr:nvSpPr>
            <xdr:cNvPr id="577560" name="Drop Down 27" hidden="1">
              <a:extLst>
                <a:ext uri="{63B3BB69-23CF-44E3-9099-C40C66FF867C}">
                  <a14:compatExt spid="_x0000_s577560"/>
                </a:ext>
                <a:ext uri="{FF2B5EF4-FFF2-40B4-BE49-F238E27FC236}">
                  <a16:creationId xmlns:a16="http://schemas.microsoft.com/office/drawing/2014/main" id="{00000000-0008-0000-2000-000018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4373880</xdr:colOff>
          <xdr:row>6</xdr:row>
          <xdr:rowOff>1325880</xdr:rowOff>
        </xdr:from>
        <xdr:to>
          <xdr:col>2</xdr:col>
          <xdr:colOff>6545580</xdr:colOff>
          <xdr:row>6</xdr:row>
          <xdr:rowOff>1546860</xdr:rowOff>
        </xdr:to>
        <xdr:sp macro="" textlink="">
          <xdr:nvSpPr>
            <xdr:cNvPr id="577561" name="Drop Down 28" hidden="1">
              <a:extLst>
                <a:ext uri="{63B3BB69-23CF-44E3-9099-C40C66FF867C}">
                  <a14:compatExt spid="_x0000_s577561"/>
                </a:ext>
                <a:ext uri="{FF2B5EF4-FFF2-40B4-BE49-F238E27FC236}">
                  <a16:creationId xmlns:a16="http://schemas.microsoft.com/office/drawing/2014/main" id="{00000000-0008-0000-2000-000019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1211580</xdr:colOff>
          <xdr:row>9</xdr:row>
          <xdr:rowOff>259080</xdr:rowOff>
        </xdr:from>
        <xdr:to>
          <xdr:col>2</xdr:col>
          <xdr:colOff>3383280</xdr:colOff>
          <xdr:row>9</xdr:row>
          <xdr:rowOff>480060</xdr:rowOff>
        </xdr:to>
        <xdr:sp macro="" textlink="">
          <xdr:nvSpPr>
            <xdr:cNvPr id="577562" name="Drop Down 29" hidden="1">
              <a:extLst>
                <a:ext uri="{63B3BB69-23CF-44E3-9099-C40C66FF867C}">
                  <a14:compatExt spid="_x0000_s577562"/>
                </a:ext>
                <a:ext uri="{FF2B5EF4-FFF2-40B4-BE49-F238E27FC236}">
                  <a16:creationId xmlns:a16="http://schemas.microsoft.com/office/drawing/2014/main" id="{00000000-0008-0000-2000-00001A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oneCellAnchor>
    <xdr:from>
      <xdr:col>2</xdr:col>
      <xdr:colOff>1285875</xdr:colOff>
      <xdr:row>7</xdr:row>
      <xdr:rowOff>1219201</xdr:rowOff>
    </xdr:from>
    <xdr:ext cx="676275" cy="733425"/>
    <xdr:cxnSp macro="">
      <xdr:nvCxnSpPr>
        <xdr:cNvPr id="38" name="Gekrümmte Verbindung 19">
          <a:extLst>
            <a:ext uri="{FF2B5EF4-FFF2-40B4-BE49-F238E27FC236}">
              <a16:creationId xmlns:a16="http://schemas.microsoft.com/office/drawing/2014/main" id="{00000000-0008-0000-3500-000026000000}"/>
            </a:ext>
          </a:extLst>
        </xdr:cNvPr>
        <xdr:cNvCxnSpPr/>
      </xdr:nvCxnSpPr>
      <xdr:spPr>
        <a:xfrm rot="5400000" flipH="1" flipV="1">
          <a:off x="3295650" y="4438651"/>
          <a:ext cx="733425" cy="676275"/>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mc:AlternateContent xmlns:mc="http://schemas.openxmlformats.org/markup-compatibility/2006">
    <mc:Choice xmlns:a14="http://schemas.microsoft.com/office/drawing/2010/main" Requires="a14">
      <xdr:twoCellAnchor editAs="oneCell">
        <xdr:from>
          <xdr:col>2</xdr:col>
          <xdr:colOff>876300</xdr:colOff>
          <xdr:row>7</xdr:row>
          <xdr:rowOff>1013460</xdr:rowOff>
        </xdr:from>
        <xdr:to>
          <xdr:col>2</xdr:col>
          <xdr:colOff>3048000</xdr:colOff>
          <xdr:row>7</xdr:row>
          <xdr:rowOff>1219200</xdr:rowOff>
        </xdr:to>
        <xdr:sp macro="" textlink="">
          <xdr:nvSpPr>
            <xdr:cNvPr id="577563" name="Drop Down 9" hidden="1">
              <a:extLst>
                <a:ext uri="{63B3BB69-23CF-44E3-9099-C40C66FF867C}">
                  <a14:compatExt spid="_x0000_s577563"/>
                </a:ext>
                <a:ext uri="{FF2B5EF4-FFF2-40B4-BE49-F238E27FC236}">
                  <a16:creationId xmlns:a16="http://schemas.microsoft.com/office/drawing/2014/main" id="{00000000-0008-0000-2000-00001B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1524000</xdr:colOff>
          <xdr:row>6</xdr:row>
          <xdr:rowOff>1203960</xdr:rowOff>
        </xdr:from>
        <xdr:to>
          <xdr:col>2</xdr:col>
          <xdr:colOff>3695700</xdr:colOff>
          <xdr:row>6</xdr:row>
          <xdr:rowOff>1409700</xdr:rowOff>
        </xdr:to>
        <xdr:sp macro="" textlink="">
          <xdr:nvSpPr>
            <xdr:cNvPr id="577564" name="Drop Down 32" hidden="1">
              <a:extLst>
                <a:ext uri="{63B3BB69-23CF-44E3-9099-C40C66FF867C}">
                  <a14:compatExt spid="_x0000_s577564"/>
                </a:ext>
                <a:ext uri="{FF2B5EF4-FFF2-40B4-BE49-F238E27FC236}">
                  <a16:creationId xmlns:a16="http://schemas.microsoft.com/office/drawing/2014/main" id="{00000000-0008-0000-2000-00001C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oneCellAnchor>
    <xdr:from>
      <xdr:col>2</xdr:col>
      <xdr:colOff>2609851</xdr:colOff>
      <xdr:row>6</xdr:row>
      <xdr:rowOff>1409700</xdr:rowOff>
    </xdr:from>
    <xdr:ext cx="1752600" cy="733425"/>
    <xdr:cxnSp macro="">
      <xdr:nvCxnSpPr>
        <xdr:cNvPr id="41" name="Gekrümmte Verbindung 19">
          <a:extLst>
            <a:ext uri="{FF2B5EF4-FFF2-40B4-BE49-F238E27FC236}">
              <a16:creationId xmlns:a16="http://schemas.microsoft.com/office/drawing/2014/main" id="{00000000-0008-0000-3500-000029000000}"/>
            </a:ext>
          </a:extLst>
        </xdr:cNvPr>
        <xdr:cNvCxnSpPr/>
      </xdr:nvCxnSpPr>
      <xdr:spPr>
        <a:xfrm rot="16200000" flipV="1">
          <a:off x="5157788" y="2405063"/>
          <a:ext cx="733425" cy="1752600"/>
        </a:xfrm>
        <a:prstGeom prst="curvedConnector3">
          <a:avLst>
            <a:gd name="adj1" fmla="val 50000"/>
          </a:avLst>
        </a:prstGeom>
        <a:ln w="3175">
          <a:solidFill>
            <a:schemeClr val="accent4">
              <a:lumMod val="75000"/>
            </a:schemeClr>
          </a:solidFill>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mc:AlternateContent xmlns:mc="http://schemas.openxmlformats.org/markup-compatibility/2006">
    <mc:Choice xmlns:a14="http://schemas.microsoft.com/office/drawing/2010/main" Requires="a14">
      <xdr:twoCellAnchor editAs="oneCell">
        <xdr:from>
          <xdr:col>2</xdr:col>
          <xdr:colOff>6499860</xdr:colOff>
          <xdr:row>8</xdr:row>
          <xdr:rowOff>373380</xdr:rowOff>
        </xdr:from>
        <xdr:to>
          <xdr:col>2</xdr:col>
          <xdr:colOff>8671560</xdr:colOff>
          <xdr:row>8</xdr:row>
          <xdr:rowOff>594360</xdr:rowOff>
        </xdr:to>
        <xdr:sp macro="" textlink="">
          <xdr:nvSpPr>
            <xdr:cNvPr id="577565" name="Drop Down 33" hidden="1">
              <a:extLst>
                <a:ext uri="{63B3BB69-23CF-44E3-9099-C40C66FF867C}">
                  <a14:compatExt spid="_x0000_s577565"/>
                </a:ext>
                <a:ext uri="{FF2B5EF4-FFF2-40B4-BE49-F238E27FC236}">
                  <a16:creationId xmlns:a16="http://schemas.microsoft.com/office/drawing/2014/main" id="{00000000-0008-0000-2000-00001D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1363980</xdr:colOff>
          <xdr:row>8</xdr:row>
          <xdr:rowOff>784860</xdr:rowOff>
        </xdr:from>
        <xdr:to>
          <xdr:col>2</xdr:col>
          <xdr:colOff>3535680</xdr:colOff>
          <xdr:row>8</xdr:row>
          <xdr:rowOff>990600</xdr:rowOff>
        </xdr:to>
        <xdr:sp macro="" textlink="">
          <xdr:nvSpPr>
            <xdr:cNvPr id="577566" name="Drop Down 34" hidden="1">
              <a:extLst>
                <a:ext uri="{63B3BB69-23CF-44E3-9099-C40C66FF867C}">
                  <a14:compatExt spid="_x0000_s577566"/>
                </a:ext>
                <a:ext uri="{FF2B5EF4-FFF2-40B4-BE49-F238E27FC236}">
                  <a16:creationId xmlns:a16="http://schemas.microsoft.com/office/drawing/2014/main" id="{00000000-0008-0000-2000-00001ED008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xdr:col>
      <xdr:colOff>1295400</xdr:colOff>
      <xdr:row>4</xdr:row>
      <xdr:rowOff>190500</xdr:rowOff>
    </xdr:from>
    <xdr:to>
      <xdr:col>2</xdr:col>
      <xdr:colOff>1474590</xdr:colOff>
      <xdr:row>4</xdr:row>
      <xdr:rowOff>370500</xdr:rowOff>
    </xdr:to>
    <xdr:grpSp>
      <xdr:nvGrpSpPr>
        <xdr:cNvPr id="47" name="Gruppieren 46">
          <a:hlinkClick xmlns:r="http://schemas.openxmlformats.org/officeDocument/2006/relationships" r:id="rId1"/>
          <a:extLst>
            <a:ext uri="{FF2B5EF4-FFF2-40B4-BE49-F238E27FC236}">
              <a16:creationId xmlns:a16="http://schemas.microsoft.com/office/drawing/2014/main" id="{00000000-0008-0000-3500-00002F000000}"/>
            </a:ext>
          </a:extLst>
        </xdr:cNvPr>
        <xdr:cNvGrpSpPr>
          <a:grpSpLocks noChangeAspect="1"/>
        </xdr:cNvGrpSpPr>
      </xdr:nvGrpSpPr>
      <xdr:grpSpPr>
        <a:xfrm>
          <a:off x="3390900" y="1120140"/>
          <a:ext cx="179190" cy="180000"/>
          <a:chOff x="12020550" y="2171700"/>
          <a:chExt cx="324000" cy="325465"/>
        </a:xfrm>
      </xdr:grpSpPr>
      <xdr:sp macro="" textlink="">
        <xdr:nvSpPr>
          <xdr:cNvPr id="48" name="Rechteck 47">
            <a:extLst>
              <a:ext uri="{FF2B5EF4-FFF2-40B4-BE49-F238E27FC236}">
                <a16:creationId xmlns:a16="http://schemas.microsoft.com/office/drawing/2014/main" id="{00000000-0008-0000-3500-000030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9" name="Pfeil nach rechts 78">
            <a:extLst>
              <a:ext uri="{FF2B5EF4-FFF2-40B4-BE49-F238E27FC236}">
                <a16:creationId xmlns:a16="http://schemas.microsoft.com/office/drawing/2014/main" id="{00000000-0008-0000-3500-000031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xdr:from>
          <xdr:col>2</xdr:col>
          <xdr:colOff>7414260</xdr:colOff>
          <xdr:row>0</xdr:row>
          <xdr:rowOff>9525</xdr:rowOff>
        </xdr:from>
        <xdr:to>
          <xdr:col>3</xdr:col>
          <xdr:colOff>13335</xdr:colOff>
          <xdr:row>1</xdr:row>
          <xdr:rowOff>0</xdr:rowOff>
        </xdr:to>
        <xdr:pic>
          <xdr:nvPicPr>
            <xdr:cNvPr id="52" name="Grafik 56">
              <a:extLst>
                <a:ext uri="{FF2B5EF4-FFF2-40B4-BE49-F238E27FC236}">
                  <a16:creationId xmlns:a16="http://schemas.microsoft.com/office/drawing/2014/main" id="{00000000-0008-0000-3500-000034000000}"/>
                </a:ext>
              </a:extLst>
            </xdr:cNvPr>
            <xdr:cNvPicPr>
              <a:picLocks noChangeAspect="1" noChangeArrowheads="1"/>
              <a:extLst>
                <a:ext uri="{84589F7E-364E-4C9E-8A38-B11213B215E9}">
                  <a14:cameraTool cellRange="Logo!$D$6" spid="_x0000_s578105"/>
                </a:ext>
              </a:extLst>
            </xdr:cNvPicPr>
          </xdr:nvPicPr>
          <xdr:blipFill>
            <a:blip xmlns:r="http://schemas.openxmlformats.org/officeDocument/2006/relationships" r:embed="rId2"/>
            <a:srcRect/>
            <a:stretch>
              <a:fillRect/>
            </a:stretch>
          </xdr:blipFill>
          <xdr:spPr bwMode="auto">
            <a:xfrm>
              <a:off x="9452610" y="9525"/>
              <a:ext cx="2162175" cy="523875"/>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66675</xdr:colOff>
      <xdr:row>0</xdr:row>
      <xdr:rowOff>175260</xdr:rowOff>
    </xdr:from>
    <xdr:to>
      <xdr:col>0</xdr:col>
      <xdr:colOff>372675</xdr:colOff>
      <xdr:row>0</xdr:row>
      <xdr:rowOff>480061</xdr:rowOff>
    </xdr:to>
    <xdr:grpSp>
      <xdr:nvGrpSpPr>
        <xdr:cNvPr id="55" name="Gruppieren 40">
          <a:hlinkClick xmlns:r="http://schemas.openxmlformats.org/officeDocument/2006/relationships" r:id="rId3"/>
          <a:extLst>
            <a:ext uri="{FF2B5EF4-FFF2-40B4-BE49-F238E27FC236}">
              <a16:creationId xmlns:a16="http://schemas.microsoft.com/office/drawing/2014/main" id="{00000000-0008-0000-3500-000037000000}"/>
            </a:ext>
          </a:extLst>
        </xdr:cNvPr>
        <xdr:cNvGrpSpPr>
          <a:grpSpLocks noChangeAspect="1"/>
        </xdr:cNvGrpSpPr>
      </xdr:nvGrpSpPr>
      <xdr:grpSpPr>
        <a:xfrm>
          <a:off x="66675" y="175260"/>
          <a:ext cx="306000" cy="304801"/>
          <a:chOff x="9191625" y="3009900"/>
          <a:chExt cx="324000" cy="325465"/>
        </a:xfrm>
      </xdr:grpSpPr>
      <xdr:sp macro="" textlink="">
        <xdr:nvSpPr>
          <xdr:cNvPr id="56" name="Rechteck 41">
            <a:extLst>
              <a:ext uri="{FF2B5EF4-FFF2-40B4-BE49-F238E27FC236}">
                <a16:creationId xmlns:a16="http://schemas.microsoft.com/office/drawing/2014/main" id="{00000000-0008-0000-3500-000038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7" name="Pfeil nach links 42">
            <a:extLst>
              <a:ext uri="{FF2B5EF4-FFF2-40B4-BE49-F238E27FC236}">
                <a16:creationId xmlns:a16="http://schemas.microsoft.com/office/drawing/2014/main" id="{00000000-0008-0000-3500-000039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2</xdr:col>
      <xdr:colOff>9213850</xdr:colOff>
      <xdr:row>2</xdr:row>
      <xdr:rowOff>63500</xdr:rowOff>
    </xdr:from>
    <xdr:to>
      <xdr:col>3</xdr:col>
      <xdr:colOff>3031</xdr:colOff>
      <xdr:row>3</xdr:row>
      <xdr:rowOff>33950</xdr:rowOff>
    </xdr:to>
    <xdr:grpSp>
      <xdr:nvGrpSpPr>
        <xdr:cNvPr id="58" name="Gruppieren 57">
          <a:extLst>
            <a:ext uri="{FF2B5EF4-FFF2-40B4-BE49-F238E27FC236}">
              <a16:creationId xmlns:a16="http://schemas.microsoft.com/office/drawing/2014/main" id="{00000000-0008-0000-3500-00003A000000}"/>
            </a:ext>
          </a:extLst>
        </xdr:cNvPr>
        <xdr:cNvGrpSpPr/>
      </xdr:nvGrpSpPr>
      <xdr:grpSpPr>
        <a:xfrm>
          <a:off x="11309350" y="612140"/>
          <a:ext cx="626601" cy="176190"/>
          <a:chOff x="10585450" y="586886"/>
          <a:chExt cx="756141" cy="180000"/>
        </a:xfrm>
      </xdr:grpSpPr>
      <xdr:grpSp>
        <xdr:nvGrpSpPr>
          <xdr:cNvPr id="59" name="Gruppieren 58">
            <a:hlinkClick xmlns:r="http://schemas.openxmlformats.org/officeDocument/2006/relationships" r:id="rId4" tooltip="Help"/>
            <a:extLst>
              <a:ext uri="{FF2B5EF4-FFF2-40B4-BE49-F238E27FC236}">
                <a16:creationId xmlns:a16="http://schemas.microsoft.com/office/drawing/2014/main" id="{00000000-0008-0000-3500-00003B000000}"/>
              </a:ext>
            </a:extLst>
          </xdr:cNvPr>
          <xdr:cNvGrpSpPr/>
        </xdr:nvGrpSpPr>
        <xdr:grpSpPr>
          <a:xfrm>
            <a:off x="11161591" y="586886"/>
            <a:ext cx="180000" cy="180000"/>
            <a:chOff x="8105775" y="571500"/>
            <a:chExt cx="172800" cy="172800"/>
          </a:xfrm>
        </xdr:grpSpPr>
        <xdr:sp macro="" textlink="">
          <xdr:nvSpPr>
            <xdr:cNvPr id="62" name="Rechteck 61">
              <a:extLst>
                <a:ext uri="{FF2B5EF4-FFF2-40B4-BE49-F238E27FC236}">
                  <a16:creationId xmlns:a16="http://schemas.microsoft.com/office/drawing/2014/main" id="{00000000-0008-0000-3500-00003E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3" name="Textfeld 62">
              <a:extLst>
                <a:ext uri="{FF2B5EF4-FFF2-40B4-BE49-F238E27FC236}">
                  <a16:creationId xmlns:a16="http://schemas.microsoft.com/office/drawing/2014/main" id="{00000000-0008-0000-3500-00003F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60" name="Rechteck 59">
            <a:extLst>
              <a:ext uri="{FF2B5EF4-FFF2-40B4-BE49-F238E27FC236}">
                <a16:creationId xmlns:a16="http://schemas.microsoft.com/office/drawing/2014/main" id="{00000000-0008-0000-3500-00003C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61" name="Rechteck 60">
            <a:extLst>
              <a:ext uri="{FF2B5EF4-FFF2-40B4-BE49-F238E27FC236}">
                <a16:creationId xmlns:a16="http://schemas.microsoft.com/office/drawing/2014/main" id="{00000000-0008-0000-3500-00003D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347975</xdr:colOff>
          <xdr:row>3</xdr:row>
          <xdr:rowOff>146050</xdr:rowOff>
        </xdr:from>
        <xdr:to>
          <xdr:col>6</xdr:col>
          <xdr:colOff>1574800</xdr:colOff>
          <xdr:row>35</xdr:row>
          <xdr:rowOff>25400</xdr:rowOff>
        </xdr:to>
        <xdr:pic>
          <xdr:nvPicPr>
            <xdr:cNvPr id="2" name="Grafik 1">
              <a:extLst>
                <a:ext uri="{FF2B5EF4-FFF2-40B4-BE49-F238E27FC236}">
                  <a16:creationId xmlns:a16="http://schemas.microsoft.com/office/drawing/2014/main" id="{00000000-0008-0000-3600-000002000000}"/>
                </a:ext>
              </a:extLst>
            </xdr:cNvPr>
            <xdr:cNvPicPr>
              <a:picLocks noChangeAspect="1" noChangeArrowheads="1"/>
              <a:extLst>
                <a:ext uri="{84589F7E-364E-4C9E-8A38-B11213B215E9}">
                  <a14:cameraTool cellRange="$D$50:$H$61" spid="_x0000_s1164346"/>
                </a:ext>
              </a:extLst>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rot="5400000">
              <a:off x="2009138" y="3812537"/>
              <a:ext cx="7340600" cy="2052325"/>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xdr:from>
      <xdr:col>3</xdr:col>
      <xdr:colOff>76197</xdr:colOff>
      <xdr:row>50</xdr:row>
      <xdr:rowOff>14287</xdr:rowOff>
    </xdr:from>
    <xdr:to>
      <xdr:col>8</xdr:col>
      <xdr:colOff>0</xdr:colOff>
      <xdr:row>59</xdr:row>
      <xdr:rowOff>133350</xdr:rowOff>
    </xdr:to>
    <xdr:graphicFrame macro="">
      <xdr:nvGraphicFramePr>
        <xdr:cNvPr id="3" name="Diagramm 2">
          <a:extLst>
            <a:ext uri="{FF2B5EF4-FFF2-40B4-BE49-F238E27FC236}">
              <a16:creationId xmlns:a16="http://schemas.microsoft.com/office/drawing/2014/main" id="{00000000-0008-0000-3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PrintsWithSheet="0"/>
  </xdr:twoCellAnchor>
  <xdr:twoCellAnchor>
    <xdr:from>
      <xdr:col>3</xdr:col>
      <xdr:colOff>285750</xdr:colOff>
      <xdr:row>54</xdr:row>
      <xdr:rowOff>95250</xdr:rowOff>
    </xdr:from>
    <xdr:to>
      <xdr:col>8</xdr:col>
      <xdr:colOff>0</xdr:colOff>
      <xdr:row>54</xdr:row>
      <xdr:rowOff>95250</xdr:rowOff>
    </xdr:to>
    <xdr:cxnSp macro="">
      <xdr:nvCxnSpPr>
        <xdr:cNvPr id="4" name="Gerade Verbindung 71">
          <a:extLst>
            <a:ext uri="{FF2B5EF4-FFF2-40B4-BE49-F238E27FC236}">
              <a16:creationId xmlns:a16="http://schemas.microsoft.com/office/drawing/2014/main" id="{00000000-0008-0000-3600-000004000000}"/>
            </a:ext>
          </a:extLst>
        </xdr:cNvPr>
        <xdr:cNvCxnSpPr/>
      </xdr:nvCxnSpPr>
      <xdr:spPr>
        <a:xfrm>
          <a:off x="1323975" y="15363825"/>
          <a:ext cx="9134475" cy="0"/>
        </a:xfrm>
        <a:prstGeom prst="line">
          <a:avLst/>
        </a:prstGeom>
        <a:ln w="15875">
          <a:solidFill>
            <a:schemeClr val="tx2"/>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0</xdr:colOff>
      <xdr:row>2</xdr:row>
      <xdr:rowOff>0</xdr:rowOff>
    </xdr:from>
    <xdr:to>
      <xdr:col>6</xdr:col>
      <xdr:colOff>1809750</xdr:colOff>
      <xdr:row>2</xdr:row>
      <xdr:rowOff>285750</xdr:rowOff>
    </xdr:to>
    <xdr:sp macro="" textlink="">
      <xdr:nvSpPr>
        <xdr:cNvPr id="8" name="Rechteck 7">
          <a:hlinkClick xmlns:r="http://schemas.openxmlformats.org/officeDocument/2006/relationships" r:id="rId3"/>
          <a:extLst>
            <a:ext uri="{FF2B5EF4-FFF2-40B4-BE49-F238E27FC236}">
              <a16:creationId xmlns:a16="http://schemas.microsoft.com/office/drawing/2014/main" id="{00000000-0008-0000-3600-000008000000}"/>
            </a:ext>
          </a:extLst>
        </xdr:cNvPr>
        <xdr:cNvSpPr/>
      </xdr:nvSpPr>
      <xdr:spPr>
        <a:xfrm>
          <a:off x="4105275" y="733425"/>
          <a:ext cx="2600325" cy="285750"/>
        </a:xfrm>
        <a:prstGeom prst="rect">
          <a:avLst/>
        </a:prstGeom>
        <a:no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fr-CH" sz="1100" baseline="0">
            <a:latin typeface="Calibri Light" panose="020F0302020204030204" pitchFamily="34" charset="0"/>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xdr:from>
          <xdr:col>7</xdr:col>
          <xdr:colOff>1623060</xdr:colOff>
          <xdr:row>0</xdr:row>
          <xdr:rowOff>0</xdr:rowOff>
        </xdr:from>
        <xdr:to>
          <xdr:col>8</xdr:col>
          <xdr:colOff>41910</xdr:colOff>
          <xdr:row>0</xdr:row>
          <xdr:rowOff>521743</xdr:rowOff>
        </xdr:to>
        <xdr:pic>
          <xdr:nvPicPr>
            <xdr:cNvPr id="11" name="Grafik 56">
              <a:extLst>
                <a:ext uri="{FF2B5EF4-FFF2-40B4-BE49-F238E27FC236}">
                  <a16:creationId xmlns:a16="http://schemas.microsoft.com/office/drawing/2014/main" id="{00000000-0008-0000-3600-00000B000000}"/>
                </a:ext>
              </a:extLst>
            </xdr:cNvPr>
            <xdr:cNvPicPr>
              <a:picLocks noChangeAspect="1" noChangeArrowheads="1"/>
              <a:extLst>
                <a:ext uri="{84589F7E-364E-4C9E-8A38-B11213B215E9}">
                  <a14:cameraTool cellRange="Logo!$D$6" spid="_x0000_s1164347"/>
                </a:ext>
              </a:extLst>
            </xdr:cNvPicPr>
          </xdr:nvPicPr>
          <xdr:blipFill>
            <a:blip xmlns:r="http://schemas.openxmlformats.org/officeDocument/2006/relationships" r:embed="rId4"/>
            <a:srcRect/>
            <a:stretch>
              <a:fillRect/>
            </a:stretch>
          </xdr:blipFill>
          <xdr:spPr bwMode="auto">
            <a:xfrm>
              <a:off x="8658860" y="0"/>
              <a:ext cx="2343150" cy="521743"/>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66675</xdr:colOff>
      <xdr:row>0</xdr:row>
      <xdr:rowOff>152400</xdr:rowOff>
    </xdr:from>
    <xdr:to>
      <xdr:col>0</xdr:col>
      <xdr:colOff>372675</xdr:colOff>
      <xdr:row>0</xdr:row>
      <xdr:rowOff>457201</xdr:rowOff>
    </xdr:to>
    <xdr:grpSp>
      <xdr:nvGrpSpPr>
        <xdr:cNvPr id="14" name="Gruppieren 40">
          <a:hlinkClick xmlns:r="http://schemas.openxmlformats.org/officeDocument/2006/relationships" r:id="rId5"/>
          <a:extLst>
            <a:ext uri="{FF2B5EF4-FFF2-40B4-BE49-F238E27FC236}">
              <a16:creationId xmlns:a16="http://schemas.microsoft.com/office/drawing/2014/main" id="{00000000-0008-0000-3600-00000E000000}"/>
            </a:ext>
          </a:extLst>
        </xdr:cNvPr>
        <xdr:cNvGrpSpPr>
          <a:grpSpLocks noChangeAspect="1"/>
        </xdr:cNvGrpSpPr>
      </xdr:nvGrpSpPr>
      <xdr:grpSpPr>
        <a:xfrm>
          <a:off x="66675" y="152400"/>
          <a:ext cx="306000" cy="304801"/>
          <a:chOff x="9191625" y="3009900"/>
          <a:chExt cx="324000" cy="325465"/>
        </a:xfrm>
      </xdr:grpSpPr>
      <xdr:sp macro="" textlink="">
        <xdr:nvSpPr>
          <xdr:cNvPr id="15" name="Rechteck 41">
            <a:extLst>
              <a:ext uri="{FF2B5EF4-FFF2-40B4-BE49-F238E27FC236}">
                <a16:creationId xmlns:a16="http://schemas.microsoft.com/office/drawing/2014/main" id="{00000000-0008-0000-3600-00000F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6" name="Pfeil nach links 42">
            <a:extLst>
              <a:ext uri="{FF2B5EF4-FFF2-40B4-BE49-F238E27FC236}">
                <a16:creationId xmlns:a16="http://schemas.microsoft.com/office/drawing/2014/main" id="{00000000-0008-0000-3600-000010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7</xdr:col>
      <xdr:colOff>3105150</xdr:colOff>
      <xdr:row>1</xdr:row>
      <xdr:rowOff>38100</xdr:rowOff>
    </xdr:from>
    <xdr:to>
      <xdr:col>7</xdr:col>
      <xdr:colOff>3861291</xdr:colOff>
      <xdr:row>2</xdr:row>
      <xdr:rowOff>21250</xdr:rowOff>
    </xdr:to>
    <xdr:grpSp>
      <xdr:nvGrpSpPr>
        <xdr:cNvPr id="17" name="Gruppieren 16">
          <a:extLst>
            <a:ext uri="{FF2B5EF4-FFF2-40B4-BE49-F238E27FC236}">
              <a16:creationId xmlns:a16="http://schemas.microsoft.com/office/drawing/2014/main" id="{00000000-0008-0000-3600-000011000000}"/>
            </a:ext>
          </a:extLst>
        </xdr:cNvPr>
        <xdr:cNvGrpSpPr/>
      </xdr:nvGrpSpPr>
      <xdr:grpSpPr>
        <a:xfrm>
          <a:off x="10016490" y="571500"/>
          <a:ext cx="756141" cy="181270"/>
          <a:chOff x="10585450" y="586886"/>
          <a:chExt cx="756141" cy="180000"/>
        </a:xfrm>
      </xdr:grpSpPr>
      <xdr:grpSp>
        <xdr:nvGrpSpPr>
          <xdr:cNvPr id="18" name="Gruppieren 17">
            <a:hlinkClick xmlns:r="http://schemas.openxmlformats.org/officeDocument/2006/relationships" r:id="rId6" tooltip="Help"/>
            <a:extLst>
              <a:ext uri="{FF2B5EF4-FFF2-40B4-BE49-F238E27FC236}">
                <a16:creationId xmlns:a16="http://schemas.microsoft.com/office/drawing/2014/main" id="{00000000-0008-0000-3600-000012000000}"/>
              </a:ext>
            </a:extLst>
          </xdr:cNvPr>
          <xdr:cNvGrpSpPr/>
        </xdr:nvGrpSpPr>
        <xdr:grpSpPr>
          <a:xfrm>
            <a:off x="11161591" y="586886"/>
            <a:ext cx="180000" cy="180000"/>
            <a:chOff x="8105775" y="571500"/>
            <a:chExt cx="172800" cy="172800"/>
          </a:xfrm>
        </xdr:grpSpPr>
        <xdr:sp macro="" textlink="">
          <xdr:nvSpPr>
            <xdr:cNvPr id="21" name="Rechteck 20">
              <a:extLst>
                <a:ext uri="{FF2B5EF4-FFF2-40B4-BE49-F238E27FC236}">
                  <a16:creationId xmlns:a16="http://schemas.microsoft.com/office/drawing/2014/main" id="{00000000-0008-0000-3600-000015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Textfeld 21">
              <a:extLst>
                <a:ext uri="{FF2B5EF4-FFF2-40B4-BE49-F238E27FC236}">
                  <a16:creationId xmlns:a16="http://schemas.microsoft.com/office/drawing/2014/main" id="{00000000-0008-0000-3600-000016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19" name="Rechteck 18">
            <a:extLst>
              <a:ext uri="{FF2B5EF4-FFF2-40B4-BE49-F238E27FC236}">
                <a16:creationId xmlns:a16="http://schemas.microsoft.com/office/drawing/2014/main" id="{00000000-0008-0000-3600-000013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0" name="Rechteck 19">
            <a:extLst>
              <a:ext uri="{FF2B5EF4-FFF2-40B4-BE49-F238E27FC236}">
                <a16:creationId xmlns:a16="http://schemas.microsoft.com/office/drawing/2014/main" id="{00000000-0008-0000-3600-000014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4.xml><?xml version="1.0" encoding="utf-8"?>
<xdr:wsDr xmlns:xdr="http://schemas.openxmlformats.org/drawingml/2006/spreadsheetDrawing" xmlns:a="http://schemas.openxmlformats.org/drawingml/2006/main">
  <xdr:twoCellAnchor editAs="oneCell">
    <xdr:from>
      <xdr:col>3</xdr:col>
      <xdr:colOff>790836</xdr:colOff>
      <xdr:row>15</xdr:row>
      <xdr:rowOff>80379</xdr:rowOff>
    </xdr:from>
    <xdr:to>
      <xdr:col>4</xdr:col>
      <xdr:colOff>781050</xdr:colOff>
      <xdr:row>17</xdr:row>
      <xdr:rowOff>36002</xdr:rowOff>
    </xdr:to>
    <xdr:sp macro="" textlink="">
      <xdr:nvSpPr>
        <xdr:cNvPr id="2" name="Textfeld 13">
          <a:extLst>
            <a:ext uri="{FF2B5EF4-FFF2-40B4-BE49-F238E27FC236}">
              <a16:creationId xmlns:a16="http://schemas.microsoft.com/office/drawing/2014/main" id="{00000000-0008-0000-3700-000002000000}"/>
            </a:ext>
          </a:extLst>
        </xdr:cNvPr>
        <xdr:cNvSpPr txBox="1"/>
      </xdr:nvSpPr>
      <xdr:spPr bwMode="gray">
        <a:xfrm rot="752022">
          <a:off x="4534161" y="3280779"/>
          <a:ext cx="1323714" cy="336623"/>
        </a:xfrm>
        <a:prstGeom prst="rect">
          <a:avLst/>
        </a:prstGeom>
        <a:noFill/>
        <a:scene3d>
          <a:camera prst="orthographicFront">
            <a:rot lat="0" lon="0" rev="0"/>
          </a:camera>
          <a:lightRig rig="threePt" dir="t"/>
        </a:scene3d>
      </xdr:spPr>
      <xdr:txBody>
        <a:bodyPr wrap="square" rtlCol="0">
          <a:noAutofit/>
        </a:bodyPr>
        <a:lstStyle/>
        <a:p>
          <a:pPr>
            <a:spcAft>
              <a:spcPts val="0"/>
            </a:spcAft>
          </a:pPr>
          <a:r>
            <a:rPr lang="en-US" sz="1800" kern="1200">
              <a:solidFill>
                <a:srgbClr val="000000"/>
              </a:solidFill>
              <a:effectLst/>
              <a:latin typeface="Calibri Light" panose="020F0302020204030204" pitchFamily="34" charset="0"/>
              <a:ea typeface="Times New Roman"/>
              <a:cs typeface="Calibri Light" panose="020F0302020204030204" pitchFamily="34" charset="0"/>
            </a:rPr>
            <a:t>Worst Case</a:t>
          </a:r>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3</xdr:col>
      <xdr:colOff>1105161</xdr:colOff>
      <xdr:row>11</xdr:row>
      <xdr:rowOff>32754</xdr:rowOff>
    </xdr:from>
    <xdr:to>
      <xdr:col>4</xdr:col>
      <xdr:colOff>1095375</xdr:colOff>
      <xdr:row>12</xdr:row>
      <xdr:rowOff>178877</xdr:rowOff>
    </xdr:to>
    <xdr:sp macro="" textlink="">
      <xdr:nvSpPr>
        <xdr:cNvPr id="3" name="Textfeld 13">
          <a:extLst>
            <a:ext uri="{FF2B5EF4-FFF2-40B4-BE49-F238E27FC236}">
              <a16:creationId xmlns:a16="http://schemas.microsoft.com/office/drawing/2014/main" id="{00000000-0008-0000-3700-000003000000}"/>
            </a:ext>
          </a:extLst>
        </xdr:cNvPr>
        <xdr:cNvSpPr txBox="1"/>
      </xdr:nvSpPr>
      <xdr:spPr bwMode="gray">
        <a:xfrm>
          <a:off x="4848486" y="2471154"/>
          <a:ext cx="1323714" cy="336623"/>
        </a:xfrm>
        <a:prstGeom prst="rect">
          <a:avLst/>
        </a:prstGeom>
        <a:noFill/>
      </xdr:spPr>
      <xdr:txBody>
        <a:bodyPr wrap="square" rtlCol="0">
          <a:noAutofit/>
        </a:bodyPr>
        <a:lstStyle/>
        <a:p>
          <a:pPr>
            <a:spcAft>
              <a:spcPts val="0"/>
            </a:spcAft>
          </a:pPr>
          <a:r>
            <a:rPr lang="en-US" sz="1800" kern="1200">
              <a:solidFill>
                <a:srgbClr val="000000"/>
              </a:solidFill>
              <a:effectLst/>
              <a:latin typeface="Calibri Light" panose="020F0302020204030204" pitchFamily="34" charset="0"/>
              <a:ea typeface="Times New Roman"/>
              <a:cs typeface="Calibri Light" panose="020F0302020204030204" pitchFamily="34" charset="0"/>
            </a:rPr>
            <a:t>Base Case</a:t>
          </a:r>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3</xdr:col>
      <xdr:colOff>724161</xdr:colOff>
      <xdr:row>6</xdr:row>
      <xdr:rowOff>147054</xdr:rowOff>
    </xdr:from>
    <xdr:to>
      <xdr:col>4</xdr:col>
      <xdr:colOff>714375</xdr:colOff>
      <xdr:row>8</xdr:row>
      <xdr:rowOff>102677</xdr:rowOff>
    </xdr:to>
    <xdr:sp macro="" textlink="">
      <xdr:nvSpPr>
        <xdr:cNvPr id="4" name="Textfeld 13">
          <a:extLst>
            <a:ext uri="{FF2B5EF4-FFF2-40B4-BE49-F238E27FC236}">
              <a16:creationId xmlns:a16="http://schemas.microsoft.com/office/drawing/2014/main" id="{00000000-0008-0000-3700-000004000000}"/>
            </a:ext>
          </a:extLst>
        </xdr:cNvPr>
        <xdr:cNvSpPr txBox="1"/>
      </xdr:nvSpPr>
      <xdr:spPr bwMode="gray">
        <a:xfrm rot="20937563">
          <a:off x="4467486" y="1632954"/>
          <a:ext cx="1323714" cy="336623"/>
        </a:xfrm>
        <a:prstGeom prst="rect">
          <a:avLst/>
        </a:prstGeom>
        <a:noFill/>
        <a:scene3d>
          <a:camera prst="orthographicFront">
            <a:rot lat="0" lon="0" rev="0"/>
          </a:camera>
          <a:lightRig rig="threePt" dir="t"/>
        </a:scene3d>
      </xdr:spPr>
      <xdr:txBody>
        <a:bodyPr wrap="square" rtlCol="0">
          <a:noAutofit/>
        </a:bodyPr>
        <a:lstStyle/>
        <a:p>
          <a:pPr>
            <a:spcAft>
              <a:spcPts val="0"/>
            </a:spcAft>
          </a:pPr>
          <a:r>
            <a:rPr lang="en-US" sz="1800" kern="1200">
              <a:solidFill>
                <a:srgbClr val="000000"/>
              </a:solidFill>
              <a:effectLst/>
              <a:latin typeface="Calibri Light" panose="020F0302020204030204" pitchFamily="34" charset="0"/>
              <a:ea typeface="Times New Roman"/>
              <a:cs typeface="Calibri Light" panose="020F0302020204030204" pitchFamily="34" charset="0"/>
            </a:rPr>
            <a:t>Best Case</a:t>
          </a:r>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2</xdr:col>
      <xdr:colOff>2391986</xdr:colOff>
      <xdr:row>10</xdr:row>
      <xdr:rowOff>70875</xdr:rowOff>
    </xdr:from>
    <xdr:to>
      <xdr:col>4</xdr:col>
      <xdr:colOff>1175661</xdr:colOff>
      <xdr:row>13</xdr:row>
      <xdr:rowOff>162834</xdr:rowOff>
    </xdr:to>
    <xdr:sp macro="" textlink="">
      <xdr:nvSpPr>
        <xdr:cNvPr id="5" name="Freihandform 13">
          <a:extLst>
            <a:ext uri="{FF2B5EF4-FFF2-40B4-BE49-F238E27FC236}">
              <a16:creationId xmlns:a16="http://schemas.microsoft.com/office/drawing/2014/main" id="{00000000-0008-0000-3700-000005000000}"/>
            </a:ext>
          </a:extLst>
        </xdr:cNvPr>
        <xdr:cNvSpPr/>
      </xdr:nvSpPr>
      <xdr:spPr bwMode="gray">
        <a:xfrm>
          <a:off x="3125411" y="2318775"/>
          <a:ext cx="3127075" cy="663459"/>
        </a:xfrm>
        <a:custGeom>
          <a:avLst/>
          <a:gdLst>
            <a:gd name="connsiteX0" fmla="*/ 3390900 w 3390900"/>
            <a:gd name="connsiteY0" fmla="*/ 571500 h 1013460"/>
            <a:gd name="connsiteX1" fmla="*/ 0 w 3390900"/>
            <a:gd name="connsiteY1" fmla="*/ 1013460 h 1013460"/>
            <a:gd name="connsiteX2" fmla="*/ 3246120 w 3390900"/>
            <a:gd name="connsiteY2" fmla="*/ 0 h 1013460"/>
            <a:gd name="connsiteX3" fmla="*/ 3390900 w 3390900"/>
            <a:gd name="connsiteY3" fmla="*/ 571500 h 1013460"/>
            <a:gd name="connsiteX0" fmla="*/ 3390900 w 3390900"/>
            <a:gd name="connsiteY0" fmla="*/ 571500 h 571500"/>
            <a:gd name="connsiteX1" fmla="*/ 0 w 3390900"/>
            <a:gd name="connsiteY1" fmla="*/ 0 h 571500"/>
            <a:gd name="connsiteX2" fmla="*/ 3246120 w 3390900"/>
            <a:gd name="connsiteY2" fmla="*/ 0 h 571500"/>
            <a:gd name="connsiteX3" fmla="*/ 3390900 w 3390900"/>
            <a:gd name="connsiteY3" fmla="*/ 571500 h 571500"/>
            <a:gd name="connsiteX0" fmla="*/ 3390900 w 3390900"/>
            <a:gd name="connsiteY0" fmla="*/ 571500 h 571500"/>
            <a:gd name="connsiteX1" fmla="*/ 0 w 3390900"/>
            <a:gd name="connsiteY1" fmla="*/ 232409 h 571500"/>
            <a:gd name="connsiteX2" fmla="*/ 3246120 w 3390900"/>
            <a:gd name="connsiteY2" fmla="*/ 0 h 571500"/>
            <a:gd name="connsiteX3" fmla="*/ 3390900 w 3390900"/>
            <a:gd name="connsiteY3" fmla="*/ 571500 h 571500"/>
            <a:gd name="connsiteX0" fmla="*/ 3390900 w 3390900"/>
            <a:gd name="connsiteY0" fmla="*/ 571500 h 571500"/>
            <a:gd name="connsiteX1" fmla="*/ 0 w 3390900"/>
            <a:gd name="connsiteY1" fmla="*/ 232409 h 571500"/>
            <a:gd name="connsiteX2" fmla="*/ 3390900 w 3390900"/>
            <a:gd name="connsiteY2" fmla="*/ 0 h 571500"/>
            <a:gd name="connsiteX3" fmla="*/ 3390900 w 3390900"/>
            <a:gd name="connsiteY3" fmla="*/ 571500 h 571500"/>
            <a:gd name="connsiteX0" fmla="*/ 3390900 w 3390900"/>
            <a:gd name="connsiteY0" fmla="*/ 729645 h 729645"/>
            <a:gd name="connsiteX1" fmla="*/ 0 w 3390900"/>
            <a:gd name="connsiteY1" fmla="*/ 390554 h 729645"/>
            <a:gd name="connsiteX2" fmla="*/ 3390900 w 3390900"/>
            <a:gd name="connsiteY2" fmla="*/ 0 h 729645"/>
            <a:gd name="connsiteX3" fmla="*/ 3390900 w 3390900"/>
            <a:gd name="connsiteY3" fmla="*/ 729645 h 729645"/>
          </a:gdLst>
          <a:ahLst/>
          <a:cxnLst>
            <a:cxn ang="0">
              <a:pos x="connsiteX0" y="connsiteY0"/>
            </a:cxn>
            <a:cxn ang="0">
              <a:pos x="connsiteX1" y="connsiteY1"/>
            </a:cxn>
            <a:cxn ang="0">
              <a:pos x="connsiteX2" y="connsiteY2"/>
            </a:cxn>
            <a:cxn ang="0">
              <a:pos x="connsiteX3" y="connsiteY3"/>
            </a:cxn>
          </a:cxnLst>
          <a:rect l="l" t="t" r="r" b="b"/>
          <a:pathLst>
            <a:path w="3390900" h="729645">
              <a:moveTo>
                <a:pt x="3390900" y="729645"/>
              </a:moveTo>
              <a:lnTo>
                <a:pt x="0" y="390554"/>
              </a:lnTo>
              <a:lnTo>
                <a:pt x="3390900" y="0"/>
              </a:lnTo>
              <a:lnTo>
                <a:pt x="3390900" y="729645"/>
              </a:lnTo>
              <a:close/>
            </a:path>
          </a:pathLst>
        </a:custGeom>
        <a:gradFill flip="none" rotWithShape="1">
          <a:gsLst>
            <a:gs pos="0">
              <a:srgbClr val="AFAFAF">
                <a:alpha val="10000"/>
              </a:srgbClr>
            </a:gs>
            <a:gs pos="100000">
              <a:srgbClr val="AFAFAF"/>
            </a:gs>
          </a:gsLst>
          <a:lin ang="0" scaled="1"/>
          <a:tileRect/>
        </a:gradFill>
        <a:ln w="12700">
          <a:noFill/>
          <a:round/>
          <a:headEnd/>
          <a:tailEnd/>
        </a:ln>
      </xdr:spPr>
      <xdr:txBody>
        <a:bodyPr wrap="square" rtlCol="0" anchor="ctr"/>
        <a:lstStyle/>
        <a:p>
          <a:pPr>
            <a:lnSpc>
              <a:spcPct val="115000"/>
            </a:lnSpc>
            <a:spcAft>
              <a:spcPts val="1000"/>
            </a:spcAft>
          </a:pPr>
          <a:r>
            <a:rPr lang="de-CH" sz="1100">
              <a:effectLst/>
              <a:latin typeface="Calibri Light" panose="020F0302020204030204" pitchFamily="34" charset="0"/>
              <a:ea typeface="Times New Roman"/>
              <a:cs typeface="Calibri Light" panose="020F0302020204030204" pitchFamily="34" charset="0"/>
            </a:rPr>
            <a:t> </a:t>
          </a:r>
        </a:p>
      </xdr:txBody>
    </xdr:sp>
    <xdr:clientData/>
  </xdr:twoCellAnchor>
  <xdr:twoCellAnchor editAs="oneCell">
    <xdr:from>
      <xdr:col>4</xdr:col>
      <xdr:colOff>2069700</xdr:colOff>
      <xdr:row>3</xdr:row>
      <xdr:rowOff>81323</xdr:rowOff>
    </xdr:from>
    <xdr:to>
      <xdr:col>7</xdr:col>
      <xdr:colOff>2540</xdr:colOff>
      <xdr:row>8</xdr:row>
      <xdr:rowOff>180975</xdr:rowOff>
    </xdr:to>
    <xdr:sp macro="" textlink="$C$27">
      <xdr:nvSpPr>
        <xdr:cNvPr id="6" name="Textfeld 14">
          <a:extLst>
            <a:ext uri="{FF2B5EF4-FFF2-40B4-BE49-F238E27FC236}">
              <a16:creationId xmlns:a16="http://schemas.microsoft.com/office/drawing/2014/main" id="{00000000-0008-0000-3700-000006000000}"/>
            </a:ext>
          </a:extLst>
        </xdr:cNvPr>
        <xdr:cNvSpPr txBox="1"/>
      </xdr:nvSpPr>
      <xdr:spPr bwMode="gray">
        <a:xfrm>
          <a:off x="7391000" y="989373"/>
          <a:ext cx="6286900" cy="1020402"/>
        </a:xfrm>
        <a:prstGeom prst="rect">
          <a:avLst/>
        </a:prstGeom>
        <a:noFill/>
      </xdr:spPr>
      <xdr:txBody>
        <a:bodyPr wrap="square" rtlCol="0" anchor="ctr">
          <a:noAutofit/>
        </a:bodyPr>
        <a:lstStyle/>
        <a:p>
          <a:pPr algn="l">
            <a:spcAft>
              <a:spcPts val="0"/>
            </a:spcAft>
          </a:pPr>
          <a:fld id="{36E63370-3271-45C5-8AA8-9A4DE6AF8B58}" type="TxLink">
            <a:rPr lang="en-US" sz="1200" kern="1200">
              <a:solidFill>
                <a:srgbClr val="000000"/>
              </a:solidFill>
              <a:effectLst/>
              <a:latin typeface="Calibri Light" panose="020F0302020204030204" pitchFamily="34" charset="0"/>
              <a:ea typeface="Times New Roman"/>
              <a:cs typeface="Calibri Light" panose="020F0302020204030204" pitchFamily="34" charset="0"/>
            </a:rPr>
            <a:pPr algn="l">
              <a:spcAft>
                <a:spcPts val="0"/>
              </a:spcAft>
            </a:pPr>
            <a:t> </a:t>
          </a:fld>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2</xdr:col>
      <xdr:colOff>1387195</xdr:colOff>
      <xdr:row>9</xdr:row>
      <xdr:rowOff>82890</xdr:rowOff>
    </xdr:from>
    <xdr:to>
      <xdr:col>2</xdr:col>
      <xdr:colOff>2347173</xdr:colOff>
      <xdr:row>14</xdr:row>
      <xdr:rowOff>91590</xdr:rowOff>
    </xdr:to>
    <xdr:sp macro="" textlink="' '!A578">
      <xdr:nvSpPr>
        <xdr:cNvPr id="7" name="Ellipse 6">
          <a:extLst>
            <a:ext uri="{FF2B5EF4-FFF2-40B4-BE49-F238E27FC236}">
              <a16:creationId xmlns:a16="http://schemas.microsoft.com/office/drawing/2014/main" id="{00000000-0008-0000-3700-000007000000}"/>
            </a:ext>
          </a:extLst>
        </xdr:cNvPr>
        <xdr:cNvSpPr>
          <a:spLocks noChangeAspect="1"/>
        </xdr:cNvSpPr>
      </xdr:nvSpPr>
      <xdr:spPr bwMode="gray">
        <a:xfrm>
          <a:off x="2120620" y="2140290"/>
          <a:ext cx="959978" cy="961200"/>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lIns="0" tIns="0" rIns="0" bIns="0" rtlCol="0" anchor="ctr"/>
        <a:lstStyle/>
        <a:p>
          <a:pPr marL="0" indent="0" algn="ctr">
            <a:spcAft>
              <a:spcPts val="0"/>
            </a:spcAft>
          </a:pPr>
          <a:fld id="{CDF72CE7-DCAE-4859-865C-9356E16C97E9}" type="TxLink">
            <a:rPr lang="en-US" sz="1400" kern="1200">
              <a:solidFill>
                <a:srgbClr val="FFFFFF"/>
              </a:solidFill>
              <a:effectLst/>
              <a:latin typeface="Calibri Light" panose="020F0302020204030204" pitchFamily="34" charset="0"/>
              <a:ea typeface="Times New Roman"/>
              <a:cs typeface="Calibri Light" panose="020F0302020204030204" pitchFamily="34" charset="0"/>
            </a:rPr>
            <a:pPr marL="0" indent="0" algn="ctr">
              <a:spcAft>
                <a:spcPts val="0"/>
              </a:spcAft>
            </a:pPr>
            <a:t>Situation actuelle</a:t>
          </a:fld>
          <a:endParaRPr lang="de-CH" sz="1400" kern="1200">
            <a:solidFill>
              <a:srgbClr val="FFFFFF"/>
            </a:solidFill>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2</xdr:col>
      <xdr:colOff>2460982</xdr:colOff>
      <xdr:row>4</xdr:row>
      <xdr:rowOff>142723</xdr:rowOff>
    </xdr:from>
    <xdr:to>
      <xdr:col>4</xdr:col>
      <xdr:colOff>1244657</xdr:colOff>
      <xdr:row>10</xdr:row>
      <xdr:rowOff>17964</xdr:rowOff>
    </xdr:to>
    <xdr:sp macro="" textlink="">
      <xdr:nvSpPr>
        <xdr:cNvPr id="8" name="Freihandform 14">
          <a:extLst>
            <a:ext uri="{FF2B5EF4-FFF2-40B4-BE49-F238E27FC236}">
              <a16:creationId xmlns:a16="http://schemas.microsoft.com/office/drawing/2014/main" id="{00000000-0008-0000-3700-000008000000}"/>
            </a:ext>
          </a:extLst>
        </xdr:cNvPr>
        <xdr:cNvSpPr/>
      </xdr:nvSpPr>
      <xdr:spPr bwMode="gray">
        <a:xfrm>
          <a:off x="3194407" y="1247623"/>
          <a:ext cx="3127075" cy="1018241"/>
        </a:xfrm>
        <a:custGeom>
          <a:avLst/>
          <a:gdLst>
            <a:gd name="connsiteX0" fmla="*/ 3390900 w 3390900"/>
            <a:gd name="connsiteY0" fmla="*/ 571500 h 1013460"/>
            <a:gd name="connsiteX1" fmla="*/ 0 w 3390900"/>
            <a:gd name="connsiteY1" fmla="*/ 1013460 h 1013460"/>
            <a:gd name="connsiteX2" fmla="*/ 3246120 w 3390900"/>
            <a:gd name="connsiteY2" fmla="*/ 0 h 1013460"/>
            <a:gd name="connsiteX3" fmla="*/ 3390900 w 3390900"/>
            <a:gd name="connsiteY3" fmla="*/ 571500 h 1013460"/>
            <a:gd name="connsiteX0" fmla="*/ 3390900 w 3390900"/>
            <a:gd name="connsiteY0" fmla="*/ 677860 h 1119820"/>
            <a:gd name="connsiteX1" fmla="*/ 0 w 3390900"/>
            <a:gd name="connsiteY1" fmla="*/ 1119820 h 1119820"/>
            <a:gd name="connsiteX2" fmla="*/ 3201888 w 3390900"/>
            <a:gd name="connsiteY2" fmla="*/ 0 h 1119820"/>
            <a:gd name="connsiteX3" fmla="*/ 3390900 w 3390900"/>
            <a:gd name="connsiteY3" fmla="*/ 677860 h 1119820"/>
          </a:gdLst>
          <a:ahLst/>
          <a:cxnLst>
            <a:cxn ang="0">
              <a:pos x="connsiteX0" y="connsiteY0"/>
            </a:cxn>
            <a:cxn ang="0">
              <a:pos x="connsiteX1" y="connsiteY1"/>
            </a:cxn>
            <a:cxn ang="0">
              <a:pos x="connsiteX2" y="connsiteY2"/>
            </a:cxn>
            <a:cxn ang="0">
              <a:pos x="connsiteX3" y="connsiteY3"/>
            </a:cxn>
          </a:cxnLst>
          <a:rect l="l" t="t" r="r" b="b"/>
          <a:pathLst>
            <a:path w="3390900" h="1119820">
              <a:moveTo>
                <a:pt x="3390900" y="677860"/>
              </a:moveTo>
              <a:lnTo>
                <a:pt x="0" y="1119820"/>
              </a:lnTo>
              <a:lnTo>
                <a:pt x="3201888" y="0"/>
              </a:lnTo>
              <a:lnTo>
                <a:pt x="3390900" y="677860"/>
              </a:lnTo>
              <a:close/>
            </a:path>
          </a:pathLst>
        </a:custGeom>
        <a:gradFill flip="none" rotWithShape="1">
          <a:gsLst>
            <a:gs pos="0">
              <a:srgbClr val="AFAFAF">
                <a:alpha val="10000"/>
              </a:srgbClr>
            </a:gs>
            <a:gs pos="100000">
              <a:srgbClr val="AFAFAF"/>
            </a:gs>
          </a:gsLst>
          <a:lin ang="0" scaled="1"/>
          <a:tileRect/>
        </a:gradFill>
        <a:ln w="12700">
          <a:noFill/>
          <a:round/>
          <a:headEnd/>
          <a:tailEnd/>
        </a:ln>
      </xdr:spPr>
      <xdr:txBody>
        <a:bodyPr wrap="square" rtlCol="0" anchor="ctr"/>
        <a:lstStyle/>
        <a:p>
          <a:pPr>
            <a:lnSpc>
              <a:spcPct val="115000"/>
            </a:lnSpc>
            <a:spcAft>
              <a:spcPts val="1000"/>
            </a:spcAft>
          </a:pPr>
          <a:r>
            <a:rPr lang="de-CH" sz="1100">
              <a:effectLst/>
              <a:latin typeface="Calibri Light" panose="020F0302020204030204" pitchFamily="34" charset="0"/>
              <a:ea typeface="Times New Roman"/>
              <a:cs typeface="Calibri Light" panose="020F0302020204030204" pitchFamily="34" charset="0"/>
            </a:rPr>
            <a:t> </a:t>
          </a:r>
        </a:p>
      </xdr:txBody>
    </xdr:sp>
    <xdr:clientData/>
  </xdr:twoCellAnchor>
  <xdr:twoCellAnchor editAs="oneCell">
    <xdr:from>
      <xdr:col>2</xdr:col>
      <xdr:colOff>2347173</xdr:colOff>
      <xdr:row>13</xdr:row>
      <xdr:rowOff>140159</xdr:rowOff>
    </xdr:from>
    <xdr:to>
      <xdr:col>4</xdr:col>
      <xdr:colOff>1195903</xdr:colOff>
      <xdr:row>19</xdr:row>
      <xdr:rowOff>167929</xdr:rowOff>
    </xdr:to>
    <xdr:sp macro="" textlink="">
      <xdr:nvSpPr>
        <xdr:cNvPr id="9" name="Freihandform 15">
          <a:extLst>
            <a:ext uri="{FF2B5EF4-FFF2-40B4-BE49-F238E27FC236}">
              <a16:creationId xmlns:a16="http://schemas.microsoft.com/office/drawing/2014/main" id="{00000000-0008-0000-3700-000009000000}"/>
            </a:ext>
          </a:extLst>
        </xdr:cNvPr>
        <xdr:cNvSpPr/>
      </xdr:nvSpPr>
      <xdr:spPr bwMode="gray">
        <a:xfrm>
          <a:off x="3080598" y="2959559"/>
          <a:ext cx="3192130" cy="1170770"/>
        </a:xfrm>
        <a:custGeom>
          <a:avLst/>
          <a:gdLst>
            <a:gd name="connsiteX0" fmla="*/ 3390900 w 3390900"/>
            <a:gd name="connsiteY0" fmla="*/ 571500 h 1013460"/>
            <a:gd name="connsiteX1" fmla="*/ 0 w 3390900"/>
            <a:gd name="connsiteY1" fmla="*/ 1013460 h 1013460"/>
            <a:gd name="connsiteX2" fmla="*/ 3246120 w 3390900"/>
            <a:gd name="connsiteY2" fmla="*/ 0 h 1013460"/>
            <a:gd name="connsiteX3" fmla="*/ 3390900 w 3390900"/>
            <a:gd name="connsiteY3" fmla="*/ 571500 h 1013460"/>
            <a:gd name="connsiteX0" fmla="*/ 3422868 w 3422868"/>
            <a:gd name="connsiteY0" fmla="*/ 571500 h 1198662"/>
            <a:gd name="connsiteX1" fmla="*/ 0 w 3422868"/>
            <a:gd name="connsiteY1" fmla="*/ 1198662 h 1198662"/>
            <a:gd name="connsiteX2" fmla="*/ 3278088 w 3422868"/>
            <a:gd name="connsiteY2" fmla="*/ 0 h 1198662"/>
            <a:gd name="connsiteX3" fmla="*/ 3422868 w 3422868"/>
            <a:gd name="connsiteY3" fmla="*/ 571500 h 1198662"/>
            <a:gd name="connsiteX0" fmla="*/ 3422868 w 3422868"/>
            <a:gd name="connsiteY0" fmla="*/ 858738 h 1485900"/>
            <a:gd name="connsiteX1" fmla="*/ 0 w 3422868"/>
            <a:gd name="connsiteY1" fmla="*/ 1485900 h 1485900"/>
            <a:gd name="connsiteX2" fmla="*/ 3422868 w 3422868"/>
            <a:gd name="connsiteY2" fmla="*/ 0 h 1485900"/>
            <a:gd name="connsiteX3" fmla="*/ 3422868 w 3422868"/>
            <a:gd name="connsiteY3" fmla="*/ 858738 h 1485900"/>
            <a:gd name="connsiteX0" fmla="*/ 3461444 w 3461444"/>
            <a:gd name="connsiteY0" fmla="*/ 770750 h 1485900"/>
            <a:gd name="connsiteX1" fmla="*/ 0 w 3461444"/>
            <a:gd name="connsiteY1" fmla="*/ 1485900 h 1485900"/>
            <a:gd name="connsiteX2" fmla="*/ 3422868 w 3461444"/>
            <a:gd name="connsiteY2" fmla="*/ 0 h 1485900"/>
            <a:gd name="connsiteX3" fmla="*/ 3461444 w 3461444"/>
            <a:gd name="connsiteY3" fmla="*/ 770750 h 1485900"/>
            <a:gd name="connsiteX0" fmla="*/ 3461444 w 3461444"/>
            <a:gd name="connsiteY0" fmla="*/ 1509345 h 1509345"/>
            <a:gd name="connsiteX1" fmla="*/ 0 w 3461444"/>
            <a:gd name="connsiteY1" fmla="*/ 0 h 1509345"/>
            <a:gd name="connsiteX2" fmla="*/ 3422868 w 3461444"/>
            <a:gd name="connsiteY2" fmla="*/ 738595 h 1509345"/>
            <a:gd name="connsiteX3" fmla="*/ 3461444 w 3461444"/>
            <a:gd name="connsiteY3" fmla="*/ 1509345 h 1509345"/>
            <a:gd name="connsiteX0" fmla="*/ 3461444 w 3461444"/>
            <a:gd name="connsiteY0" fmla="*/ 1509345 h 1509345"/>
            <a:gd name="connsiteX1" fmla="*/ 0 w 3461444"/>
            <a:gd name="connsiteY1" fmla="*/ 0 h 1509345"/>
            <a:gd name="connsiteX2" fmla="*/ 3461444 w 3461444"/>
            <a:gd name="connsiteY2" fmla="*/ 745739 h 1509345"/>
            <a:gd name="connsiteX3" fmla="*/ 3461444 w 3461444"/>
            <a:gd name="connsiteY3" fmla="*/ 1509345 h 1509345"/>
            <a:gd name="connsiteX0" fmla="*/ 3461444 w 3461444"/>
            <a:gd name="connsiteY0" fmla="*/ 1287565 h 1287565"/>
            <a:gd name="connsiteX1" fmla="*/ 0 w 3461444"/>
            <a:gd name="connsiteY1" fmla="*/ 0 h 1287565"/>
            <a:gd name="connsiteX2" fmla="*/ 3461444 w 3461444"/>
            <a:gd name="connsiteY2" fmla="*/ 523959 h 1287565"/>
            <a:gd name="connsiteX3" fmla="*/ 3461444 w 3461444"/>
            <a:gd name="connsiteY3" fmla="*/ 1287565 h 1287565"/>
          </a:gdLst>
          <a:ahLst/>
          <a:cxnLst>
            <a:cxn ang="0">
              <a:pos x="connsiteX0" y="connsiteY0"/>
            </a:cxn>
            <a:cxn ang="0">
              <a:pos x="connsiteX1" y="connsiteY1"/>
            </a:cxn>
            <a:cxn ang="0">
              <a:pos x="connsiteX2" y="connsiteY2"/>
            </a:cxn>
            <a:cxn ang="0">
              <a:pos x="connsiteX3" y="connsiteY3"/>
            </a:cxn>
          </a:cxnLst>
          <a:rect l="l" t="t" r="r" b="b"/>
          <a:pathLst>
            <a:path w="3461444" h="1287565">
              <a:moveTo>
                <a:pt x="3461444" y="1287565"/>
              </a:moveTo>
              <a:lnTo>
                <a:pt x="0" y="0"/>
              </a:lnTo>
              <a:lnTo>
                <a:pt x="3461444" y="523959"/>
              </a:lnTo>
              <a:lnTo>
                <a:pt x="3461444" y="1287565"/>
              </a:lnTo>
              <a:close/>
            </a:path>
          </a:pathLst>
        </a:custGeom>
        <a:gradFill flip="none" rotWithShape="1">
          <a:gsLst>
            <a:gs pos="0">
              <a:srgbClr val="AFAFAF">
                <a:alpha val="10000"/>
              </a:srgbClr>
            </a:gs>
            <a:gs pos="100000">
              <a:srgbClr val="AFAFAF"/>
            </a:gs>
          </a:gsLst>
          <a:lin ang="0" scaled="1"/>
          <a:tileRect/>
        </a:gradFill>
        <a:ln w="12700">
          <a:noFill/>
          <a:round/>
          <a:headEnd/>
          <a:tailEnd/>
        </a:ln>
      </xdr:spPr>
      <xdr:txBody>
        <a:bodyPr wrap="square" rtlCol="0" anchor="ctr"/>
        <a:lstStyle/>
        <a:p>
          <a:pPr>
            <a:lnSpc>
              <a:spcPct val="115000"/>
            </a:lnSpc>
            <a:spcAft>
              <a:spcPts val="1000"/>
            </a:spcAft>
          </a:pPr>
          <a:r>
            <a:rPr lang="de-CH" sz="1100">
              <a:effectLst/>
              <a:latin typeface="Calibri Light" panose="020F0302020204030204" pitchFamily="34" charset="0"/>
              <a:ea typeface="Times New Roman"/>
              <a:cs typeface="Calibri Light" panose="020F0302020204030204" pitchFamily="34" charset="0"/>
            </a:rPr>
            <a:t> </a:t>
          </a:r>
        </a:p>
      </xdr:txBody>
    </xdr:sp>
    <xdr:clientData/>
  </xdr:twoCellAnchor>
  <xdr:twoCellAnchor editAs="oneCell">
    <xdr:from>
      <xdr:col>4</xdr:col>
      <xdr:colOff>986022</xdr:colOff>
      <xdr:row>3</xdr:row>
      <xdr:rowOff>160528</xdr:rowOff>
    </xdr:from>
    <xdr:to>
      <xdr:col>4</xdr:col>
      <xdr:colOff>1828422</xdr:colOff>
      <xdr:row>8</xdr:row>
      <xdr:rowOff>50634</xdr:rowOff>
    </xdr:to>
    <xdr:sp macro="" textlink="">
      <xdr:nvSpPr>
        <xdr:cNvPr id="10" name="Ellipse 9">
          <a:extLst>
            <a:ext uri="{FF2B5EF4-FFF2-40B4-BE49-F238E27FC236}">
              <a16:creationId xmlns:a16="http://schemas.microsoft.com/office/drawing/2014/main" id="{00000000-0008-0000-3700-00000A000000}"/>
            </a:ext>
          </a:extLst>
        </xdr:cNvPr>
        <xdr:cNvSpPr>
          <a:spLocks noChangeAspect="1"/>
        </xdr:cNvSpPr>
      </xdr:nvSpPr>
      <xdr:spPr bwMode="gray">
        <a:xfrm>
          <a:off x="6062847" y="1074928"/>
          <a:ext cx="842400" cy="842606"/>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rtlCol="0" anchor="ctr"/>
        <a:lstStyle/>
        <a:p>
          <a:pPr algn="ctr">
            <a:spcAft>
              <a:spcPts val="0"/>
            </a:spcAft>
          </a:pPr>
          <a:r>
            <a:rPr lang="en-US" sz="3200" b="1" kern="1200">
              <a:solidFill>
                <a:srgbClr val="FFFFFF"/>
              </a:solidFill>
              <a:effectLst>
                <a:outerShdw blurRad="63500" dist="50800" dir="13500000" sx="0" sy="0">
                  <a:srgbClr val="000000">
                    <a:alpha val="50000"/>
                  </a:srgbClr>
                </a:outerShdw>
              </a:effectLst>
              <a:latin typeface="Calibri Light" panose="020F0302020204030204" pitchFamily="34" charset="0"/>
              <a:ea typeface="Times New Roman"/>
              <a:cs typeface="Calibri Light" panose="020F0302020204030204" pitchFamily="34" charset="0"/>
            </a:rPr>
            <a:t>1</a:t>
          </a:r>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4</xdr:col>
      <xdr:colOff>986022</xdr:colOff>
      <xdr:row>15</xdr:row>
      <xdr:rowOff>161029</xdr:rowOff>
    </xdr:from>
    <xdr:to>
      <xdr:col>4</xdr:col>
      <xdr:colOff>1828422</xdr:colOff>
      <xdr:row>20</xdr:row>
      <xdr:rowOff>51135</xdr:rowOff>
    </xdr:to>
    <xdr:sp macro="" textlink="">
      <xdr:nvSpPr>
        <xdr:cNvPr id="11" name="Ellipse 10">
          <a:extLst>
            <a:ext uri="{FF2B5EF4-FFF2-40B4-BE49-F238E27FC236}">
              <a16:creationId xmlns:a16="http://schemas.microsoft.com/office/drawing/2014/main" id="{00000000-0008-0000-3700-00000B000000}"/>
            </a:ext>
          </a:extLst>
        </xdr:cNvPr>
        <xdr:cNvSpPr>
          <a:spLocks noChangeAspect="1"/>
        </xdr:cNvSpPr>
      </xdr:nvSpPr>
      <xdr:spPr bwMode="gray">
        <a:xfrm>
          <a:off x="6062847" y="3361429"/>
          <a:ext cx="842400" cy="842606"/>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rtlCol="0" anchor="ctr"/>
        <a:lstStyle/>
        <a:p>
          <a:pPr algn="ctr">
            <a:spcAft>
              <a:spcPts val="0"/>
            </a:spcAft>
          </a:pPr>
          <a:r>
            <a:rPr lang="en-US" sz="3200" b="1" kern="1200">
              <a:solidFill>
                <a:srgbClr val="FFFFFF"/>
              </a:solidFill>
              <a:effectLst>
                <a:outerShdw blurRad="63500" dist="50800" dir="13500000" sx="0" sy="0">
                  <a:srgbClr val="000000">
                    <a:alpha val="50000"/>
                  </a:srgbClr>
                </a:outerShdw>
              </a:effectLst>
              <a:latin typeface="Calibri Light" panose="020F0302020204030204" pitchFamily="34" charset="0"/>
              <a:ea typeface="Times New Roman"/>
              <a:cs typeface="Calibri Light" panose="020F0302020204030204" pitchFamily="34" charset="0"/>
            </a:rPr>
            <a:t>3</a:t>
          </a:r>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4</xdr:col>
      <xdr:colOff>986022</xdr:colOff>
      <xdr:row>9</xdr:row>
      <xdr:rowOff>160778</xdr:rowOff>
    </xdr:from>
    <xdr:to>
      <xdr:col>4</xdr:col>
      <xdr:colOff>1828422</xdr:colOff>
      <xdr:row>14</xdr:row>
      <xdr:rowOff>50884</xdr:rowOff>
    </xdr:to>
    <xdr:sp macro="" textlink="">
      <xdr:nvSpPr>
        <xdr:cNvPr id="12" name="Ellipse 11">
          <a:extLst>
            <a:ext uri="{FF2B5EF4-FFF2-40B4-BE49-F238E27FC236}">
              <a16:creationId xmlns:a16="http://schemas.microsoft.com/office/drawing/2014/main" id="{00000000-0008-0000-3700-00000C000000}"/>
            </a:ext>
          </a:extLst>
        </xdr:cNvPr>
        <xdr:cNvSpPr>
          <a:spLocks noChangeAspect="1"/>
        </xdr:cNvSpPr>
      </xdr:nvSpPr>
      <xdr:spPr bwMode="gray">
        <a:xfrm>
          <a:off x="6062847" y="2218178"/>
          <a:ext cx="842400" cy="842606"/>
        </a:xfrm>
        <a:prstGeom prst="ellips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rtlCol="0" anchor="ctr"/>
        <a:lstStyle/>
        <a:p>
          <a:pPr algn="ctr">
            <a:spcAft>
              <a:spcPts val="0"/>
            </a:spcAft>
          </a:pPr>
          <a:r>
            <a:rPr lang="en-US" sz="3200" b="1" kern="1200">
              <a:solidFill>
                <a:srgbClr val="FFFFFF"/>
              </a:solidFill>
              <a:effectLst>
                <a:outerShdw blurRad="63500" dist="50800" dir="13500000" sx="0" sy="0">
                  <a:srgbClr val="000000">
                    <a:alpha val="50000"/>
                  </a:srgbClr>
                </a:outerShdw>
              </a:effectLst>
              <a:latin typeface="Calibri Light" panose="020F0302020204030204" pitchFamily="34" charset="0"/>
              <a:ea typeface="Times New Roman"/>
              <a:cs typeface="Calibri Light" panose="020F0302020204030204" pitchFamily="34" charset="0"/>
            </a:rPr>
            <a:t>2</a:t>
          </a:r>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4</xdr:col>
      <xdr:colOff>2069606</xdr:colOff>
      <xdr:row>9</xdr:row>
      <xdr:rowOff>100556</xdr:rowOff>
    </xdr:from>
    <xdr:to>
      <xdr:col>6</xdr:col>
      <xdr:colOff>3095531</xdr:colOff>
      <xdr:row>15</xdr:row>
      <xdr:rowOff>66675</xdr:rowOff>
    </xdr:to>
    <xdr:sp macro="" textlink="$C$28">
      <xdr:nvSpPr>
        <xdr:cNvPr id="13" name="Textfeld 27">
          <a:extLst>
            <a:ext uri="{FF2B5EF4-FFF2-40B4-BE49-F238E27FC236}">
              <a16:creationId xmlns:a16="http://schemas.microsoft.com/office/drawing/2014/main" id="{00000000-0008-0000-3700-00000D000000}"/>
            </a:ext>
          </a:extLst>
        </xdr:cNvPr>
        <xdr:cNvSpPr txBox="1"/>
      </xdr:nvSpPr>
      <xdr:spPr bwMode="gray">
        <a:xfrm>
          <a:off x="7390906" y="2113506"/>
          <a:ext cx="6156725" cy="1071019"/>
        </a:xfrm>
        <a:prstGeom prst="rect">
          <a:avLst/>
        </a:prstGeom>
        <a:noFill/>
      </xdr:spPr>
      <xdr:txBody>
        <a:bodyPr wrap="square" rtlCol="0" anchor="ctr">
          <a:noAutofit/>
        </a:bodyPr>
        <a:lstStyle/>
        <a:p>
          <a:pPr algn="l">
            <a:spcAft>
              <a:spcPts val="0"/>
            </a:spcAft>
          </a:pPr>
          <a:fld id="{A702E5D1-8792-4203-BABA-150ECE4D268E}" type="TxLink">
            <a:rPr lang="en-US" sz="1200" kern="1200">
              <a:solidFill>
                <a:srgbClr val="000000"/>
              </a:solidFill>
              <a:effectLst/>
              <a:latin typeface="Calibri Light" panose="020F0302020204030204" pitchFamily="34" charset="0"/>
              <a:ea typeface="Times New Roman"/>
              <a:cs typeface="Calibri Light" panose="020F0302020204030204" pitchFamily="34" charset="0"/>
            </a:rPr>
            <a:pPr algn="l">
              <a:spcAft>
                <a:spcPts val="0"/>
              </a:spcAft>
            </a:pPr>
            <a:t> </a:t>
          </a:fld>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4</xdr:col>
      <xdr:colOff>2069020</xdr:colOff>
      <xdr:row>15</xdr:row>
      <xdr:rowOff>171758</xdr:rowOff>
    </xdr:from>
    <xdr:to>
      <xdr:col>6</xdr:col>
      <xdr:colOff>3165709</xdr:colOff>
      <xdr:row>20</xdr:row>
      <xdr:rowOff>142875</xdr:rowOff>
    </xdr:to>
    <xdr:sp macro="" textlink="$C$29">
      <xdr:nvSpPr>
        <xdr:cNvPr id="14" name="Textfeld 28">
          <a:extLst>
            <a:ext uri="{FF2B5EF4-FFF2-40B4-BE49-F238E27FC236}">
              <a16:creationId xmlns:a16="http://schemas.microsoft.com/office/drawing/2014/main" id="{00000000-0008-0000-3700-00000E000000}"/>
            </a:ext>
          </a:extLst>
        </xdr:cNvPr>
        <xdr:cNvSpPr txBox="1"/>
      </xdr:nvSpPr>
      <xdr:spPr bwMode="gray">
        <a:xfrm>
          <a:off x="7390320" y="3289608"/>
          <a:ext cx="6227489" cy="891867"/>
        </a:xfrm>
        <a:prstGeom prst="rect">
          <a:avLst/>
        </a:prstGeom>
        <a:noFill/>
      </xdr:spPr>
      <xdr:txBody>
        <a:bodyPr wrap="square" rtlCol="0" anchor="ctr">
          <a:noAutofit/>
        </a:bodyPr>
        <a:lstStyle/>
        <a:p>
          <a:pPr algn="l">
            <a:spcAft>
              <a:spcPts val="0"/>
            </a:spcAft>
          </a:pPr>
          <a:fld id="{1F033205-2A0F-4DF6-909A-4488524A6540}" type="TxLink">
            <a:rPr lang="en-US" sz="1200" kern="1200">
              <a:solidFill>
                <a:srgbClr val="000000"/>
              </a:solidFill>
              <a:effectLst/>
              <a:latin typeface="Calibri Light" panose="020F0302020204030204" pitchFamily="34" charset="0"/>
              <a:ea typeface="Times New Roman"/>
              <a:cs typeface="Calibri Light" panose="020F0302020204030204" pitchFamily="34" charset="0"/>
            </a:rPr>
            <a:pPr algn="l">
              <a:spcAft>
                <a:spcPts val="0"/>
              </a:spcAft>
            </a:pPr>
            <a:t> </a:t>
          </a:fld>
          <a:endParaRPr lang="de-CH" sz="1200">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1</xdr:col>
      <xdr:colOff>95250</xdr:colOff>
      <xdr:row>10</xdr:row>
      <xdr:rowOff>4035</xdr:rowOff>
    </xdr:from>
    <xdr:to>
      <xdr:col>2</xdr:col>
      <xdr:colOff>1070582</xdr:colOff>
      <xdr:row>13</xdr:row>
      <xdr:rowOff>125792</xdr:rowOff>
    </xdr:to>
    <xdr:sp macro="" textlink="' '!A577">
      <xdr:nvSpPr>
        <xdr:cNvPr id="15" name="Richtungspfeil 23">
          <a:extLst>
            <a:ext uri="{FF2B5EF4-FFF2-40B4-BE49-F238E27FC236}">
              <a16:creationId xmlns:a16="http://schemas.microsoft.com/office/drawing/2014/main" id="{00000000-0008-0000-3700-00000F000000}"/>
            </a:ext>
          </a:extLst>
        </xdr:cNvPr>
        <xdr:cNvSpPr/>
      </xdr:nvSpPr>
      <xdr:spPr>
        <a:xfrm>
          <a:off x="561975" y="2251935"/>
          <a:ext cx="1242032" cy="693257"/>
        </a:xfrm>
        <a:prstGeom prst="homePlate">
          <a:avLst/>
        </a:prstGeom>
        <a:gradFill flip="none" rotWithShape="1">
          <a:gsLst>
            <a:gs pos="0">
              <a:schemeClr val="accent1"/>
            </a:gs>
            <a:gs pos="100000">
              <a:schemeClr val="accent1">
                <a:lumMod val="50000"/>
              </a:schemeClr>
            </a:gs>
          </a:gsLst>
          <a:lin ang="2700000" scaled="1"/>
          <a:tileRect/>
        </a:gradFill>
        <a:ln w="12700">
          <a:solidFill>
            <a:srgbClr val="FFFFFF"/>
          </a:solidFill>
          <a:round/>
          <a:headEnd/>
          <a:tailEnd/>
        </a:ln>
        <a:effectLst>
          <a:outerShdw blurRad="127000" dist="63500" dir="2700000" algn="tl" rotWithShape="0">
            <a:prstClr val="black">
              <a:alpha val="40000"/>
            </a:prstClr>
          </a:outerShdw>
        </a:effectLst>
      </xdr:spPr>
      <xdr:txBody>
        <a:bodyPr wrap="square" lIns="0" tIns="0" rIns="0" bIns="0" rtlCol="0" anchor="ctr"/>
        <a:lstStyle/>
        <a:p>
          <a:pPr marL="0" indent="0" algn="ctr">
            <a:spcAft>
              <a:spcPts val="0"/>
            </a:spcAft>
          </a:pPr>
          <a:fld id="{F8DEA912-4A80-4226-A122-77C6342D5B39}" type="TxLink">
            <a:rPr lang="en-US" sz="1400" kern="1200">
              <a:solidFill>
                <a:srgbClr val="FFFFFF"/>
              </a:solidFill>
              <a:effectLst/>
              <a:latin typeface="Calibri Light" panose="020F0302020204030204" pitchFamily="34" charset="0"/>
              <a:ea typeface="Times New Roman"/>
              <a:cs typeface="Calibri Light" panose="020F0302020204030204" pitchFamily="34" charset="0"/>
            </a:rPr>
            <a:pPr marL="0" indent="0" algn="ctr">
              <a:spcAft>
                <a:spcPts val="0"/>
              </a:spcAft>
            </a:pPr>
            <a:t>Données empiriques</a:t>
          </a:fld>
          <a:endParaRPr lang="de-CH" sz="1400" kern="1200">
            <a:solidFill>
              <a:srgbClr val="FFFFFF"/>
            </a:solidFill>
            <a:effectLst/>
            <a:latin typeface="Calibri Light" panose="020F0302020204030204" pitchFamily="34" charset="0"/>
            <a:ea typeface="Times New Roman"/>
            <a:cs typeface="Calibri Light" panose="020F0302020204030204" pitchFamily="34" charset="0"/>
          </a:endParaRPr>
        </a:p>
      </xdr:txBody>
    </xdr:sp>
    <xdr:clientData/>
  </xdr:twoCellAnchor>
  <xdr:twoCellAnchor editAs="oneCell">
    <xdr:from>
      <xdr:col>1</xdr:col>
      <xdr:colOff>31750</xdr:colOff>
      <xdr:row>21</xdr:row>
      <xdr:rowOff>139303</xdr:rowOff>
    </xdr:from>
    <xdr:to>
      <xdr:col>6</xdr:col>
      <xdr:colOff>3173730</xdr:colOff>
      <xdr:row>21</xdr:row>
      <xdr:rowOff>153289</xdr:rowOff>
    </xdr:to>
    <xdr:cxnSp macro="">
      <xdr:nvCxnSpPr>
        <xdr:cNvPr id="16" name="Gerade Verbindung mit Pfeil 15">
          <a:extLst>
            <a:ext uri="{FF2B5EF4-FFF2-40B4-BE49-F238E27FC236}">
              <a16:creationId xmlns:a16="http://schemas.microsoft.com/office/drawing/2014/main" id="{00000000-0008-0000-3700-000010000000}"/>
            </a:ext>
          </a:extLst>
        </xdr:cNvPr>
        <xdr:cNvCxnSpPr/>
      </xdr:nvCxnSpPr>
      <xdr:spPr>
        <a:xfrm flipV="1">
          <a:off x="520700" y="4362053"/>
          <a:ext cx="13150850" cy="13986"/>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oneCellAnchor>
    <xdr:from>
      <xdr:col>1</xdr:col>
      <xdr:colOff>565</xdr:colOff>
      <xdr:row>22</xdr:row>
      <xdr:rowOff>539</xdr:rowOff>
    </xdr:from>
    <xdr:ext cx="1290459" cy="311496"/>
    <xdr:sp macro="" textlink="' '!A579">
      <xdr:nvSpPr>
        <xdr:cNvPr id="17" name="Textfeld 16">
          <a:extLst>
            <a:ext uri="{FF2B5EF4-FFF2-40B4-BE49-F238E27FC236}">
              <a16:creationId xmlns:a16="http://schemas.microsoft.com/office/drawing/2014/main" id="{00000000-0008-0000-3700-000011000000}"/>
            </a:ext>
          </a:extLst>
        </xdr:cNvPr>
        <xdr:cNvSpPr txBox="1"/>
      </xdr:nvSpPr>
      <xdr:spPr>
        <a:xfrm>
          <a:off x="489515" y="4407439"/>
          <a:ext cx="129045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2856A6C5-C41B-421E-8721-D24B67349AD4}" type="TxLink">
            <a:rPr lang="en-US" sz="1400">
              <a:solidFill>
                <a:schemeClr val="tx1"/>
              </a:solidFill>
              <a:latin typeface="Calibri Light" panose="020F0302020204030204" pitchFamily="34" charset="0"/>
              <a:ea typeface="+mn-ea"/>
              <a:cs typeface="Calibri Light" panose="020F0302020204030204" pitchFamily="34" charset="0"/>
            </a:rPr>
            <a:pPr marL="0" indent="0"/>
            <a:t>Passé</a:t>
          </a:fld>
          <a:endParaRPr lang="de-CH" sz="140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1445599</xdr:colOff>
      <xdr:row>21</xdr:row>
      <xdr:rowOff>152939</xdr:rowOff>
    </xdr:from>
    <xdr:ext cx="1617189" cy="311496"/>
    <xdr:sp macro="" textlink="' '!A580">
      <xdr:nvSpPr>
        <xdr:cNvPr id="18" name="Textfeld 17">
          <a:extLst>
            <a:ext uri="{FF2B5EF4-FFF2-40B4-BE49-F238E27FC236}">
              <a16:creationId xmlns:a16="http://schemas.microsoft.com/office/drawing/2014/main" id="{00000000-0008-0000-3700-000012000000}"/>
            </a:ext>
          </a:extLst>
        </xdr:cNvPr>
        <xdr:cNvSpPr txBox="1"/>
      </xdr:nvSpPr>
      <xdr:spPr>
        <a:xfrm>
          <a:off x="2213949" y="4375689"/>
          <a:ext cx="161718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86042730-E44E-4CD5-8491-4B9A6BF76E86}" type="TxLink">
            <a:rPr lang="en-US" sz="1400">
              <a:solidFill>
                <a:schemeClr val="tx1"/>
              </a:solidFill>
              <a:latin typeface="Calibri Light" panose="020F0302020204030204" pitchFamily="34" charset="0"/>
              <a:ea typeface="+mn-ea"/>
              <a:cs typeface="Calibri Light" panose="020F0302020204030204" pitchFamily="34" charset="0"/>
            </a:rPr>
            <a:pPr marL="0" indent="0"/>
            <a:t>Présent</a:t>
          </a:fld>
          <a:endParaRPr lang="de-CH" sz="140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1103408</xdr:colOff>
      <xdr:row>21</xdr:row>
      <xdr:rowOff>144276</xdr:rowOff>
    </xdr:from>
    <xdr:ext cx="1258791" cy="311496"/>
    <xdr:sp macro="" textlink="' '!A581">
      <xdr:nvSpPr>
        <xdr:cNvPr id="19" name="Textfeld 18">
          <a:extLst>
            <a:ext uri="{FF2B5EF4-FFF2-40B4-BE49-F238E27FC236}">
              <a16:creationId xmlns:a16="http://schemas.microsoft.com/office/drawing/2014/main" id="{00000000-0008-0000-3700-000013000000}"/>
            </a:ext>
          </a:extLst>
        </xdr:cNvPr>
        <xdr:cNvSpPr txBox="1"/>
      </xdr:nvSpPr>
      <xdr:spPr>
        <a:xfrm>
          <a:off x="6424708" y="4367026"/>
          <a:ext cx="125879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fld id="{C124F020-09F4-450F-A66D-D44C9D85253A}" type="TxLink">
            <a:rPr lang="en-US" sz="1400">
              <a:solidFill>
                <a:schemeClr val="tx1"/>
              </a:solidFill>
              <a:latin typeface="Calibri Light" panose="020F0302020204030204" pitchFamily="34" charset="0"/>
              <a:ea typeface="+mn-ea"/>
              <a:cs typeface="Calibri Light" panose="020F0302020204030204" pitchFamily="34" charset="0"/>
            </a:rPr>
            <a:pPr marL="0" indent="0"/>
            <a:t>Futur</a:t>
          </a:fld>
          <a:endParaRPr lang="de-CH" sz="1400">
            <a:solidFill>
              <a:schemeClr val="tx1"/>
            </a:solidFill>
            <a:latin typeface="Calibri Light" panose="020F0302020204030204" pitchFamily="34" charset="0"/>
            <a:ea typeface="+mn-ea"/>
            <a:cs typeface="Calibri Light" panose="020F0302020204030204" pitchFamily="34" charset="0"/>
          </a:endParaRPr>
        </a:p>
      </xdr:txBody>
    </xdr:sp>
    <xdr:clientData/>
  </xdr:oneCellAnchor>
  <mc:AlternateContent xmlns:mc="http://schemas.openxmlformats.org/markup-compatibility/2006">
    <mc:Choice xmlns:a14="http://schemas.microsoft.com/office/drawing/2010/main" Requires="a14">
      <xdr:twoCellAnchor>
        <xdr:from>
          <xdr:col>6</xdr:col>
          <xdr:colOff>1027430</xdr:colOff>
          <xdr:row>0</xdr:row>
          <xdr:rowOff>57150</xdr:rowOff>
        </xdr:from>
        <xdr:to>
          <xdr:col>7</xdr:col>
          <xdr:colOff>69850</xdr:colOff>
          <xdr:row>1</xdr:row>
          <xdr:rowOff>39755</xdr:rowOff>
        </xdr:to>
        <xdr:pic>
          <xdr:nvPicPr>
            <xdr:cNvPr id="25" name="Grafik 56">
              <a:extLst>
                <a:ext uri="{FF2B5EF4-FFF2-40B4-BE49-F238E27FC236}">
                  <a16:creationId xmlns:a16="http://schemas.microsoft.com/office/drawing/2014/main" id="{00000000-0008-0000-3700-000019000000}"/>
                </a:ext>
              </a:extLst>
            </xdr:cNvPr>
            <xdr:cNvPicPr>
              <a:picLocks noChangeAspect="1" noChangeArrowheads="1"/>
              <a:extLst>
                <a:ext uri="{84589F7E-364E-4C9E-8A38-B11213B215E9}">
                  <a14:cameraTool cellRange="Logo!$D$6" spid="_x0000_s580123"/>
                </a:ext>
              </a:extLst>
            </xdr:cNvPicPr>
          </xdr:nvPicPr>
          <xdr:blipFill>
            <a:blip xmlns:r="http://schemas.openxmlformats.org/officeDocument/2006/relationships" r:embed="rId1"/>
            <a:srcRect/>
            <a:stretch>
              <a:fillRect/>
            </a:stretch>
          </xdr:blipFill>
          <xdr:spPr bwMode="auto">
            <a:xfrm>
              <a:off x="11479530" y="57150"/>
              <a:ext cx="2274570" cy="516005"/>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66675</xdr:colOff>
      <xdr:row>0</xdr:row>
      <xdr:rowOff>133350</xdr:rowOff>
    </xdr:from>
    <xdr:to>
      <xdr:col>0</xdr:col>
      <xdr:colOff>372675</xdr:colOff>
      <xdr:row>0</xdr:row>
      <xdr:rowOff>438151</xdr:rowOff>
    </xdr:to>
    <xdr:grpSp>
      <xdr:nvGrpSpPr>
        <xdr:cNvPr id="28" name="Gruppieren 40">
          <a:hlinkClick xmlns:r="http://schemas.openxmlformats.org/officeDocument/2006/relationships" r:id="rId2"/>
          <a:extLst>
            <a:ext uri="{FF2B5EF4-FFF2-40B4-BE49-F238E27FC236}">
              <a16:creationId xmlns:a16="http://schemas.microsoft.com/office/drawing/2014/main" id="{00000000-0008-0000-3700-00001C000000}"/>
            </a:ext>
          </a:extLst>
        </xdr:cNvPr>
        <xdr:cNvGrpSpPr>
          <a:grpSpLocks noChangeAspect="1"/>
        </xdr:cNvGrpSpPr>
      </xdr:nvGrpSpPr>
      <xdr:grpSpPr>
        <a:xfrm>
          <a:off x="66675" y="133350"/>
          <a:ext cx="306000" cy="304801"/>
          <a:chOff x="9191625" y="3009900"/>
          <a:chExt cx="324000" cy="325465"/>
        </a:xfrm>
      </xdr:grpSpPr>
      <xdr:sp macro="" textlink="">
        <xdr:nvSpPr>
          <xdr:cNvPr id="29" name="Rechteck 41">
            <a:extLst>
              <a:ext uri="{FF2B5EF4-FFF2-40B4-BE49-F238E27FC236}">
                <a16:creationId xmlns:a16="http://schemas.microsoft.com/office/drawing/2014/main" id="{00000000-0008-0000-3700-00001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0" name="Pfeil nach links 42">
            <a:extLst>
              <a:ext uri="{FF2B5EF4-FFF2-40B4-BE49-F238E27FC236}">
                <a16:creationId xmlns:a16="http://schemas.microsoft.com/office/drawing/2014/main" id="{00000000-0008-0000-3700-00001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2476500</xdr:colOff>
      <xdr:row>1</xdr:row>
      <xdr:rowOff>50800</xdr:rowOff>
    </xdr:from>
    <xdr:to>
      <xdr:col>7</xdr:col>
      <xdr:colOff>491</xdr:colOff>
      <xdr:row>2</xdr:row>
      <xdr:rowOff>33950</xdr:rowOff>
    </xdr:to>
    <xdr:grpSp>
      <xdr:nvGrpSpPr>
        <xdr:cNvPr id="31" name="Gruppieren 30">
          <a:extLst>
            <a:ext uri="{FF2B5EF4-FFF2-40B4-BE49-F238E27FC236}">
              <a16:creationId xmlns:a16="http://schemas.microsoft.com/office/drawing/2014/main" id="{00000000-0008-0000-3700-00001F000000}"/>
            </a:ext>
          </a:extLst>
        </xdr:cNvPr>
        <xdr:cNvGrpSpPr/>
      </xdr:nvGrpSpPr>
      <xdr:grpSpPr>
        <a:xfrm>
          <a:off x="12740309" y="587513"/>
          <a:ext cx="704512" cy="181933"/>
          <a:chOff x="10585450" y="586886"/>
          <a:chExt cx="756141" cy="180000"/>
        </a:xfrm>
      </xdr:grpSpPr>
      <xdr:grpSp>
        <xdr:nvGrpSpPr>
          <xdr:cNvPr id="32" name="Gruppieren 31">
            <a:hlinkClick xmlns:r="http://schemas.openxmlformats.org/officeDocument/2006/relationships" r:id="rId3" tooltip="Help"/>
            <a:extLst>
              <a:ext uri="{FF2B5EF4-FFF2-40B4-BE49-F238E27FC236}">
                <a16:creationId xmlns:a16="http://schemas.microsoft.com/office/drawing/2014/main" id="{00000000-0008-0000-3700-000020000000}"/>
              </a:ext>
            </a:extLst>
          </xdr:cNvPr>
          <xdr:cNvGrpSpPr/>
        </xdr:nvGrpSpPr>
        <xdr:grpSpPr>
          <a:xfrm>
            <a:off x="11161591" y="586886"/>
            <a:ext cx="180000" cy="180000"/>
            <a:chOff x="8105775" y="571500"/>
            <a:chExt cx="172800" cy="172800"/>
          </a:xfrm>
        </xdr:grpSpPr>
        <xdr:sp macro="" textlink="">
          <xdr:nvSpPr>
            <xdr:cNvPr id="35" name="Rechteck 34">
              <a:extLst>
                <a:ext uri="{FF2B5EF4-FFF2-40B4-BE49-F238E27FC236}">
                  <a16:creationId xmlns:a16="http://schemas.microsoft.com/office/drawing/2014/main" id="{00000000-0008-0000-3700-000023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36" name="Textfeld 35">
              <a:extLst>
                <a:ext uri="{FF2B5EF4-FFF2-40B4-BE49-F238E27FC236}">
                  <a16:creationId xmlns:a16="http://schemas.microsoft.com/office/drawing/2014/main" id="{00000000-0008-0000-3700-000024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33" name="Rechteck 32">
            <a:extLst>
              <a:ext uri="{FF2B5EF4-FFF2-40B4-BE49-F238E27FC236}">
                <a16:creationId xmlns:a16="http://schemas.microsoft.com/office/drawing/2014/main" id="{00000000-0008-0000-3700-000021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34" name="Rechteck 33">
            <a:extLst>
              <a:ext uri="{FF2B5EF4-FFF2-40B4-BE49-F238E27FC236}">
                <a16:creationId xmlns:a16="http://schemas.microsoft.com/office/drawing/2014/main" id="{00000000-0008-0000-3700-000022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5.xml><?xml version="1.0" encoding="utf-8"?>
<xdr:wsDr xmlns:xdr="http://schemas.openxmlformats.org/drawingml/2006/spreadsheetDrawing" xmlns:a="http://schemas.openxmlformats.org/drawingml/2006/main">
  <xdr:oneCellAnchor>
    <xdr:from>
      <xdr:col>2</xdr:col>
      <xdr:colOff>1795464</xdr:colOff>
      <xdr:row>32</xdr:row>
      <xdr:rowOff>66674</xdr:rowOff>
    </xdr:from>
    <xdr:ext cx="972000" cy="504000"/>
    <xdr:sp macro="" textlink="Stakeholder!C25">
      <xdr:nvSpPr>
        <xdr:cNvPr id="2" name="Gefaltete Ecke 155">
          <a:extLst>
            <a:ext uri="{FF2B5EF4-FFF2-40B4-BE49-F238E27FC236}">
              <a16:creationId xmlns:a16="http://schemas.microsoft.com/office/drawing/2014/main" id="{00000000-0008-0000-3800-000002000000}"/>
            </a:ext>
          </a:extLst>
        </xdr:cNvPr>
        <xdr:cNvSpPr/>
      </xdr:nvSpPr>
      <xdr:spPr>
        <a:xfrm>
          <a:off x="2462214" y="680084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7BE0B11E-CC9A-4A17-891B-34B666F87FB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twoCellAnchor>
    <xdr:from>
      <xdr:col>7</xdr:col>
      <xdr:colOff>1181101</xdr:colOff>
      <xdr:row>51</xdr:row>
      <xdr:rowOff>9525</xdr:rowOff>
    </xdr:from>
    <xdr:to>
      <xdr:col>8</xdr:col>
      <xdr:colOff>47626</xdr:colOff>
      <xdr:row>52</xdr:row>
      <xdr:rowOff>36585</xdr:rowOff>
    </xdr:to>
    <xdr:sp macro="" textlink="">
      <xdr:nvSpPr>
        <xdr:cNvPr id="3" name="ZoneTexte 3">
          <a:hlinkClick xmlns:r="http://schemas.openxmlformats.org/officeDocument/2006/relationships" r:id="rId1"/>
          <a:extLst>
            <a:ext uri="{FF2B5EF4-FFF2-40B4-BE49-F238E27FC236}">
              <a16:creationId xmlns:a16="http://schemas.microsoft.com/office/drawing/2014/main" id="{00000000-0008-0000-3800-000003000000}"/>
            </a:ext>
          </a:extLst>
        </xdr:cNvPr>
        <xdr:cNvSpPr txBox="1"/>
      </xdr:nvSpPr>
      <xdr:spPr>
        <a:xfrm>
          <a:off x="12753976" y="10439400"/>
          <a:ext cx="1581150"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r"/>
          <a:fld id="{03158EC7-72FF-4733-A8EC-ACDE94CA1D43}" type="TxLink">
            <a:rPr lang="fr-CH" sz="800" b="0" u="sng">
              <a:solidFill>
                <a:schemeClr val="tx1">
                  <a:lumMod val="65000"/>
                  <a:lumOff val="35000"/>
                </a:schemeClr>
              </a:solidFill>
              <a:latin typeface="Calibri Light" panose="020F0302020204030204" pitchFamily="34" charset="0"/>
              <a:cs typeface="Calibri Light" panose="020F0302020204030204" pitchFamily="34" charset="0"/>
            </a:rPr>
            <a:pPr algn="r"/>
            <a:t>Source: Osterwalder&amp;Pigneur</a:t>
          </a:fld>
          <a:endParaRPr lang="fr-CH" sz="800" b="0" u="sng">
            <a:solidFill>
              <a:schemeClr val="tx1">
                <a:lumMod val="65000"/>
                <a:lumOff val="35000"/>
              </a:schemeClr>
            </a:solidFill>
            <a:latin typeface="Calibri Light" panose="020F0302020204030204" pitchFamily="34" charset="0"/>
            <a:cs typeface="Calibri Light" panose="020F0302020204030204" pitchFamily="34" charset="0"/>
          </a:endParaRPr>
        </a:p>
      </xdr:txBody>
    </xdr:sp>
    <xdr:clientData/>
  </xdr:twoCellAnchor>
  <xdr:oneCellAnchor>
    <xdr:from>
      <xdr:col>2</xdr:col>
      <xdr:colOff>190501</xdr:colOff>
      <xdr:row>6</xdr:row>
      <xdr:rowOff>38100</xdr:rowOff>
    </xdr:from>
    <xdr:ext cx="914399" cy="840600"/>
    <xdr:sp macro="" textlink="' '!A678">
      <xdr:nvSpPr>
        <xdr:cNvPr id="7" name="Gefaltete Ecke 19">
          <a:extLst>
            <a:ext uri="{FF2B5EF4-FFF2-40B4-BE49-F238E27FC236}">
              <a16:creationId xmlns:a16="http://schemas.microsoft.com/office/drawing/2014/main" id="{00000000-0008-0000-3800-000007000000}"/>
            </a:ext>
          </a:extLst>
        </xdr:cNvPr>
        <xdr:cNvSpPr/>
      </xdr:nvSpPr>
      <xdr:spPr>
        <a:xfrm>
          <a:off x="857251" y="1743075"/>
          <a:ext cx="914399" cy="84060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CEF89B6F-1DF4-4A2B-8331-152EEE9583DE}"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Quels sont les partenaires et les fournisseurs qui m’apportent une plus-value ?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1676401</xdr:colOff>
      <xdr:row>7</xdr:row>
      <xdr:rowOff>38100</xdr:rowOff>
    </xdr:from>
    <xdr:ext cx="914399" cy="336240"/>
    <xdr:sp macro="" textlink="' '!A680">
      <xdr:nvSpPr>
        <xdr:cNvPr id="8" name="Gefaltete Ecke 20">
          <a:extLst>
            <a:ext uri="{FF2B5EF4-FFF2-40B4-BE49-F238E27FC236}">
              <a16:creationId xmlns:a16="http://schemas.microsoft.com/office/drawing/2014/main" id="{00000000-0008-0000-3800-000008000000}"/>
            </a:ext>
          </a:extLst>
        </xdr:cNvPr>
        <xdr:cNvSpPr/>
      </xdr:nvSpPr>
      <xdr:spPr>
        <a:xfrm>
          <a:off x="2343151" y="1933575"/>
          <a:ext cx="914399" cy="3362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72ABC328-0B5A-458D-8ADA-C29E2C25DB09}"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De qui suis-je dépendant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85726</xdr:colOff>
      <xdr:row>6</xdr:row>
      <xdr:rowOff>95250</xdr:rowOff>
    </xdr:from>
    <xdr:ext cx="914399" cy="504360"/>
    <xdr:sp macro="" textlink="' '!A682">
      <xdr:nvSpPr>
        <xdr:cNvPr id="9" name="Gefaltete Ecke 21">
          <a:extLst>
            <a:ext uri="{FF2B5EF4-FFF2-40B4-BE49-F238E27FC236}">
              <a16:creationId xmlns:a16="http://schemas.microsoft.com/office/drawing/2014/main" id="{00000000-0008-0000-3800-000009000000}"/>
            </a:ext>
          </a:extLst>
        </xdr:cNvPr>
        <xdr:cNvSpPr/>
      </xdr:nvSpPr>
      <xdr:spPr>
        <a:xfrm>
          <a:off x="3467101" y="1800225"/>
          <a:ext cx="914399" cy="50436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98B088D6-0F94-4D8B-B173-41D42B486E1A}"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Quelles sont mes activités principales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1143001</xdr:colOff>
      <xdr:row>6</xdr:row>
      <xdr:rowOff>38100</xdr:rowOff>
    </xdr:from>
    <xdr:ext cx="914399" cy="504360"/>
    <xdr:sp macro="" textlink="' '!A683">
      <xdr:nvSpPr>
        <xdr:cNvPr id="10" name="Gefaltete Ecke 22">
          <a:extLst>
            <a:ext uri="{FF2B5EF4-FFF2-40B4-BE49-F238E27FC236}">
              <a16:creationId xmlns:a16="http://schemas.microsoft.com/office/drawing/2014/main" id="{00000000-0008-0000-3800-00000A000000}"/>
            </a:ext>
          </a:extLst>
        </xdr:cNvPr>
        <xdr:cNvSpPr/>
      </xdr:nvSpPr>
      <xdr:spPr>
        <a:xfrm>
          <a:off x="4524376" y="1743075"/>
          <a:ext cx="914399" cy="50436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CC230A67-47F2-4185-85C7-65BA12E84E50}"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Quelle est l’expertise nécessaire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1708786</xdr:colOff>
      <xdr:row>8</xdr:row>
      <xdr:rowOff>81915</xdr:rowOff>
    </xdr:from>
    <xdr:ext cx="914399" cy="336240"/>
    <xdr:sp macro="" textlink="' '!A684">
      <xdr:nvSpPr>
        <xdr:cNvPr id="11" name="Gefaltete Ecke 23">
          <a:extLst>
            <a:ext uri="{FF2B5EF4-FFF2-40B4-BE49-F238E27FC236}">
              <a16:creationId xmlns:a16="http://schemas.microsoft.com/office/drawing/2014/main" id="{00000000-0008-0000-3800-00000B000000}"/>
            </a:ext>
          </a:extLst>
        </xdr:cNvPr>
        <xdr:cNvSpPr/>
      </xdr:nvSpPr>
      <xdr:spPr>
        <a:xfrm>
          <a:off x="5090161" y="2167890"/>
          <a:ext cx="914399" cy="3362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C0DFFAB6-C013-4B5D-94E8-FE44380CB39D}"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Qu’est-ce qui est indispensable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104776</xdr:colOff>
      <xdr:row>6</xdr:row>
      <xdr:rowOff>142875</xdr:rowOff>
    </xdr:from>
    <xdr:ext cx="914399" cy="336240"/>
    <xdr:sp macro="" textlink="' '!A663">
      <xdr:nvSpPr>
        <xdr:cNvPr id="12" name="Gefaltete Ecke 24">
          <a:extLst>
            <a:ext uri="{FF2B5EF4-FFF2-40B4-BE49-F238E27FC236}">
              <a16:creationId xmlns:a16="http://schemas.microsoft.com/office/drawing/2014/main" id="{00000000-0008-0000-3800-00000C000000}"/>
            </a:ext>
          </a:extLst>
        </xdr:cNvPr>
        <xdr:cNvSpPr/>
      </xdr:nvSpPr>
      <xdr:spPr>
        <a:xfrm>
          <a:off x="6200776" y="1847850"/>
          <a:ext cx="914399" cy="3362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9097FA39-7AEA-4189-A045-B976ACEB3FE0}"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Qu’offrez vous aux clients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1104901</xdr:colOff>
      <xdr:row>6</xdr:row>
      <xdr:rowOff>76200</xdr:rowOff>
    </xdr:from>
    <xdr:ext cx="914399" cy="672479"/>
    <xdr:sp macro="" textlink="' '!A664">
      <xdr:nvSpPr>
        <xdr:cNvPr id="13" name="Gefaltete Ecke 25">
          <a:extLst>
            <a:ext uri="{FF2B5EF4-FFF2-40B4-BE49-F238E27FC236}">
              <a16:creationId xmlns:a16="http://schemas.microsoft.com/office/drawing/2014/main" id="{00000000-0008-0000-3800-00000D000000}"/>
            </a:ext>
          </a:extLst>
        </xdr:cNvPr>
        <xdr:cNvSpPr/>
      </xdr:nvSpPr>
      <xdr:spPr>
        <a:xfrm>
          <a:off x="7200901" y="1781175"/>
          <a:ext cx="914399" cy="672479"/>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FFCCAC3F-128D-4DBB-99E4-4F2E796C8862}"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Quels sont les produits qu’ils désirent véritablement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400051</xdr:colOff>
      <xdr:row>9</xdr:row>
      <xdr:rowOff>76199</xdr:rowOff>
    </xdr:from>
    <xdr:ext cx="1000124" cy="168120"/>
    <xdr:sp macro="" textlink="' '!A665">
      <xdr:nvSpPr>
        <xdr:cNvPr id="14" name="Gefaltete Ecke 26">
          <a:extLst>
            <a:ext uri="{FF2B5EF4-FFF2-40B4-BE49-F238E27FC236}">
              <a16:creationId xmlns:a16="http://schemas.microsoft.com/office/drawing/2014/main" id="{00000000-0008-0000-3800-00000E000000}"/>
            </a:ext>
          </a:extLst>
        </xdr:cNvPr>
        <xdr:cNvSpPr/>
      </xdr:nvSpPr>
      <xdr:spPr>
        <a:xfrm>
          <a:off x="7877176" y="2352674"/>
          <a:ext cx="1000124" cy="16812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7A19396A-1553-49B5-9DBA-01F564C9D072}"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Sont-ils intéressés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66676</xdr:colOff>
      <xdr:row>23</xdr:row>
      <xdr:rowOff>85725</xdr:rowOff>
    </xdr:from>
    <xdr:ext cx="971549" cy="504360"/>
    <xdr:sp macro="" textlink="' '!A675">
      <xdr:nvSpPr>
        <xdr:cNvPr id="15" name="Gefaltete Ecke 27">
          <a:extLst>
            <a:ext uri="{FF2B5EF4-FFF2-40B4-BE49-F238E27FC236}">
              <a16:creationId xmlns:a16="http://schemas.microsoft.com/office/drawing/2014/main" id="{00000000-0008-0000-3800-00000F000000}"/>
            </a:ext>
          </a:extLst>
        </xdr:cNvPr>
        <xdr:cNvSpPr/>
      </xdr:nvSpPr>
      <xdr:spPr>
        <a:xfrm>
          <a:off x="3448051" y="5105400"/>
          <a:ext cx="971549" cy="50436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610B565E-1566-467C-B0FA-649745E7AA42}"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Quelles sont les compétences clés indispensables?</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1143001</xdr:colOff>
      <xdr:row>23</xdr:row>
      <xdr:rowOff>47625</xdr:rowOff>
    </xdr:from>
    <xdr:ext cx="914399" cy="336240"/>
    <xdr:sp macro="" textlink="' '!A677">
      <xdr:nvSpPr>
        <xdr:cNvPr id="16" name="Gefaltete Ecke 29">
          <a:extLst>
            <a:ext uri="{FF2B5EF4-FFF2-40B4-BE49-F238E27FC236}">
              <a16:creationId xmlns:a16="http://schemas.microsoft.com/office/drawing/2014/main" id="{00000000-0008-0000-3800-000010000000}"/>
            </a:ext>
          </a:extLst>
        </xdr:cNvPr>
        <xdr:cNvSpPr/>
      </xdr:nvSpPr>
      <xdr:spPr>
        <a:xfrm>
          <a:off x="4524376" y="5067300"/>
          <a:ext cx="914399" cy="3362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18B8DB44-922A-4011-8B8E-5EC449CD9739}"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Quels sont mes « atouts »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104776</xdr:colOff>
      <xdr:row>6</xdr:row>
      <xdr:rowOff>57149</xdr:rowOff>
    </xdr:from>
    <xdr:ext cx="1323974" cy="1176840"/>
    <xdr:sp macro="" textlink="' '!A666">
      <xdr:nvSpPr>
        <xdr:cNvPr id="17" name="Gefaltete Ecke 30">
          <a:extLst>
            <a:ext uri="{FF2B5EF4-FFF2-40B4-BE49-F238E27FC236}">
              <a16:creationId xmlns:a16="http://schemas.microsoft.com/office/drawing/2014/main" id="{00000000-0008-0000-3800-000011000000}"/>
            </a:ext>
          </a:extLst>
        </xdr:cNvPr>
        <xdr:cNvSpPr/>
      </xdr:nvSpPr>
      <xdr:spPr>
        <a:xfrm>
          <a:off x="8963026" y="1762124"/>
          <a:ext cx="1323974" cy="11768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76A5662F-3BC6-4B30-BF1E-A1F81AF10194}"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Quelles sont les relations que vous souhaitez entretenir avec les différents segments de clients ? Relations personnelles ? Virtuelles ? Réservées ? etc.</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66676</xdr:colOff>
      <xdr:row>23</xdr:row>
      <xdr:rowOff>38099</xdr:rowOff>
    </xdr:from>
    <xdr:ext cx="914399" cy="672479"/>
    <xdr:sp macro="" textlink="' '!A673">
      <xdr:nvSpPr>
        <xdr:cNvPr id="18" name="Gefaltete Ecke 32">
          <a:extLst>
            <a:ext uri="{FF2B5EF4-FFF2-40B4-BE49-F238E27FC236}">
              <a16:creationId xmlns:a16="http://schemas.microsoft.com/office/drawing/2014/main" id="{00000000-0008-0000-3800-000012000000}"/>
            </a:ext>
          </a:extLst>
        </xdr:cNvPr>
        <xdr:cNvSpPr/>
      </xdr:nvSpPr>
      <xdr:spPr>
        <a:xfrm>
          <a:off x="8924926" y="5057774"/>
          <a:ext cx="914399" cy="672479"/>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CAE8EDAC-D969-4C44-A786-E602E40B8150}"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Comment les clients souhaitent-ils être fournis ?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1152526</xdr:colOff>
      <xdr:row>23</xdr:row>
      <xdr:rowOff>66675</xdr:rowOff>
    </xdr:from>
    <xdr:ext cx="1104899" cy="336240"/>
    <xdr:sp macro="" textlink="' '!A674">
      <xdr:nvSpPr>
        <xdr:cNvPr id="19" name="Gefaltete Ecke 33">
          <a:extLst>
            <a:ext uri="{FF2B5EF4-FFF2-40B4-BE49-F238E27FC236}">
              <a16:creationId xmlns:a16="http://schemas.microsoft.com/office/drawing/2014/main" id="{00000000-0008-0000-3800-000013000000}"/>
            </a:ext>
          </a:extLst>
        </xdr:cNvPr>
        <xdr:cNvSpPr/>
      </xdr:nvSpPr>
      <xdr:spPr>
        <a:xfrm>
          <a:off x="10010776" y="5086350"/>
          <a:ext cx="1104899" cy="3362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A95ED088-8151-460C-8363-7D7BB88B2443}"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Quels sont les canaux de distribution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85726</xdr:colOff>
      <xdr:row>6</xdr:row>
      <xdr:rowOff>104774</xdr:rowOff>
    </xdr:from>
    <xdr:ext cx="914399" cy="504826"/>
    <xdr:sp macro="" textlink="' '!A670">
      <xdr:nvSpPr>
        <xdr:cNvPr id="20" name="Gefaltete Ecke 34">
          <a:extLst>
            <a:ext uri="{FF2B5EF4-FFF2-40B4-BE49-F238E27FC236}">
              <a16:creationId xmlns:a16="http://schemas.microsoft.com/office/drawing/2014/main" id="{00000000-0008-0000-3800-000014000000}"/>
            </a:ext>
          </a:extLst>
        </xdr:cNvPr>
        <xdr:cNvSpPr/>
      </xdr:nvSpPr>
      <xdr:spPr>
        <a:xfrm>
          <a:off x="11658601" y="1809749"/>
          <a:ext cx="914399" cy="504826"/>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23198EF0-0C40-46A2-8B04-861D3352065A}"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Qui sont nos clients les plus importants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1266826</xdr:colOff>
      <xdr:row>6</xdr:row>
      <xdr:rowOff>57149</xdr:rowOff>
    </xdr:from>
    <xdr:ext cx="914399" cy="336240"/>
    <xdr:sp macro="" textlink="' '!A671">
      <xdr:nvSpPr>
        <xdr:cNvPr id="21" name="Gefaltete Ecke 35">
          <a:extLst>
            <a:ext uri="{FF2B5EF4-FFF2-40B4-BE49-F238E27FC236}">
              <a16:creationId xmlns:a16="http://schemas.microsoft.com/office/drawing/2014/main" id="{00000000-0008-0000-3800-000015000000}"/>
            </a:ext>
          </a:extLst>
        </xdr:cNvPr>
        <xdr:cNvSpPr/>
      </xdr:nvSpPr>
      <xdr:spPr>
        <a:xfrm>
          <a:off x="12839701" y="1762124"/>
          <a:ext cx="914399" cy="3362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88233ACF-ABDB-4B83-9972-0BDFD81D783D}"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Quels sont leurs besoins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57151</xdr:colOff>
      <xdr:row>39</xdr:row>
      <xdr:rowOff>104774</xdr:rowOff>
    </xdr:from>
    <xdr:ext cx="1085849" cy="1008719"/>
    <xdr:sp macro="" textlink="' '!A681">
      <xdr:nvSpPr>
        <xdr:cNvPr id="22" name="Gefaltete Ecke 36">
          <a:extLst>
            <a:ext uri="{FF2B5EF4-FFF2-40B4-BE49-F238E27FC236}">
              <a16:creationId xmlns:a16="http://schemas.microsoft.com/office/drawing/2014/main" id="{00000000-0008-0000-3800-000016000000}"/>
            </a:ext>
          </a:extLst>
        </xdr:cNvPr>
        <xdr:cNvSpPr/>
      </xdr:nvSpPr>
      <xdr:spPr>
        <a:xfrm>
          <a:off x="723901" y="8248649"/>
          <a:ext cx="1085849" cy="1008719"/>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7D4ED899-4BEA-4E81-9C11-F3580F609740}"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Quelle est la structure des coûts ? Quels sont les éléments clés qui génèrent le plus de coûts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85726</xdr:colOff>
      <xdr:row>39</xdr:row>
      <xdr:rowOff>133348</xdr:rowOff>
    </xdr:from>
    <xdr:ext cx="1114424" cy="1008719"/>
    <xdr:sp macro="" textlink="' '!A672">
      <xdr:nvSpPr>
        <xdr:cNvPr id="23" name="Gefaltete Ecke 37">
          <a:extLst>
            <a:ext uri="{FF2B5EF4-FFF2-40B4-BE49-F238E27FC236}">
              <a16:creationId xmlns:a16="http://schemas.microsoft.com/office/drawing/2014/main" id="{00000000-0008-0000-3800-000017000000}"/>
            </a:ext>
          </a:extLst>
        </xdr:cNvPr>
        <xdr:cNvSpPr/>
      </xdr:nvSpPr>
      <xdr:spPr>
        <a:xfrm>
          <a:off x="7562851" y="8277223"/>
          <a:ext cx="1114424" cy="1008719"/>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E41320BC-72C0-45DA-830D-614956418341}"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 montant le client est-il d’accord de payer ? Comment le client veut-il payer ? Comment générer des rentrées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twoCellAnchor>
    <xdr:from>
      <xdr:col>2</xdr:col>
      <xdr:colOff>39053</xdr:colOff>
      <xdr:row>5</xdr:row>
      <xdr:rowOff>44768</xdr:rowOff>
    </xdr:from>
    <xdr:to>
      <xdr:col>2</xdr:col>
      <xdr:colOff>218243</xdr:colOff>
      <xdr:row>5</xdr:row>
      <xdr:rowOff>224768</xdr:rowOff>
    </xdr:to>
    <xdr:grpSp>
      <xdr:nvGrpSpPr>
        <xdr:cNvPr id="30" name="Gruppieren 29">
          <a:hlinkClick xmlns:r="http://schemas.openxmlformats.org/officeDocument/2006/relationships" r:id="rId2"/>
          <a:extLst>
            <a:ext uri="{FF2B5EF4-FFF2-40B4-BE49-F238E27FC236}">
              <a16:creationId xmlns:a16="http://schemas.microsoft.com/office/drawing/2014/main" id="{00000000-0008-0000-3800-00001E000000}"/>
            </a:ext>
          </a:extLst>
        </xdr:cNvPr>
        <xdr:cNvGrpSpPr>
          <a:grpSpLocks noChangeAspect="1"/>
        </xdr:cNvGrpSpPr>
      </xdr:nvGrpSpPr>
      <xdr:grpSpPr>
        <a:xfrm>
          <a:off x="724853" y="1462088"/>
          <a:ext cx="179190" cy="180000"/>
          <a:chOff x="12020550" y="2171700"/>
          <a:chExt cx="324000" cy="325465"/>
        </a:xfrm>
      </xdr:grpSpPr>
      <xdr:sp macro="" textlink="">
        <xdr:nvSpPr>
          <xdr:cNvPr id="31" name="Rechteck 30">
            <a:extLst>
              <a:ext uri="{FF2B5EF4-FFF2-40B4-BE49-F238E27FC236}">
                <a16:creationId xmlns:a16="http://schemas.microsoft.com/office/drawing/2014/main" id="{00000000-0008-0000-3800-00001F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2" name="Pfeil nach rechts 294">
            <a:extLst>
              <a:ext uri="{FF2B5EF4-FFF2-40B4-BE49-F238E27FC236}">
                <a16:creationId xmlns:a16="http://schemas.microsoft.com/office/drawing/2014/main" id="{00000000-0008-0000-3800-000020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3</xdr:col>
      <xdr:colOff>44768</xdr:colOff>
      <xdr:row>5</xdr:row>
      <xdr:rowOff>44768</xdr:rowOff>
    </xdr:from>
    <xdr:to>
      <xdr:col>3</xdr:col>
      <xdr:colOff>223958</xdr:colOff>
      <xdr:row>5</xdr:row>
      <xdr:rowOff>224768</xdr:rowOff>
    </xdr:to>
    <xdr:grpSp>
      <xdr:nvGrpSpPr>
        <xdr:cNvPr id="33" name="Gruppieren 32">
          <a:hlinkClick xmlns:r="http://schemas.openxmlformats.org/officeDocument/2006/relationships" r:id="rId3"/>
          <a:extLst>
            <a:ext uri="{FF2B5EF4-FFF2-40B4-BE49-F238E27FC236}">
              <a16:creationId xmlns:a16="http://schemas.microsoft.com/office/drawing/2014/main" id="{00000000-0008-0000-3800-000021000000}"/>
            </a:ext>
          </a:extLst>
        </xdr:cNvPr>
        <xdr:cNvGrpSpPr>
          <a:grpSpLocks noChangeAspect="1"/>
        </xdr:cNvGrpSpPr>
      </xdr:nvGrpSpPr>
      <xdr:grpSpPr>
        <a:xfrm>
          <a:off x="3519488" y="1462088"/>
          <a:ext cx="179190" cy="180000"/>
          <a:chOff x="12020550" y="2171700"/>
          <a:chExt cx="324000" cy="325465"/>
        </a:xfrm>
      </xdr:grpSpPr>
      <xdr:sp macro="" textlink="">
        <xdr:nvSpPr>
          <xdr:cNvPr id="34" name="Rechteck 33">
            <a:extLst>
              <a:ext uri="{FF2B5EF4-FFF2-40B4-BE49-F238E27FC236}">
                <a16:creationId xmlns:a16="http://schemas.microsoft.com/office/drawing/2014/main" id="{00000000-0008-0000-3800-000022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5" name="Pfeil nach rechts 297">
            <a:extLst>
              <a:ext uri="{FF2B5EF4-FFF2-40B4-BE49-F238E27FC236}">
                <a16:creationId xmlns:a16="http://schemas.microsoft.com/office/drawing/2014/main" id="{00000000-0008-0000-3800-000023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4</xdr:col>
      <xdr:colOff>45720</xdr:colOff>
      <xdr:row>5</xdr:row>
      <xdr:rowOff>44768</xdr:rowOff>
    </xdr:from>
    <xdr:to>
      <xdr:col>4</xdr:col>
      <xdr:colOff>224910</xdr:colOff>
      <xdr:row>5</xdr:row>
      <xdr:rowOff>224768</xdr:rowOff>
    </xdr:to>
    <xdr:grpSp>
      <xdr:nvGrpSpPr>
        <xdr:cNvPr id="36" name="Gruppieren 35">
          <a:hlinkClick xmlns:r="http://schemas.openxmlformats.org/officeDocument/2006/relationships" r:id="rId4"/>
          <a:extLst>
            <a:ext uri="{FF2B5EF4-FFF2-40B4-BE49-F238E27FC236}">
              <a16:creationId xmlns:a16="http://schemas.microsoft.com/office/drawing/2014/main" id="{00000000-0008-0000-3800-000024000000}"/>
            </a:ext>
          </a:extLst>
        </xdr:cNvPr>
        <xdr:cNvGrpSpPr>
          <a:grpSpLocks noChangeAspect="1"/>
        </xdr:cNvGrpSpPr>
      </xdr:nvGrpSpPr>
      <xdr:grpSpPr>
        <a:xfrm>
          <a:off x="6309360" y="1462088"/>
          <a:ext cx="179190" cy="180000"/>
          <a:chOff x="12020550" y="2171700"/>
          <a:chExt cx="324000" cy="325465"/>
        </a:xfrm>
      </xdr:grpSpPr>
      <xdr:sp macro="" textlink="">
        <xdr:nvSpPr>
          <xdr:cNvPr id="37" name="Rechteck 36">
            <a:extLst>
              <a:ext uri="{FF2B5EF4-FFF2-40B4-BE49-F238E27FC236}">
                <a16:creationId xmlns:a16="http://schemas.microsoft.com/office/drawing/2014/main" id="{00000000-0008-0000-3800-000025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8" name="Pfeil nach rechts 300">
            <a:extLst>
              <a:ext uri="{FF2B5EF4-FFF2-40B4-BE49-F238E27FC236}">
                <a16:creationId xmlns:a16="http://schemas.microsoft.com/office/drawing/2014/main" id="{00000000-0008-0000-3800-000026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6</xdr:col>
      <xdr:colOff>31433</xdr:colOff>
      <xdr:row>5</xdr:row>
      <xdr:rowOff>44768</xdr:rowOff>
    </xdr:from>
    <xdr:to>
      <xdr:col>6</xdr:col>
      <xdr:colOff>210623</xdr:colOff>
      <xdr:row>5</xdr:row>
      <xdr:rowOff>224768</xdr:rowOff>
    </xdr:to>
    <xdr:grpSp>
      <xdr:nvGrpSpPr>
        <xdr:cNvPr id="39" name="Gruppieren 38">
          <a:hlinkClick xmlns:r="http://schemas.openxmlformats.org/officeDocument/2006/relationships" r:id="rId5"/>
          <a:extLst>
            <a:ext uri="{FF2B5EF4-FFF2-40B4-BE49-F238E27FC236}">
              <a16:creationId xmlns:a16="http://schemas.microsoft.com/office/drawing/2014/main" id="{00000000-0008-0000-3800-000027000000}"/>
            </a:ext>
          </a:extLst>
        </xdr:cNvPr>
        <xdr:cNvGrpSpPr>
          <a:grpSpLocks noChangeAspect="1"/>
        </xdr:cNvGrpSpPr>
      </xdr:nvGrpSpPr>
      <xdr:grpSpPr>
        <a:xfrm>
          <a:off x="9129713" y="1462088"/>
          <a:ext cx="179190" cy="180000"/>
          <a:chOff x="12020550" y="2171700"/>
          <a:chExt cx="324000" cy="325465"/>
        </a:xfrm>
      </xdr:grpSpPr>
      <xdr:sp macro="" textlink="">
        <xdr:nvSpPr>
          <xdr:cNvPr id="40" name="Rechteck 39">
            <a:extLst>
              <a:ext uri="{FF2B5EF4-FFF2-40B4-BE49-F238E27FC236}">
                <a16:creationId xmlns:a16="http://schemas.microsoft.com/office/drawing/2014/main" id="{00000000-0008-0000-3800-000028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1" name="Pfeil nach rechts 303">
            <a:extLst>
              <a:ext uri="{FF2B5EF4-FFF2-40B4-BE49-F238E27FC236}">
                <a16:creationId xmlns:a16="http://schemas.microsoft.com/office/drawing/2014/main" id="{00000000-0008-0000-3800-000029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7</xdr:col>
      <xdr:colOff>48577</xdr:colOff>
      <xdr:row>5</xdr:row>
      <xdr:rowOff>44768</xdr:rowOff>
    </xdr:from>
    <xdr:to>
      <xdr:col>7</xdr:col>
      <xdr:colOff>227767</xdr:colOff>
      <xdr:row>5</xdr:row>
      <xdr:rowOff>224768</xdr:rowOff>
    </xdr:to>
    <xdr:grpSp>
      <xdr:nvGrpSpPr>
        <xdr:cNvPr id="42" name="Gruppieren 41">
          <a:hlinkClick xmlns:r="http://schemas.openxmlformats.org/officeDocument/2006/relationships" r:id="rId6"/>
          <a:extLst>
            <a:ext uri="{FF2B5EF4-FFF2-40B4-BE49-F238E27FC236}">
              <a16:creationId xmlns:a16="http://schemas.microsoft.com/office/drawing/2014/main" id="{00000000-0008-0000-3800-00002A000000}"/>
            </a:ext>
          </a:extLst>
        </xdr:cNvPr>
        <xdr:cNvGrpSpPr>
          <a:grpSpLocks noChangeAspect="1"/>
        </xdr:cNvGrpSpPr>
      </xdr:nvGrpSpPr>
      <xdr:grpSpPr>
        <a:xfrm>
          <a:off x="11935777" y="1462088"/>
          <a:ext cx="179190" cy="180000"/>
          <a:chOff x="12020550" y="2171700"/>
          <a:chExt cx="324000" cy="325465"/>
        </a:xfrm>
      </xdr:grpSpPr>
      <xdr:sp macro="" textlink="">
        <xdr:nvSpPr>
          <xdr:cNvPr id="43" name="Rechteck 42">
            <a:extLst>
              <a:ext uri="{FF2B5EF4-FFF2-40B4-BE49-F238E27FC236}">
                <a16:creationId xmlns:a16="http://schemas.microsoft.com/office/drawing/2014/main" id="{00000000-0008-0000-3800-00002B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4" name="Pfeil nach rechts 306">
            <a:extLst>
              <a:ext uri="{FF2B5EF4-FFF2-40B4-BE49-F238E27FC236}">
                <a16:creationId xmlns:a16="http://schemas.microsoft.com/office/drawing/2014/main" id="{00000000-0008-0000-3800-00002C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3</xdr:col>
      <xdr:colOff>45720</xdr:colOff>
      <xdr:row>22</xdr:row>
      <xdr:rowOff>48578</xdr:rowOff>
    </xdr:from>
    <xdr:to>
      <xdr:col>3</xdr:col>
      <xdr:colOff>224910</xdr:colOff>
      <xdr:row>22</xdr:row>
      <xdr:rowOff>228578</xdr:rowOff>
    </xdr:to>
    <xdr:grpSp>
      <xdr:nvGrpSpPr>
        <xdr:cNvPr id="45" name="Gruppieren 44">
          <a:hlinkClick xmlns:r="http://schemas.openxmlformats.org/officeDocument/2006/relationships" r:id="rId7"/>
          <a:extLst>
            <a:ext uri="{FF2B5EF4-FFF2-40B4-BE49-F238E27FC236}">
              <a16:creationId xmlns:a16="http://schemas.microsoft.com/office/drawing/2014/main" id="{00000000-0008-0000-3800-00002D000000}"/>
            </a:ext>
          </a:extLst>
        </xdr:cNvPr>
        <xdr:cNvGrpSpPr>
          <a:grpSpLocks noChangeAspect="1"/>
        </xdr:cNvGrpSpPr>
      </xdr:nvGrpSpPr>
      <xdr:grpSpPr>
        <a:xfrm>
          <a:off x="3520440" y="4658678"/>
          <a:ext cx="179190" cy="180000"/>
          <a:chOff x="12020550" y="2171700"/>
          <a:chExt cx="324000" cy="325465"/>
        </a:xfrm>
      </xdr:grpSpPr>
      <xdr:sp macro="" textlink="">
        <xdr:nvSpPr>
          <xdr:cNvPr id="46" name="Rechteck 45">
            <a:extLst>
              <a:ext uri="{FF2B5EF4-FFF2-40B4-BE49-F238E27FC236}">
                <a16:creationId xmlns:a16="http://schemas.microsoft.com/office/drawing/2014/main" id="{00000000-0008-0000-3800-00002E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47" name="Pfeil nach rechts 309">
            <a:extLst>
              <a:ext uri="{FF2B5EF4-FFF2-40B4-BE49-F238E27FC236}">
                <a16:creationId xmlns:a16="http://schemas.microsoft.com/office/drawing/2014/main" id="{00000000-0008-0000-3800-00002F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6</xdr:col>
      <xdr:colOff>48577</xdr:colOff>
      <xdr:row>22</xdr:row>
      <xdr:rowOff>48578</xdr:rowOff>
    </xdr:from>
    <xdr:to>
      <xdr:col>6</xdr:col>
      <xdr:colOff>227767</xdr:colOff>
      <xdr:row>22</xdr:row>
      <xdr:rowOff>228578</xdr:rowOff>
    </xdr:to>
    <xdr:grpSp>
      <xdr:nvGrpSpPr>
        <xdr:cNvPr id="48" name="Gruppieren 47">
          <a:hlinkClick xmlns:r="http://schemas.openxmlformats.org/officeDocument/2006/relationships" r:id="rId8"/>
          <a:extLst>
            <a:ext uri="{FF2B5EF4-FFF2-40B4-BE49-F238E27FC236}">
              <a16:creationId xmlns:a16="http://schemas.microsoft.com/office/drawing/2014/main" id="{00000000-0008-0000-3800-000030000000}"/>
            </a:ext>
          </a:extLst>
        </xdr:cNvPr>
        <xdr:cNvGrpSpPr>
          <a:grpSpLocks noChangeAspect="1"/>
        </xdr:cNvGrpSpPr>
      </xdr:nvGrpSpPr>
      <xdr:grpSpPr>
        <a:xfrm>
          <a:off x="9146857" y="4658678"/>
          <a:ext cx="179190" cy="180000"/>
          <a:chOff x="12020550" y="2171700"/>
          <a:chExt cx="324000" cy="325465"/>
        </a:xfrm>
      </xdr:grpSpPr>
      <xdr:sp macro="" textlink="">
        <xdr:nvSpPr>
          <xdr:cNvPr id="49" name="Rechteck 48">
            <a:extLst>
              <a:ext uri="{FF2B5EF4-FFF2-40B4-BE49-F238E27FC236}">
                <a16:creationId xmlns:a16="http://schemas.microsoft.com/office/drawing/2014/main" id="{00000000-0008-0000-3800-000031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0" name="Pfeil nach rechts 312">
            <a:extLst>
              <a:ext uri="{FF2B5EF4-FFF2-40B4-BE49-F238E27FC236}">
                <a16:creationId xmlns:a16="http://schemas.microsoft.com/office/drawing/2014/main" id="{00000000-0008-0000-3800-000032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2</xdr:col>
      <xdr:colOff>45720</xdr:colOff>
      <xdr:row>38</xdr:row>
      <xdr:rowOff>38100</xdr:rowOff>
    </xdr:from>
    <xdr:to>
      <xdr:col>2</xdr:col>
      <xdr:colOff>224910</xdr:colOff>
      <xdr:row>38</xdr:row>
      <xdr:rowOff>218100</xdr:rowOff>
    </xdr:to>
    <xdr:grpSp>
      <xdr:nvGrpSpPr>
        <xdr:cNvPr id="51" name="Gruppieren 50">
          <a:hlinkClick xmlns:r="http://schemas.openxmlformats.org/officeDocument/2006/relationships" r:id="rId9"/>
          <a:extLst>
            <a:ext uri="{FF2B5EF4-FFF2-40B4-BE49-F238E27FC236}">
              <a16:creationId xmlns:a16="http://schemas.microsoft.com/office/drawing/2014/main" id="{00000000-0008-0000-3800-000033000000}"/>
            </a:ext>
          </a:extLst>
        </xdr:cNvPr>
        <xdr:cNvGrpSpPr>
          <a:grpSpLocks noChangeAspect="1"/>
        </xdr:cNvGrpSpPr>
      </xdr:nvGrpSpPr>
      <xdr:grpSpPr>
        <a:xfrm>
          <a:off x="731520" y="7665720"/>
          <a:ext cx="179190" cy="180000"/>
          <a:chOff x="12020550" y="2171700"/>
          <a:chExt cx="324000" cy="325465"/>
        </a:xfrm>
      </xdr:grpSpPr>
      <xdr:sp macro="" textlink="">
        <xdr:nvSpPr>
          <xdr:cNvPr id="52" name="Rechteck 51">
            <a:extLst>
              <a:ext uri="{FF2B5EF4-FFF2-40B4-BE49-F238E27FC236}">
                <a16:creationId xmlns:a16="http://schemas.microsoft.com/office/drawing/2014/main" id="{00000000-0008-0000-3800-000034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3" name="Pfeil nach rechts 315">
            <a:extLst>
              <a:ext uri="{FF2B5EF4-FFF2-40B4-BE49-F238E27FC236}">
                <a16:creationId xmlns:a16="http://schemas.microsoft.com/office/drawing/2014/main" id="{00000000-0008-0000-3800-000035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xdr:from>
      <xdr:col>5</xdr:col>
      <xdr:colOff>49530</xdr:colOff>
      <xdr:row>38</xdr:row>
      <xdr:rowOff>38100</xdr:rowOff>
    </xdr:from>
    <xdr:to>
      <xdr:col>5</xdr:col>
      <xdr:colOff>228720</xdr:colOff>
      <xdr:row>38</xdr:row>
      <xdr:rowOff>218100</xdr:rowOff>
    </xdr:to>
    <xdr:grpSp>
      <xdr:nvGrpSpPr>
        <xdr:cNvPr id="54" name="Gruppieren 53">
          <a:hlinkClick xmlns:r="http://schemas.openxmlformats.org/officeDocument/2006/relationships" r:id="rId10"/>
          <a:extLst>
            <a:ext uri="{FF2B5EF4-FFF2-40B4-BE49-F238E27FC236}">
              <a16:creationId xmlns:a16="http://schemas.microsoft.com/office/drawing/2014/main" id="{00000000-0008-0000-3800-000036000000}"/>
            </a:ext>
          </a:extLst>
        </xdr:cNvPr>
        <xdr:cNvGrpSpPr>
          <a:grpSpLocks noChangeAspect="1"/>
        </xdr:cNvGrpSpPr>
      </xdr:nvGrpSpPr>
      <xdr:grpSpPr>
        <a:xfrm>
          <a:off x="7730490" y="7665720"/>
          <a:ext cx="179190" cy="180000"/>
          <a:chOff x="12020550" y="2171700"/>
          <a:chExt cx="324000" cy="325465"/>
        </a:xfrm>
      </xdr:grpSpPr>
      <xdr:sp macro="" textlink="">
        <xdr:nvSpPr>
          <xdr:cNvPr id="55" name="Rechteck 54">
            <a:extLst>
              <a:ext uri="{FF2B5EF4-FFF2-40B4-BE49-F238E27FC236}">
                <a16:creationId xmlns:a16="http://schemas.microsoft.com/office/drawing/2014/main" id="{00000000-0008-0000-3800-000037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6" name="Pfeil nach rechts 318">
            <a:extLst>
              <a:ext uri="{FF2B5EF4-FFF2-40B4-BE49-F238E27FC236}">
                <a16:creationId xmlns:a16="http://schemas.microsoft.com/office/drawing/2014/main" id="{00000000-0008-0000-3800-000038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xdr:twoCellAnchor>
  <xdr:twoCellAnchor editAs="oneCell">
    <xdr:from>
      <xdr:col>0</xdr:col>
      <xdr:colOff>85725</xdr:colOff>
      <xdr:row>5</xdr:row>
      <xdr:rowOff>3175</xdr:rowOff>
    </xdr:from>
    <xdr:to>
      <xdr:col>0</xdr:col>
      <xdr:colOff>409725</xdr:colOff>
      <xdr:row>6</xdr:row>
      <xdr:rowOff>61940</xdr:rowOff>
    </xdr:to>
    <xdr:grpSp>
      <xdr:nvGrpSpPr>
        <xdr:cNvPr id="67" name="Gruppieren 66">
          <a:hlinkClick xmlns:r="http://schemas.openxmlformats.org/officeDocument/2006/relationships" r:id="rId11" tooltip="Empaty Map"/>
          <a:extLst>
            <a:ext uri="{FF2B5EF4-FFF2-40B4-BE49-F238E27FC236}">
              <a16:creationId xmlns:a16="http://schemas.microsoft.com/office/drawing/2014/main" id="{00000000-0008-0000-3800-000043000000}"/>
            </a:ext>
          </a:extLst>
        </xdr:cNvPr>
        <xdr:cNvGrpSpPr/>
      </xdr:nvGrpSpPr>
      <xdr:grpSpPr>
        <a:xfrm>
          <a:off x="85725" y="1420495"/>
          <a:ext cx="324000" cy="325465"/>
          <a:chOff x="12020550" y="2171700"/>
          <a:chExt cx="324000" cy="325465"/>
        </a:xfrm>
      </xdr:grpSpPr>
      <xdr:sp macro="" textlink="">
        <xdr:nvSpPr>
          <xdr:cNvPr id="68" name="Rechteck 67">
            <a:extLst>
              <a:ext uri="{FF2B5EF4-FFF2-40B4-BE49-F238E27FC236}">
                <a16:creationId xmlns:a16="http://schemas.microsoft.com/office/drawing/2014/main" id="{00000000-0008-0000-3800-000044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9" name="Pfeil nach rechts 253">
            <a:extLst>
              <a:ext uri="{FF2B5EF4-FFF2-40B4-BE49-F238E27FC236}">
                <a16:creationId xmlns:a16="http://schemas.microsoft.com/office/drawing/2014/main" id="{00000000-0008-0000-3800-000045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oneCellAnchor>
    <xdr:from>
      <xdr:col>0</xdr:col>
      <xdr:colOff>19049</xdr:colOff>
      <xdr:row>6</xdr:row>
      <xdr:rowOff>58821</xdr:rowOff>
    </xdr:from>
    <xdr:ext cx="514351" cy="172227"/>
    <xdr:sp macro="" textlink="' '!A872">
      <xdr:nvSpPr>
        <xdr:cNvPr id="70" name="Textfeld 69">
          <a:extLst>
            <a:ext uri="{FF2B5EF4-FFF2-40B4-BE49-F238E27FC236}">
              <a16:creationId xmlns:a16="http://schemas.microsoft.com/office/drawing/2014/main" id="{00000000-0008-0000-3800-000046000000}"/>
            </a:ext>
          </a:extLst>
        </xdr:cNvPr>
        <xdr:cNvSpPr txBox="1"/>
      </xdr:nvSpPr>
      <xdr:spPr>
        <a:xfrm>
          <a:off x="19049" y="1763796"/>
          <a:ext cx="514351"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pPr marL="0" indent="0" algn="ctr"/>
          <a:fld id="{09C83FBB-F92E-46F3-BB50-D3AE2DE288F9}" type="TxLink">
            <a:rPr lang="en-US" sz="1100" b="0" i="0" u="none" strike="noStrike">
              <a:solidFill>
                <a:schemeClr val="tx1">
                  <a:lumMod val="50000"/>
                  <a:lumOff val="50000"/>
                </a:schemeClr>
              </a:solidFill>
              <a:latin typeface="Calibri Light" panose="020F0302020204030204" pitchFamily="34" charset="0"/>
              <a:ea typeface="+mn-ea"/>
              <a:cs typeface="Calibri Light" panose="020F0302020204030204" pitchFamily="34" charset="0"/>
            </a:rPr>
            <a:pPr marL="0" indent="0" algn="ctr"/>
            <a:t>Value</a:t>
          </a:fld>
          <a:endParaRPr lang="de-CH" sz="1100" b="0" i="0" u="none" strike="noStrike">
            <a:solidFill>
              <a:schemeClr val="tx1">
                <a:lumMod val="50000"/>
                <a:lumOff val="50000"/>
              </a:schemeClr>
            </a:solidFill>
            <a:latin typeface="Calibri Light" panose="020F0302020204030204" pitchFamily="34" charset="0"/>
            <a:ea typeface="+mn-ea"/>
            <a:cs typeface="Calibri Light" panose="020F0302020204030204" pitchFamily="34" charset="0"/>
          </a:endParaRPr>
        </a:p>
      </xdr:txBody>
    </xdr:sp>
    <xdr:clientData/>
  </xdr:oneCellAnchor>
  <xdr:oneCellAnchor>
    <xdr:from>
      <xdr:col>6</xdr:col>
      <xdr:colOff>1533526</xdr:colOff>
      <xdr:row>6</xdr:row>
      <xdr:rowOff>142875</xdr:rowOff>
    </xdr:from>
    <xdr:ext cx="1000124" cy="336240"/>
    <xdr:sp macro="" textlink="' '!A669">
      <xdr:nvSpPr>
        <xdr:cNvPr id="71" name="Gefaltete Ecke 31">
          <a:extLst>
            <a:ext uri="{FF2B5EF4-FFF2-40B4-BE49-F238E27FC236}">
              <a16:creationId xmlns:a16="http://schemas.microsoft.com/office/drawing/2014/main" id="{00000000-0008-0000-3800-000047000000}"/>
            </a:ext>
          </a:extLst>
        </xdr:cNvPr>
        <xdr:cNvSpPr/>
      </xdr:nvSpPr>
      <xdr:spPr>
        <a:xfrm>
          <a:off x="10391776" y="1847850"/>
          <a:ext cx="1000124" cy="33624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41A28F87-C29B-403C-87C4-04F47BCC5649}"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Comment atteindre le client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twoCellAnchor editAs="oneCell">
    <xdr:from>
      <xdr:col>0</xdr:col>
      <xdr:colOff>85725</xdr:colOff>
      <xdr:row>8</xdr:row>
      <xdr:rowOff>9525</xdr:rowOff>
    </xdr:from>
    <xdr:to>
      <xdr:col>0</xdr:col>
      <xdr:colOff>409725</xdr:colOff>
      <xdr:row>9</xdr:row>
      <xdr:rowOff>144490</xdr:rowOff>
    </xdr:to>
    <xdr:grpSp>
      <xdr:nvGrpSpPr>
        <xdr:cNvPr id="72" name="Gruppieren 71">
          <a:hlinkClick xmlns:r="http://schemas.openxmlformats.org/officeDocument/2006/relationships" r:id="rId12" tooltip="Canvas"/>
          <a:extLst>
            <a:ext uri="{FF2B5EF4-FFF2-40B4-BE49-F238E27FC236}">
              <a16:creationId xmlns:a16="http://schemas.microsoft.com/office/drawing/2014/main" id="{00000000-0008-0000-3800-000048000000}"/>
            </a:ext>
          </a:extLst>
        </xdr:cNvPr>
        <xdr:cNvGrpSpPr/>
      </xdr:nvGrpSpPr>
      <xdr:grpSpPr>
        <a:xfrm>
          <a:off x="85725" y="2059305"/>
          <a:ext cx="324000" cy="317845"/>
          <a:chOff x="12020550" y="2171700"/>
          <a:chExt cx="324000" cy="325465"/>
        </a:xfrm>
      </xdr:grpSpPr>
      <xdr:sp macro="" textlink="">
        <xdr:nvSpPr>
          <xdr:cNvPr id="73" name="Rechteck 72">
            <a:extLst>
              <a:ext uri="{FF2B5EF4-FFF2-40B4-BE49-F238E27FC236}">
                <a16:creationId xmlns:a16="http://schemas.microsoft.com/office/drawing/2014/main" id="{00000000-0008-0000-3800-000049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74" name="Pfeil nach rechts 272">
            <a:extLst>
              <a:ext uri="{FF2B5EF4-FFF2-40B4-BE49-F238E27FC236}">
                <a16:creationId xmlns:a16="http://schemas.microsoft.com/office/drawing/2014/main" id="{00000000-0008-0000-3800-00004A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oneCellAnchor>
    <xdr:from>
      <xdr:col>0</xdr:col>
      <xdr:colOff>9525</xdr:colOff>
      <xdr:row>9</xdr:row>
      <xdr:rowOff>142875</xdr:rowOff>
    </xdr:from>
    <xdr:ext cx="514351" cy="313034"/>
    <xdr:sp macro="" textlink="">
      <xdr:nvSpPr>
        <xdr:cNvPr id="75" name="Textfeld 74">
          <a:extLst>
            <a:ext uri="{FF2B5EF4-FFF2-40B4-BE49-F238E27FC236}">
              <a16:creationId xmlns:a16="http://schemas.microsoft.com/office/drawing/2014/main" id="{00000000-0008-0000-3800-00004B000000}"/>
            </a:ext>
          </a:extLst>
        </xdr:cNvPr>
        <xdr:cNvSpPr txBox="1"/>
      </xdr:nvSpPr>
      <xdr:spPr>
        <a:xfrm>
          <a:off x="9525" y="2419350"/>
          <a:ext cx="514351" cy="3130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pPr marL="0" indent="0" algn="ctr"/>
          <a:r>
            <a:rPr lang="en-US" sz="1000" b="0" i="0" u="none" strike="noStrike">
              <a:solidFill>
                <a:schemeClr val="tx1">
                  <a:lumMod val="50000"/>
                  <a:lumOff val="50000"/>
                </a:schemeClr>
              </a:solidFill>
              <a:latin typeface="Calibri Light" panose="020F0302020204030204" pitchFamily="34" charset="0"/>
              <a:ea typeface="+mn-ea"/>
              <a:cs typeface="Calibri Light" panose="020F0302020204030204" pitchFamily="34" charset="0"/>
            </a:rPr>
            <a:t>Canvas</a:t>
          </a:r>
          <a:br>
            <a:rPr lang="en-US" sz="1000" b="0" i="0" u="none" strike="noStrike">
              <a:solidFill>
                <a:schemeClr val="tx1">
                  <a:lumMod val="50000"/>
                  <a:lumOff val="50000"/>
                </a:schemeClr>
              </a:solidFill>
              <a:latin typeface="Calibri Light" panose="020F0302020204030204" pitchFamily="34" charset="0"/>
              <a:ea typeface="+mn-ea"/>
              <a:cs typeface="Calibri Light" panose="020F0302020204030204" pitchFamily="34" charset="0"/>
            </a:rPr>
          </a:br>
          <a:r>
            <a:rPr lang="en-US" sz="1000" b="0" i="0" u="none" strike="noStrike">
              <a:solidFill>
                <a:schemeClr val="tx1">
                  <a:lumMod val="50000"/>
                  <a:lumOff val="50000"/>
                </a:schemeClr>
              </a:solidFill>
              <a:latin typeface="Calibri Light" panose="020F0302020204030204" pitchFamily="34" charset="0"/>
              <a:ea typeface="+mn-ea"/>
              <a:cs typeface="Calibri Light" panose="020F0302020204030204" pitchFamily="34" charset="0"/>
            </a:rPr>
            <a:t>empty</a:t>
          </a:r>
        </a:p>
      </xdr:txBody>
    </xdr:sp>
    <xdr:clientData/>
  </xdr:oneCellAnchor>
  <xdr:oneCellAnchor>
    <xdr:from>
      <xdr:col>7</xdr:col>
      <xdr:colOff>1644120</xdr:colOff>
      <xdr:row>9</xdr:row>
      <xdr:rowOff>52388</xdr:rowOff>
    </xdr:from>
    <xdr:ext cx="972000" cy="504000"/>
    <xdr:sp macro="" textlink="Kunden!C6">
      <xdr:nvSpPr>
        <xdr:cNvPr id="76" name="Gefaltete Ecke 58">
          <a:extLst>
            <a:ext uri="{FF2B5EF4-FFF2-40B4-BE49-F238E27FC236}">
              <a16:creationId xmlns:a16="http://schemas.microsoft.com/office/drawing/2014/main" id="{00000000-0008-0000-3800-00004C000000}"/>
            </a:ext>
          </a:extLst>
        </xdr:cNvPr>
        <xdr:cNvSpPr/>
      </xdr:nvSpPr>
      <xdr:spPr>
        <a:xfrm>
          <a:off x="13216995" y="232886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6BE6936-8E6F-4CAD-9D3E-02FD9C08C30D}" type="TxLink">
            <a:rPr lang="en-US" sz="900">
              <a:solidFill>
                <a:schemeClr val="dk1"/>
              </a:solidFill>
              <a:latin typeface="Calibri Light" panose="020F0302020204030204" pitchFamily="34" charset="0"/>
              <a:ea typeface="+mn-ea"/>
              <a:cs typeface="Calibri Light" panose="020F0302020204030204" pitchFamily="34" charset="0"/>
            </a:rPr>
            <a:pPr marL="0" indent="0" algn="ctr"/>
            <a:t>Client 1</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1741172</xdr:colOff>
      <xdr:row>16</xdr:row>
      <xdr:rowOff>102869</xdr:rowOff>
    </xdr:from>
    <xdr:ext cx="972000" cy="504000"/>
    <xdr:sp macro="" textlink="Stakeholder!C10">
      <xdr:nvSpPr>
        <xdr:cNvPr id="77" name="Gefaltete Ecke 38">
          <a:extLst>
            <a:ext uri="{FF2B5EF4-FFF2-40B4-BE49-F238E27FC236}">
              <a16:creationId xmlns:a16="http://schemas.microsoft.com/office/drawing/2014/main" id="{00000000-0008-0000-3800-00004D000000}"/>
            </a:ext>
          </a:extLst>
        </xdr:cNvPr>
        <xdr:cNvSpPr/>
      </xdr:nvSpPr>
      <xdr:spPr>
        <a:xfrm>
          <a:off x="2426972" y="361568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3DEABD1-BEAD-46C0-AAE7-6C9B239EC679}"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1533527</xdr:colOff>
      <xdr:row>12</xdr:row>
      <xdr:rowOff>166687</xdr:rowOff>
    </xdr:from>
    <xdr:ext cx="972000" cy="504000"/>
    <xdr:sp macro="" textlink="Stakeholder!C8">
      <xdr:nvSpPr>
        <xdr:cNvPr id="78" name="Gefaltete Ecke 39">
          <a:extLst>
            <a:ext uri="{FF2B5EF4-FFF2-40B4-BE49-F238E27FC236}">
              <a16:creationId xmlns:a16="http://schemas.microsoft.com/office/drawing/2014/main" id="{00000000-0008-0000-3800-00004E000000}"/>
            </a:ext>
          </a:extLst>
        </xdr:cNvPr>
        <xdr:cNvSpPr/>
      </xdr:nvSpPr>
      <xdr:spPr>
        <a:xfrm>
          <a:off x="2200277" y="301466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43DDC8C-180C-496E-B73B-7A7588702EF8}" type="TxLink">
            <a:rPr lang="en-US" sz="900">
              <a:solidFill>
                <a:schemeClr val="dk1"/>
              </a:solidFill>
              <a:latin typeface="Calibri Light" panose="020F0302020204030204" pitchFamily="34" charset="0"/>
              <a:ea typeface="+mn-ea"/>
              <a:cs typeface="Calibri Light" panose="020F0302020204030204" pitchFamily="34" charset="0"/>
            </a:rPr>
            <a:pPr marL="0" indent="0" algn="ctr"/>
            <a:t>Staat</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700089</xdr:colOff>
      <xdr:row>17</xdr:row>
      <xdr:rowOff>180973</xdr:rowOff>
    </xdr:from>
    <xdr:ext cx="972000" cy="504000"/>
    <xdr:sp macro="" textlink="Stakeholder!C11">
      <xdr:nvSpPr>
        <xdr:cNvPr id="79" name="Gefaltete Ecke 40">
          <a:extLst>
            <a:ext uri="{FF2B5EF4-FFF2-40B4-BE49-F238E27FC236}">
              <a16:creationId xmlns:a16="http://schemas.microsoft.com/office/drawing/2014/main" id="{00000000-0008-0000-3800-00004F000000}"/>
            </a:ext>
          </a:extLst>
        </xdr:cNvPr>
        <xdr:cNvSpPr/>
      </xdr:nvSpPr>
      <xdr:spPr>
        <a:xfrm>
          <a:off x="1366839" y="398144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EDAC998-6D56-4EF9-B887-A8095B9A53E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176214</xdr:colOff>
      <xdr:row>14</xdr:row>
      <xdr:rowOff>138111</xdr:rowOff>
    </xdr:from>
    <xdr:ext cx="972000" cy="504000"/>
    <xdr:sp macro="" textlink="Stakeholder!C9">
      <xdr:nvSpPr>
        <xdr:cNvPr id="80" name="Gefaltete Ecke 41">
          <a:extLst>
            <a:ext uri="{FF2B5EF4-FFF2-40B4-BE49-F238E27FC236}">
              <a16:creationId xmlns:a16="http://schemas.microsoft.com/office/drawing/2014/main" id="{00000000-0008-0000-3800-000050000000}"/>
            </a:ext>
          </a:extLst>
        </xdr:cNvPr>
        <xdr:cNvSpPr/>
      </xdr:nvSpPr>
      <xdr:spPr>
        <a:xfrm>
          <a:off x="842964" y="336708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E9D3360-C46B-46FB-AA54-48142655932A}" type="TxLink">
            <a:rPr lang="en-US" sz="900">
              <a:solidFill>
                <a:schemeClr val="dk1"/>
              </a:solidFill>
              <a:latin typeface="Calibri Light" panose="020F0302020204030204" pitchFamily="34" charset="0"/>
              <a:ea typeface="+mn-ea"/>
              <a:cs typeface="Calibri Light" panose="020F0302020204030204" pitchFamily="34" charset="0"/>
            </a:rPr>
            <a:pPr marL="0" indent="0" algn="ctr"/>
            <a:t>Unternehmen</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85725</xdr:colOff>
      <xdr:row>9</xdr:row>
      <xdr:rowOff>119061</xdr:rowOff>
    </xdr:from>
    <xdr:ext cx="972000" cy="504000"/>
    <xdr:sp macro="" textlink="Wertkette!C23">
      <xdr:nvSpPr>
        <xdr:cNvPr id="81" name="Gefaltete Ecke 42">
          <a:extLst>
            <a:ext uri="{FF2B5EF4-FFF2-40B4-BE49-F238E27FC236}">
              <a16:creationId xmlns:a16="http://schemas.microsoft.com/office/drawing/2014/main" id="{00000000-0008-0000-3800-000051000000}"/>
            </a:ext>
          </a:extLst>
        </xdr:cNvPr>
        <xdr:cNvSpPr/>
      </xdr:nvSpPr>
      <xdr:spPr>
        <a:xfrm>
          <a:off x="3467100" y="239553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EE1C9AF-218F-447E-8603-E4C585C3D04A}" type="TxLink">
            <a:rPr lang="en-US" sz="900">
              <a:solidFill>
                <a:schemeClr val="dk1"/>
              </a:solidFill>
              <a:latin typeface="Calibri Light" panose="020F0302020204030204" pitchFamily="34" charset="0"/>
              <a:ea typeface="+mn-ea"/>
              <a:cs typeface="Calibri Light" panose="020F0302020204030204" pitchFamily="34" charset="0"/>
            </a:rPr>
            <a:pPr marL="0" indent="0" algn="ctr"/>
            <a:t>Activité 1</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354330</xdr:colOff>
      <xdr:row>12</xdr:row>
      <xdr:rowOff>12381</xdr:rowOff>
    </xdr:from>
    <xdr:ext cx="972000" cy="504000"/>
    <xdr:sp macro="" textlink="Wertkette!C26">
      <xdr:nvSpPr>
        <xdr:cNvPr id="82" name="Gefaltete Ecke 43">
          <a:extLst>
            <a:ext uri="{FF2B5EF4-FFF2-40B4-BE49-F238E27FC236}">
              <a16:creationId xmlns:a16="http://schemas.microsoft.com/office/drawing/2014/main" id="{00000000-0008-0000-3800-000052000000}"/>
            </a:ext>
          </a:extLst>
        </xdr:cNvPr>
        <xdr:cNvSpPr/>
      </xdr:nvSpPr>
      <xdr:spPr>
        <a:xfrm>
          <a:off x="3735705" y="286035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AA434DF-7273-441C-9779-59DD2794DDB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952500</xdr:colOff>
      <xdr:row>12</xdr:row>
      <xdr:rowOff>14288</xdr:rowOff>
    </xdr:from>
    <xdr:ext cx="972000" cy="504000"/>
    <xdr:sp macro="" textlink="Produkte!C7">
      <xdr:nvSpPr>
        <xdr:cNvPr id="84" name="Gefaltete Ecke 45">
          <a:extLst>
            <a:ext uri="{FF2B5EF4-FFF2-40B4-BE49-F238E27FC236}">
              <a16:creationId xmlns:a16="http://schemas.microsoft.com/office/drawing/2014/main" id="{00000000-0008-0000-3800-000054000000}"/>
            </a:ext>
          </a:extLst>
        </xdr:cNvPr>
        <xdr:cNvSpPr/>
      </xdr:nvSpPr>
      <xdr:spPr>
        <a:xfrm>
          <a:off x="7048500" y="286226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8FF4C0E-3242-4FEB-AA5E-CB600A4B8AFB}" type="TxLink">
            <a:rPr lang="en-US" sz="900">
              <a:solidFill>
                <a:schemeClr val="dk1"/>
              </a:solidFill>
              <a:latin typeface="Calibri Light" panose="020F0302020204030204" pitchFamily="34" charset="0"/>
              <a:ea typeface="+mn-ea"/>
              <a:cs typeface="Calibri Light" panose="020F0302020204030204" pitchFamily="34" charset="0"/>
            </a:rPr>
            <a:pPr marL="0" indent="0" algn="ctr"/>
            <a:t>Product 2</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1270635</xdr:colOff>
      <xdr:row>10</xdr:row>
      <xdr:rowOff>9524</xdr:rowOff>
    </xdr:from>
    <xdr:ext cx="972000" cy="504000"/>
    <xdr:sp macro="" textlink="Wertkette!C24">
      <xdr:nvSpPr>
        <xdr:cNvPr id="85" name="Gefaltete Ecke 49">
          <a:extLst>
            <a:ext uri="{FF2B5EF4-FFF2-40B4-BE49-F238E27FC236}">
              <a16:creationId xmlns:a16="http://schemas.microsoft.com/office/drawing/2014/main" id="{00000000-0008-0000-3800-000055000000}"/>
            </a:ext>
          </a:extLst>
        </xdr:cNvPr>
        <xdr:cNvSpPr/>
      </xdr:nvSpPr>
      <xdr:spPr>
        <a:xfrm>
          <a:off x="4652010" y="247649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0813F29-772B-4D62-A8E0-D082939699C0}" type="TxLink">
            <a:rPr lang="en-US" sz="900">
              <a:solidFill>
                <a:schemeClr val="dk1"/>
              </a:solidFill>
              <a:latin typeface="Calibri Light" panose="020F0302020204030204" pitchFamily="34" charset="0"/>
              <a:ea typeface="+mn-ea"/>
              <a:cs typeface="Calibri Light" panose="020F0302020204030204" pitchFamily="34" charset="0"/>
            </a:rPr>
            <a:pPr marL="0" indent="0" algn="ctr"/>
            <a:t>Activité 2</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838199</xdr:colOff>
      <xdr:row>25</xdr:row>
      <xdr:rowOff>71438</xdr:rowOff>
    </xdr:from>
    <xdr:ext cx="972000" cy="504000"/>
    <xdr:sp macro="" textlink="Kernkompetenzen!C6">
      <xdr:nvSpPr>
        <xdr:cNvPr id="86" name="Gefaltete Ecke 51">
          <a:extLst>
            <a:ext uri="{FF2B5EF4-FFF2-40B4-BE49-F238E27FC236}">
              <a16:creationId xmlns:a16="http://schemas.microsoft.com/office/drawing/2014/main" id="{00000000-0008-0000-3800-000056000000}"/>
            </a:ext>
          </a:extLst>
        </xdr:cNvPr>
        <xdr:cNvSpPr/>
      </xdr:nvSpPr>
      <xdr:spPr>
        <a:xfrm>
          <a:off x="4219574" y="547211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395778D-D5FD-47EE-AD80-9163444B2580}" type="TxLink">
            <a:rPr lang="en-US" sz="900">
              <a:solidFill>
                <a:schemeClr val="dk1"/>
              </a:solidFill>
              <a:latin typeface="Calibri Light" panose="020F0302020204030204" pitchFamily="34" charset="0"/>
              <a:ea typeface="+mn-ea"/>
              <a:cs typeface="Calibri Light" panose="020F0302020204030204" pitchFamily="34" charset="0"/>
            </a:rPr>
            <a:pPr marL="0" indent="0" algn="ctr"/>
            <a:t>Ressource 1</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1773447</xdr:colOff>
      <xdr:row>25</xdr:row>
      <xdr:rowOff>83457</xdr:rowOff>
    </xdr:from>
    <xdr:ext cx="972000" cy="504000"/>
    <xdr:sp macro="" textlink="Distribution!E9">
      <xdr:nvSpPr>
        <xdr:cNvPr id="87" name="Gefaltete Ecke 55">
          <a:extLst>
            <a:ext uri="{FF2B5EF4-FFF2-40B4-BE49-F238E27FC236}">
              <a16:creationId xmlns:a16="http://schemas.microsoft.com/office/drawing/2014/main" id="{00000000-0008-0000-3800-000057000000}"/>
            </a:ext>
          </a:extLst>
        </xdr:cNvPr>
        <xdr:cNvSpPr/>
      </xdr:nvSpPr>
      <xdr:spPr>
        <a:xfrm>
          <a:off x="10871727" y="53336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7F58B9B-6FAB-415D-A5C3-FEA06D904E8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271464</xdr:colOff>
      <xdr:row>24</xdr:row>
      <xdr:rowOff>133349</xdr:rowOff>
    </xdr:from>
    <xdr:ext cx="972000" cy="504000"/>
    <xdr:sp macro="" textlink="Stakeholder!C15">
      <xdr:nvSpPr>
        <xdr:cNvPr id="88" name="Gefaltete Ecke 72">
          <a:extLst>
            <a:ext uri="{FF2B5EF4-FFF2-40B4-BE49-F238E27FC236}">
              <a16:creationId xmlns:a16="http://schemas.microsoft.com/office/drawing/2014/main" id="{00000000-0008-0000-3800-000058000000}"/>
            </a:ext>
          </a:extLst>
        </xdr:cNvPr>
        <xdr:cNvSpPr/>
      </xdr:nvSpPr>
      <xdr:spPr>
        <a:xfrm>
          <a:off x="938214" y="534352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1DA2277-A6BB-494E-8ABD-0B225BCC5A5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157163</xdr:colOff>
      <xdr:row>21</xdr:row>
      <xdr:rowOff>80961</xdr:rowOff>
    </xdr:from>
    <xdr:ext cx="972000" cy="504000"/>
    <xdr:sp macro="" textlink="Stakeholder!C13">
      <xdr:nvSpPr>
        <xdr:cNvPr id="89" name="Gefaltete Ecke 73">
          <a:extLst>
            <a:ext uri="{FF2B5EF4-FFF2-40B4-BE49-F238E27FC236}">
              <a16:creationId xmlns:a16="http://schemas.microsoft.com/office/drawing/2014/main" id="{00000000-0008-0000-3800-000059000000}"/>
            </a:ext>
          </a:extLst>
        </xdr:cNvPr>
        <xdr:cNvSpPr/>
      </xdr:nvSpPr>
      <xdr:spPr>
        <a:xfrm>
          <a:off x="823913" y="464343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73F1415-D1E1-4758-994A-E3F296EC26EF}"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1676402</xdr:colOff>
      <xdr:row>20</xdr:row>
      <xdr:rowOff>157161</xdr:rowOff>
    </xdr:from>
    <xdr:ext cx="972000" cy="504000"/>
    <xdr:sp macro="" textlink="Stakeholder!C12">
      <xdr:nvSpPr>
        <xdr:cNvPr id="90" name="Gefaltete Ecke 74">
          <a:extLst>
            <a:ext uri="{FF2B5EF4-FFF2-40B4-BE49-F238E27FC236}">
              <a16:creationId xmlns:a16="http://schemas.microsoft.com/office/drawing/2014/main" id="{00000000-0008-0000-3800-00005A000000}"/>
            </a:ext>
          </a:extLst>
        </xdr:cNvPr>
        <xdr:cNvSpPr/>
      </xdr:nvSpPr>
      <xdr:spPr>
        <a:xfrm>
          <a:off x="2343152" y="452913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DDB4FDE-ABFB-4386-93B4-400AA17423D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1647825</xdr:colOff>
      <xdr:row>23</xdr:row>
      <xdr:rowOff>180974</xdr:rowOff>
    </xdr:from>
    <xdr:ext cx="972000" cy="504000"/>
    <xdr:sp macro="" textlink="Stakeholder!C14">
      <xdr:nvSpPr>
        <xdr:cNvPr id="91" name="Gefaltete Ecke 75">
          <a:extLst>
            <a:ext uri="{FF2B5EF4-FFF2-40B4-BE49-F238E27FC236}">
              <a16:creationId xmlns:a16="http://schemas.microsoft.com/office/drawing/2014/main" id="{00000000-0008-0000-3800-00005B000000}"/>
            </a:ext>
          </a:extLst>
        </xdr:cNvPr>
        <xdr:cNvSpPr/>
      </xdr:nvSpPr>
      <xdr:spPr>
        <a:xfrm>
          <a:off x="2314575" y="520064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402DC71E-9ACB-475F-A3B8-7FFC4579ACC9}"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1447801</xdr:colOff>
      <xdr:row>28</xdr:row>
      <xdr:rowOff>33337</xdr:rowOff>
    </xdr:from>
    <xdr:ext cx="972000" cy="504000"/>
    <xdr:sp macro="" textlink="Stakeholder!C16">
      <xdr:nvSpPr>
        <xdr:cNvPr id="92" name="Gefaltete Ecke 76">
          <a:extLst>
            <a:ext uri="{FF2B5EF4-FFF2-40B4-BE49-F238E27FC236}">
              <a16:creationId xmlns:a16="http://schemas.microsoft.com/office/drawing/2014/main" id="{00000000-0008-0000-3800-00005C000000}"/>
            </a:ext>
          </a:extLst>
        </xdr:cNvPr>
        <xdr:cNvSpPr/>
      </xdr:nvSpPr>
      <xdr:spPr>
        <a:xfrm>
          <a:off x="2114551" y="600551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67A5A09-7CB3-4FC0-B9B2-2933042A653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80964</xdr:colOff>
      <xdr:row>28</xdr:row>
      <xdr:rowOff>152399</xdr:rowOff>
    </xdr:from>
    <xdr:ext cx="972000" cy="504000"/>
    <xdr:sp macro="" textlink="Stakeholder!C17">
      <xdr:nvSpPr>
        <xdr:cNvPr id="93" name="Gefaltete Ecke 77">
          <a:extLst>
            <a:ext uri="{FF2B5EF4-FFF2-40B4-BE49-F238E27FC236}">
              <a16:creationId xmlns:a16="http://schemas.microsoft.com/office/drawing/2014/main" id="{00000000-0008-0000-3800-00005D000000}"/>
            </a:ext>
          </a:extLst>
        </xdr:cNvPr>
        <xdr:cNvSpPr/>
      </xdr:nvSpPr>
      <xdr:spPr>
        <a:xfrm>
          <a:off x="747714" y="612457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5AF8D5C-71F2-4AB2-8E58-7FC2734FCE3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461964</xdr:colOff>
      <xdr:row>32</xdr:row>
      <xdr:rowOff>71436</xdr:rowOff>
    </xdr:from>
    <xdr:ext cx="972000" cy="504000"/>
    <xdr:sp macro="" textlink="Stakeholder!C21">
      <xdr:nvSpPr>
        <xdr:cNvPr id="94" name="Gefaltete Ecke 80">
          <a:extLst>
            <a:ext uri="{FF2B5EF4-FFF2-40B4-BE49-F238E27FC236}">
              <a16:creationId xmlns:a16="http://schemas.microsoft.com/office/drawing/2014/main" id="{00000000-0008-0000-3800-00005E000000}"/>
            </a:ext>
          </a:extLst>
        </xdr:cNvPr>
        <xdr:cNvSpPr/>
      </xdr:nvSpPr>
      <xdr:spPr>
        <a:xfrm>
          <a:off x="1128714" y="680561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68428D2-8280-4378-9724-DE9E2359ABA9}"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376238</xdr:colOff>
      <xdr:row>33</xdr:row>
      <xdr:rowOff>23811</xdr:rowOff>
    </xdr:from>
    <xdr:ext cx="972000" cy="504000"/>
    <xdr:sp macro="" textlink="Stakeholder!C20">
      <xdr:nvSpPr>
        <xdr:cNvPr id="95" name="Gefaltete Ecke 81">
          <a:extLst>
            <a:ext uri="{FF2B5EF4-FFF2-40B4-BE49-F238E27FC236}">
              <a16:creationId xmlns:a16="http://schemas.microsoft.com/office/drawing/2014/main" id="{00000000-0008-0000-3800-00005F000000}"/>
            </a:ext>
          </a:extLst>
        </xdr:cNvPr>
        <xdr:cNvSpPr/>
      </xdr:nvSpPr>
      <xdr:spPr>
        <a:xfrm>
          <a:off x="1042988" y="694848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20E808E0-77E8-4CAB-8B0A-04B0DA89E7D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1733550</xdr:colOff>
      <xdr:row>12</xdr:row>
      <xdr:rowOff>119061</xdr:rowOff>
    </xdr:from>
    <xdr:ext cx="972000" cy="504000"/>
    <xdr:sp macro="" textlink="Wertkette!C25">
      <xdr:nvSpPr>
        <xdr:cNvPr id="96" name="Gefaltete Ecke 87">
          <a:extLst>
            <a:ext uri="{FF2B5EF4-FFF2-40B4-BE49-F238E27FC236}">
              <a16:creationId xmlns:a16="http://schemas.microsoft.com/office/drawing/2014/main" id="{00000000-0008-0000-3800-000060000000}"/>
            </a:ext>
          </a:extLst>
        </xdr:cNvPr>
        <xdr:cNvSpPr/>
      </xdr:nvSpPr>
      <xdr:spPr>
        <a:xfrm>
          <a:off x="5208270" y="290036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9AC235E-6044-427D-AD11-62110B0EDDD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19050</xdr:colOff>
      <xdr:row>14</xdr:row>
      <xdr:rowOff>177163</xdr:rowOff>
    </xdr:from>
    <xdr:ext cx="972000" cy="504000"/>
    <xdr:sp macro="" textlink="Wertkette!C27">
      <xdr:nvSpPr>
        <xdr:cNvPr id="97" name="Gefaltete Ecke 88">
          <a:extLst>
            <a:ext uri="{FF2B5EF4-FFF2-40B4-BE49-F238E27FC236}">
              <a16:creationId xmlns:a16="http://schemas.microsoft.com/office/drawing/2014/main" id="{00000000-0008-0000-3800-000061000000}"/>
            </a:ext>
          </a:extLst>
        </xdr:cNvPr>
        <xdr:cNvSpPr/>
      </xdr:nvSpPr>
      <xdr:spPr>
        <a:xfrm>
          <a:off x="3400425" y="34061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6E0E6FEC-3AD1-4079-803A-9C5EFBF5D97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1743074</xdr:colOff>
      <xdr:row>18</xdr:row>
      <xdr:rowOff>75248</xdr:rowOff>
    </xdr:from>
    <xdr:ext cx="972000" cy="504000"/>
    <xdr:sp macro="" textlink="Wertkette!C29">
      <xdr:nvSpPr>
        <xdr:cNvPr id="98" name="Gefaltete Ecke 89">
          <a:extLst>
            <a:ext uri="{FF2B5EF4-FFF2-40B4-BE49-F238E27FC236}">
              <a16:creationId xmlns:a16="http://schemas.microsoft.com/office/drawing/2014/main" id="{00000000-0008-0000-3800-000062000000}"/>
            </a:ext>
          </a:extLst>
        </xdr:cNvPr>
        <xdr:cNvSpPr/>
      </xdr:nvSpPr>
      <xdr:spPr>
        <a:xfrm>
          <a:off x="5217794" y="395382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9E84EBC8-A959-4578-BB3F-EAA42AAC5587}"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23811</xdr:colOff>
      <xdr:row>26</xdr:row>
      <xdr:rowOff>100013</xdr:rowOff>
    </xdr:from>
    <xdr:ext cx="972000" cy="504000"/>
    <xdr:sp macro="" textlink="Kernkompetenzen!C8">
      <xdr:nvSpPr>
        <xdr:cNvPr id="99" name="Gefaltete Ecke 92">
          <a:extLst>
            <a:ext uri="{FF2B5EF4-FFF2-40B4-BE49-F238E27FC236}">
              <a16:creationId xmlns:a16="http://schemas.microsoft.com/office/drawing/2014/main" id="{00000000-0008-0000-3800-000063000000}"/>
            </a:ext>
          </a:extLst>
        </xdr:cNvPr>
        <xdr:cNvSpPr/>
      </xdr:nvSpPr>
      <xdr:spPr>
        <a:xfrm>
          <a:off x="3405186" y="56911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196F89C-9471-42CC-A39D-C054DDC883B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47095</xdr:colOff>
      <xdr:row>29</xdr:row>
      <xdr:rowOff>134938</xdr:rowOff>
    </xdr:from>
    <xdr:ext cx="972000" cy="504000"/>
    <xdr:sp macro="" textlink="Kernkompetenzen!C10">
      <xdr:nvSpPr>
        <xdr:cNvPr id="100" name="Gefaltete Ecke 93">
          <a:extLst>
            <a:ext uri="{FF2B5EF4-FFF2-40B4-BE49-F238E27FC236}">
              <a16:creationId xmlns:a16="http://schemas.microsoft.com/office/drawing/2014/main" id="{00000000-0008-0000-3800-000064000000}"/>
            </a:ext>
          </a:extLst>
        </xdr:cNvPr>
        <xdr:cNvSpPr/>
      </xdr:nvSpPr>
      <xdr:spPr>
        <a:xfrm>
          <a:off x="3428470" y="629761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6A63980-F99F-465D-8807-E4EA9B68D35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328612</xdr:colOff>
      <xdr:row>32</xdr:row>
      <xdr:rowOff>28574</xdr:rowOff>
    </xdr:from>
    <xdr:ext cx="972000" cy="504000"/>
    <xdr:sp macro="" textlink="Kernkompetenzen!C17">
      <xdr:nvSpPr>
        <xdr:cNvPr id="101" name="Gefaltete Ecke 100">
          <a:extLst>
            <a:ext uri="{FF2B5EF4-FFF2-40B4-BE49-F238E27FC236}">
              <a16:creationId xmlns:a16="http://schemas.microsoft.com/office/drawing/2014/main" id="{00000000-0008-0000-3800-000065000000}"/>
            </a:ext>
          </a:extLst>
        </xdr:cNvPr>
        <xdr:cNvSpPr/>
      </xdr:nvSpPr>
      <xdr:spPr>
        <a:xfrm>
          <a:off x="3709987" y="676274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25858C68-7CEE-4EC8-B77D-2B2FF3973EE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71436</xdr:colOff>
      <xdr:row>26</xdr:row>
      <xdr:rowOff>176210</xdr:rowOff>
    </xdr:from>
    <xdr:ext cx="972000" cy="504000"/>
    <xdr:sp macro="" textlink="Distribution!E8">
      <xdr:nvSpPr>
        <xdr:cNvPr id="102" name="Gefaltete Ecke 112">
          <a:extLst>
            <a:ext uri="{FF2B5EF4-FFF2-40B4-BE49-F238E27FC236}">
              <a16:creationId xmlns:a16="http://schemas.microsoft.com/office/drawing/2014/main" id="{00000000-0008-0000-3800-000066000000}"/>
            </a:ext>
          </a:extLst>
        </xdr:cNvPr>
        <xdr:cNvSpPr/>
      </xdr:nvSpPr>
      <xdr:spPr>
        <a:xfrm>
          <a:off x="8929686" y="576738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4A30B7F-3121-4EDC-A657-721A7A4B7B46}" type="TxLink">
            <a:rPr lang="en-US" sz="900">
              <a:solidFill>
                <a:schemeClr val="dk1"/>
              </a:solidFill>
              <a:latin typeface="Calibri Light" panose="020F0302020204030204" pitchFamily="34" charset="0"/>
              <a:ea typeface="+mn-ea"/>
              <a:cs typeface="Calibri Light" panose="020F0302020204030204" pitchFamily="34" charset="0"/>
            </a:rPr>
            <a:pPr marL="0" indent="0" algn="ctr"/>
            <a:t>Channel 2</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1073149</xdr:colOff>
      <xdr:row>25</xdr:row>
      <xdr:rowOff>57677</xdr:rowOff>
    </xdr:from>
    <xdr:ext cx="972000" cy="504000"/>
    <xdr:sp macro="" textlink="Distribution!E7">
      <xdr:nvSpPr>
        <xdr:cNvPr id="103" name="Gefaltete Ecke 113">
          <a:extLst>
            <a:ext uri="{FF2B5EF4-FFF2-40B4-BE49-F238E27FC236}">
              <a16:creationId xmlns:a16="http://schemas.microsoft.com/office/drawing/2014/main" id="{00000000-0008-0000-3800-000067000000}"/>
            </a:ext>
          </a:extLst>
        </xdr:cNvPr>
        <xdr:cNvSpPr/>
      </xdr:nvSpPr>
      <xdr:spPr>
        <a:xfrm>
          <a:off x="9931399" y="545835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3F591DC-F057-44E3-A378-667960185053}" type="TxLink">
            <a:rPr lang="en-US" sz="900">
              <a:solidFill>
                <a:schemeClr val="dk1"/>
              </a:solidFill>
              <a:latin typeface="Calibri Light" panose="020F0302020204030204" pitchFamily="34" charset="0"/>
              <a:ea typeface="+mn-ea"/>
              <a:cs typeface="Calibri Light" panose="020F0302020204030204" pitchFamily="34" charset="0"/>
            </a:rPr>
            <a:pPr marL="0" indent="0" algn="ctr"/>
            <a:t>Channel 1</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1760749</xdr:colOff>
      <xdr:row>29</xdr:row>
      <xdr:rowOff>35875</xdr:rowOff>
    </xdr:from>
    <xdr:ext cx="972000" cy="504000"/>
    <xdr:sp macro="" textlink="Distribution!E12">
      <xdr:nvSpPr>
        <xdr:cNvPr id="104" name="Gefaltete Ecke 114">
          <a:extLst>
            <a:ext uri="{FF2B5EF4-FFF2-40B4-BE49-F238E27FC236}">
              <a16:creationId xmlns:a16="http://schemas.microsoft.com/office/drawing/2014/main" id="{00000000-0008-0000-3800-000068000000}"/>
            </a:ext>
          </a:extLst>
        </xdr:cNvPr>
        <xdr:cNvSpPr/>
      </xdr:nvSpPr>
      <xdr:spPr>
        <a:xfrm>
          <a:off x="10859029" y="601757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BD91CA1-892B-4B25-886D-F54D78C5CB7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1637349</xdr:colOff>
      <xdr:row>9</xdr:row>
      <xdr:rowOff>157161</xdr:rowOff>
    </xdr:from>
    <xdr:ext cx="972000" cy="504000"/>
    <xdr:sp macro="" textlink="Stakeholder!C6">
      <xdr:nvSpPr>
        <xdr:cNvPr id="105" name="Gefaltete Ecke 152">
          <a:extLst>
            <a:ext uri="{FF2B5EF4-FFF2-40B4-BE49-F238E27FC236}">
              <a16:creationId xmlns:a16="http://schemas.microsoft.com/office/drawing/2014/main" id="{00000000-0008-0000-3800-000069000000}"/>
            </a:ext>
          </a:extLst>
        </xdr:cNvPr>
        <xdr:cNvSpPr/>
      </xdr:nvSpPr>
      <xdr:spPr>
        <a:xfrm>
          <a:off x="2323149" y="238982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76D44EA-760C-432B-94FF-E50115739B33}" type="TxLink">
            <a:rPr lang="en-US" sz="900">
              <a:solidFill>
                <a:schemeClr val="dk1"/>
              </a:solidFill>
              <a:latin typeface="Calibri Light" panose="020F0302020204030204" pitchFamily="34" charset="0"/>
              <a:ea typeface="+mn-ea"/>
              <a:cs typeface="Calibri Light" panose="020F0302020204030204" pitchFamily="34" charset="0"/>
            </a:rPr>
            <a:pPr marL="0" indent="0" algn="ctr"/>
            <a:t>Studierende</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284798</xdr:colOff>
      <xdr:row>11</xdr:row>
      <xdr:rowOff>67627</xdr:rowOff>
    </xdr:from>
    <xdr:ext cx="972000" cy="504000"/>
    <xdr:sp macro="" textlink="Stakeholder!C7">
      <xdr:nvSpPr>
        <xdr:cNvPr id="106" name="Gefaltete Ecke 153">
          <a:extLst>
            <a:ext uri="{FF2B5EF4-FFF2-40B4-BE49-F238E27FC236}">
              <a16:creationId xmlns:a16="http://schemas.microsoft.com/office/drawing/2014/main" id="{00000000-0008-0000-3800-00006A000000}"/>
            </a:ext>
          </a:extLst>
        </xdr:cNvPr>
        <xdr:cNvSpPr/>
      </xdr:nvSpPr>
      <xdr:spPr>
        <a:xfrm>
          <a:off x="970598" y="266604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68695176-37F9-4577-971C-185ACF419D79}" type="TxLink">
            <a:rPr lang="en-US" sz="900">
              <a:latin typeface="Calibri Light" panose="020F0302020204030204" pitchFamily="34" charset="0"/>
              <a:cs typeface="Calibri Light" panose="020F0302020204030204" pitchFamily="34" charset="0"/>
            </a:rPr>
            <a:pPr algn="ctr"/>
            <a:t>Dozenten</a:t>
          </a:fld>
          <a:endParaRPr lang="en-US"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1724026</xdr:colOff>
      <xdr:row>33</xdr:row>
      <xdr:rowOff>11112</xdr:rowOff>
    </xdr:from>
    <xdr:ext cx="972000" cy="504000"/>
    <xdr:sp macro="" textlink="Stakeholder!C24">
      <xdr:nvSpPr>
        <xdr:cNvPr id="107" name="Gefaltete Ecke 154">
          <a:extLst>
            <a:ext uri="{FF2B5EF4-FFF2-40B4-BE49-F238E27FC236}">
              <a16:creationId xmlns:a16="http://schemas.microsoft.com/office/drawing/2014/main" id="{00000000-0008-0000-3800-00006B000000}"/>
            </a:ext>
          </a:extLst>
        </xdr:cNvPr>
        <xdr:cNvSpPr/>
      </xdr:nvSpPr>
      <xdr:spPr>
        <a:xfrm>
          <a:off x="2390776" y="693578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76F541B1-825E-497B-879B-3C6CD538CB6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257174</xdr:colOff>
      <xdr:row>32</xdr:row>
      <xdr:rowOff>174624</xdr:rowOff>
    </xdr:from>
    <xdr:ext cx="972000" cy="504000"/>
    <xdr:sp macro="" textlink="Kernkompetenzen!C16">
      <xdr:nvSpPr>
        <xdr:cNvPr id="108" name="Gefaltete Ecke 160">
          <a:extLst>
            <a:ext uri="{FF2B5EF4-FFF2-40B4-BE49-F238E27FC236}">
              <a16:creationId xmlns:a16="http://schemas.microsoft.com/office/drawing/2014/main" id="{00000000-0008-0000-3800-00006C000000}"/>
            </a:ext>
          </a:extLst>
        </xdr:cNvPr>
        <xdr:cNvSpPr/>
      </xdr:nvSpPr>
      <xdr:spPr>
        <a:xfrm>
          <a:off x="3638549" y="690879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B3724AF-B625-435B-897B-45EBCC5A505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387668</xdr:colOff>
      <xdr:row>12</xdr:row>
      <xdr:rowOff>81914</xdr:rowOff>
    </xdr:from>
    <xdr:ext cx="972000" cy="504000"/>
    <xdr:sp macro="" textlink="Produkte!C8">
      <xdr:nvSpPr>
        <xdr:cNvPr id="109" name="Gefaltete Ecke 174">
          <a:extLst>
            <a:ext uri="{FF2B5EF4-FFF2-40B4-BE49-F238E27FC236}">
              <a16:creationId xmlns:a16="http://schemas.microsoft.com/office/drawing/2014/main" id="{00000000-0008-0000-3800-00006D000000}"/>
            </a:ext>
          </a:extLst>
        </xdr:cNvPr>
        <xdr:cNvSpPr/>
      </xdr:nvSpPr>
      <xdr:spPr>
        <a:xfrm>
          <a:off x="8068628" y="286321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EC64AED-F5CA-4EFD-AE8C-6AC0B1D1559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104775</xdr:colOff>
      <xdr:row>14</xdr:row>
      <xdr:rowOff>19050</xdr:rowOff>
    </xdr:from>
    <xdr:ext cx="972000" cy="504000"/>
    <xdr:sp macro="" textlink="Produkte!C9">
      <xdr:nvSpPr>
        <xdr:cNvPr id="110" name="Gefaltete Ecke 175">
          <a:extLst>
            <a:ext uri="{FF2B5EF4-FFF2-40B4-BE49-F238E27FC236}">
              <a16:creationId xmlns:a16="http://schemas.microsoft.com/office/drawing/2014/main" id="{00000000-0008-0000-3800-00006E000000}"/>
            </a:ext>
          </a:extLst>
        </xdr:cNvPr>
        <xdr:cNvSpPr/>
      </xdr:nvSpPr>
      <xdr:spPr>
        <a:xfrm>
          <a:off x="6200775" y="324802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98F7DDE-9D0B-4EDA-A9D7-5613E507676F}"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380894</xdr:colOff>
      <xdr:row>15</xdr:row>
      <xdr:rowOff>155998</xdr:rowOff>
    </xdr:from>
    <xdr:ext cx="972000" cy="504000"/>
    <xdr:sp macro="" textlink="Produkte!C10">
      <xdr:nvSpPr>
        <xdr:cNvPr id="111" name="Gefaltete Ecke 176">
          <a:extLst>
            <a:ext uri="{FF2B5EF4-FFF2-40B4-BE49-F238E27FC236}">
              <a16:creationId xmlns:a16="http://schemas.microsoft.com/office/drawing/2014/main" id="{00000000-0008-0000-3800-00006F000000}"/>
            </a:ext>
          </a:extLst>
        </xdr:cNvPr>
        <xdr:cNvSpPr/>
      </xdr:nvSpPr>
      <xdr:spPr>
        <a:xfrm>
          <a:off x="8061854" y="34859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821DA86-A70E-4DF7-A7E3-A04EEF3C5A5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404813</xdr:colOff>
      <xdr:row>17</xdr:row>
      <xdr:rowOff>61913</xdr:rowOff>
    </xdr:from>
    <xdr:ext cx="972000" cy="504000"/>
    <xdr:sp macro="" textlink="Produkte!C11">
      <xdr:nvSpPr>
        <xdr:cNvPr id="112" name="Gefaltete Ecke 177">
          <a:extLst>
            <a:ext uri="{FF2B5EF4-FFF2-40B4-BE49-F238E27FC236}">
              <a16:creationId xmlns:a16="http://schemas.microsoft.com/office/drawing/2014/main" id="{00000000-0008-0000-3800-000070000000}"/>
            </a:ext>
          </a:extLst>
        </xdr:cNvPr>
        <xdr:cNvSpPr/>
      </xdr:nvSpPr>
      <xdr:spPr>
        <a:xfrm>
          <a:off x="6500813" y="38623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81C8A7D-CBB4-4D6F-8276-2B56C34081A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161924</xdr:colOff>
      <xdr:row>19</xdr:row>
      <xdr:rowOff>23813</xdr:rowOff>
    </xdr:from>
    <xdr:ext cx="972000" cy="504000"/>
    <xdr:sp macro="" textlink="Produkte!C12">
      <xdr:nvSpPr>
        <xdr:cNvPr id="113" name="Gefaltete Ecke 178">
          <a:extLst>
            <a:ext uri="{FF2B5EF4-FFF2-40B4-BE49-F238E27FC236}">
              <a16:creationId xmlns:a16="http://schemas.microsoft.com/office/drawing/2014/main" id="{00000000-0008-0000-3800-000071000000}"/>
            </a:ext>
          </a:extLst>
        </xdr:cNvPr>
        <xdr:cNvSpPr/>
      </xdr:nvSpPr>
      <xdr:spPr>
        <a:xfrm>
          <a:off x="7639049" y="42052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55B37E0-FB8C-4F44-B02F-F02BFF8A53D9}"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238126</xdr:colOff>
      <xdr:row>20</xdr:row>
      <xdr:rowOff>95250</xdr:rowOff>
    </xdr:from>
    <xdr:ext cx="972000" cy="504000"/>
    <xdr:sp macro="" textlink="Produkte!C13">
      <xdr:nvSpPr>
        <xdr:cNvPr id="114" name="Gefaltete Ecke 179">
          <a:extLst>
            <a:ext uri="{FF2B5EF4-FFF2-40B4-BE49-F238E27FC236}">
              <a16:creationId xmlns:a16="http://schemas.microsoft.com/office/drawing/2014/main" id="{00000000-0008-0000-3800-000072000000}"/>
            </a:ext>
          </a:extLst>
        </xdr:cNvPr>
        <xdr:cNvSpPr/>
      </xdr:nvSpPr>
      <xdr:spPr>
        <a:xfrm>
          <a:off x="6334126" y="446722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8BABD23-2CAA-4B3F-A17F-7374B5781357}"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209549</xdr:colOff>
      <xdr:row>22</xdr:row>
      <xdr:rowOff>195263</xdr:rowOff>
    </xdr:from>
    <xdr:ext cx="972000" cy="504000"/>
    <xdr:sp macro="" textlink="Produkte!C14">
      <xdr:nvSpPr>
        <xdr:cNvPr id="115" name="Gefaltete Ecke 180">
          <a:extLst>
            <a:ext uri="{FF2B5EF4-FFF2-40B4-BE49-F238E27FC236}">
              <a16:creationId xmlns:a16="http://schemas.microsoft.com/office/drawing/2014/main" id="{00000000-0008-0000-3800-000073000000}"/>
            </a:ext>
          </a:extLst>
        </xdr:cNvPr>
        <xdr:cNvSpPr/>
      </xdr:nvSpPr>
      <xdr:spPr>
        <a:xfrm>
          <a:off x="7686674" y="49482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8E39A22-0855-44F1-9A04-AACD34DAC080}"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461963</xdr:colOff>
      <xdr:row>23</xdr:row>
      <xdr:rowOff>61912</xdr:rowOff>
    </xdr:from>
    <xdr:ext cx="972000" cy="504000"/>
    <xdr:sp macro="" textlink="Produkte!C15">
      <xdr:nvSpPr>
        <xdr:cNvPr id="116" name="Gefaltete Ecke 181">
          <a:extLst>
            <a:ext uri="{FF2B5EF4-FFF2-40B4-BE49-F238E27FC236}">
              <a16:creationId xmlns:a16="http://schemas.microsoft.com/office/drawing/2014/main" id="{00000000-0008-0000-3800-000074000000}"/>
            </a:ext>
          </a:extLst>
        </xdr:cNvPr>
        <xdr:cNvSpPr/>
      </xdr:nvSpPr>
      <xdr:spPr>
        <a:xfrm>
          <a:off x="6557963" y="508158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2333D43-0267-4290-B016-090D7011E37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128587</xdr:colOff>
      <xdr:row>26</xdr:row>
      <xdr:rowOff>138113</xdr:rowOff>
    </xdr:from>
    <xdr:ext cx="972000" cy="504000"/>
    <xdr:sp macro="" textlink="Produkte!C16">
      <xdr:nvSpPr>
        <xdr:cNvPr id="117" name="Gefaltete Ecke 182">
          <a:extLst>
            <a:ext uri="{FF2B5EF4-FFF2-40B4-BE49-F238E27FC236}">
              <a16:creationId xmlns:a16="http://schemas.microsoft.com/office/drawing/2014/main" id="{00000000-0008-0000-3800-000075000000}"/>
            </a:ext>
          </a:extLst>
        </xdr:cNvPr>
        <xdr:cNvSpPr/>
      </xdr:nvSpPr>
      <xdr:spPr>
        <a:xfrm>
          <a:off x="7605712" y="57292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6029742-364D-4068-AE2F-5AF972304D1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228600</xdr:colOff>
      <xdr:row>27</xdr:row>
      <xdr:rowOff>109538</xdr:rowOff>
    </xdr:from>
    <xdr:ext cx="972000" cy="504000"/>
    <xdr:sp macro="" textlink="Produkte!C17">
      <xdr:nvSpPr>
        <xdr:cNvPr id="118" name="Gefaltete Ecke 183">
          <a:extLst>
            <a:ext uri="{FF2B5EF4-FFF2-40B4-BE49-F238E27FC236}">
              <a16:creationId xmlns:a16="http://schemas.microsoft.com/office/drawing/2014/main" id="{00000000-0008-0000-3800-000076000000}"/>
            </a:ext>
          </a:extLst>
        </xdr:cNvPr>
        <xdr:cNvSpPr/>
      </xdr:nvSpPr>
      <xdr:spPr>
        <a:xfrm>
          <a:off x="6324600" y="589121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234F588-3EB2-4B05-A6AB-736BA4A0F1D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481012</xdr:colOff>
      <xdr:row>31</xdr:row>
      <xdr:rowOff>161924</xdr:rowOff>
    </xdr:from>
    <xdr:ext cx="972000" cy="504000"/>
    <xdr:sp macro="" textlink="Produkte!C21">
      <xdr:nvSpPr>
        <xdr:cNvPr id="119" name="Gefaltete Ecke 187">
          <a:extLst>
            <a:ext uri="{FF2B5EF4-FFF2-40B4-BE49-F238E27FC236}">
              <a16:creationId xmlns:a16="http://schemas.microsoft.com/office/drawing/2014/main" id="{00000000-0008-0000-3800-000077000000}"/>
            </a:ext>
          </a:extLst>
        </xdr:cNvPr>
        <xdr:cNvSpPr/>
      </xdr:nvSpPr>
      <xdr:spPr>
        <a:xfrm>
          <a:off x="6577012" y="670559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636BB9C-2AEB-4E78-B68E-928CB09632F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352424</xdr:colOff>
      <xdr:row>32</xdr:row>
      <xdr:rowOff>4762</xdr:rowOff>
    </xdr:from>
    <xdr:ext cx="972000" cy="504000"/>
    <xdr:sp macro="" textlink="Produkte!C25">
      <xdr:nvSpPr>
        <xdr:cNvPr id="120" name="Gefaltete Ecke 191">
          <a:extLst>
            <a:ext uri="{FF2B5EF4-FFF2-40B4-BE49-F238E27FC236}">
              <a16:creationId xmlns:a16="http://schemas.microsoft.com/office/drawing/2014/main" id="{00000000-0008-0000-3800-000078000000}"/>
            </a:ext>
          </a:extLst>
        </xdr:cNvPr>
        <xdr:cNvSpPr/>
      </xdr:nvSpPr>
      <xdr:spPr>
        <a:xfrm>
          <a:off x="7829549" y="67389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44F00ABB-6C72-44EF-8FDB-2BB0A4AACA79}"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204786</xdr:colOff>
      <xdr:row>10</xdr:row>
      <xdr:rowOff>66674</xdr:rowOff>
    </xdr:from>
    <xdr:ext cx="972000" cy="504000"/>
    <xdr:sp macro="" textlink="Kunden!C7">
      <xdr:nvSpPr>
        <xdr:cNvPr id="121" name="Gefaltete Ecke 171">
          <a:extLst>
            <a:ext uri="{FF2B5EF4-FFF2-40B4-BE49-F238E27FC236}">
              <a16:creationId xmlns:a16="http://schemas.microsoft.com/office/drawing/2014/main" id="{00000000-0008-0000-3800-000079000000}"/>
            </a:ext>
          </a:extLst>
        </xdr:cNvPr>
        <xdr:cNvSpPr/>
      </xdr:nvSpPr>
      <xdr:spPr>
        <a:xfrm>
          <a:off x="11777661" y="253364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73DB1855-8179-4A96-900A-A3BB2F36D35E}" type="TxLink">
            <a:rPr lang="en-US" sz="900">
              <a:solidFill>
                <a:schemeClr val="dk1"/>
              </a:solidFill>
              <a:latin typeface="Calibri Light" panose="020F0302020204030204" pitchFamily="34" charset="0"/>
              <a:ea typeface="+mn-ea"/>
              <a:cs typeface="Calibri Light" panose="020F0302020204030204" pitchFamily="34" charset="0"/>
            </a:rPr>
            <a:pPr marL="0" indent="0" algn="ctr"/>
            <a:t>Client 2</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1504949</xdr:colOff>
      <xdr:row>13</xdr:row>
      <xdr:rowOff>119063</xdr:rowOff>
    </xdr:from>
    <xdr:ext cx="972000" cy="504000"/>
    <xdr:sp macro="" textlink="Kunden!C8">
      <xdr:nvSpPr>
        <xdr:cNvPr id="122" name="Gefaltete Ecke 172">
          <a:extLst>
            <a:ext uri="{FF2B5EF4-FFF2-40B4-BE49-F238E27FC236}">
              <a16:creationId xmlns:a16="http://schemas.microsoft.com/office/drawing/2014/main" id="{00000000-0008-0000-3800-00007A000000}"/>
            </a:ext>
          </a:extLst>
        </xdr:cNvPr>
        <xdr:cNvSpPr/>
      </xdr:nvSpPr>
      <xdr:spPr>
        <a:xfrm>
          <a:off x="13077824" y="31575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20FF115-B6B7-4A52-BADA-9089B046A38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123824</xdr:colOff>
      <xdr:row>13</xdr:row>
      <xdr:rowOff>138113</xdr:rowOff>
    </xdr:from>
    <xdr:ext cx="972000" cy="504000"/>
    <xdr:sp macro="" textlink="Kunden!C9">
      <xdr:nvSpPr>
        <xdr:cNvPr id="123" name="Gefaltete Ecke 173">
          <a:extLst>
            <a:ext uri="{FF2B5EF4-FFF2-40B4-BE49-F238E27FC236}">
              <a16:creationId xmlns:a16="http://schemas.microsoft.com/office/drawing/2014/main" id="{00000000-0008-0000-3800-00007B000000}"/>
            </a:ext>
          </a:extLst>
        </xdr:cNvPr>
        <xdr:cNvSpPr/>
      </xdr:nvSpPr>
      <xdr:spPr>
        <a:xfrm>
          <a:off x="11696699" y="31765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2FFBF7C4-3705-46A3-B40C-4445B762CD5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1757362</xdr:colOff>
      <xdr:row>16</xdr:row>
      <xdr:rowOff>161767</xdr:rowOff>
    </xdr:from>
    <xdr:ext cx="972000" cy="504000"/>
    <xdr:sp macro="" textlink="Kunden!C10">
      <xdr:nvSpPr>
        <xdr:cNvPr id="124" name="Gefaltete Ecke 195">
          <a:extLst>
            <a:ext uri="{FF2B5EF4-FFF2-40B4-BE49-F238E27FC236}">
              <a16:creationId xmlns:a16="http://schemas.microsoft.com/office/drawing/2014/main" id="{00000000-0008-0000-3800-00007C000000}"/>
            </a:ext>
          </a:extLst>
        </xdr:cNvPr>
        <xdr:cNvSpPr/>
      </xdr:nvSpPr>
      <xdr:spPr>
        <a:xfrm>
          <a:off x="13330237" y="377174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62E32AF-515B-437B-8264-AB5757FEA89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276224</xdr:colOff>
      <xdr:row>17</xdr:row>
      <xdr:rowOff>76200</xdr:rowOff>
    </xdr:from>
    <xdr:ext cx="972000" cy="504000"/>
    <xdr:sp macro="" textlink="Kunden!C11">
      <xdr:nvSpPr>
        <xdr:cNvPr id="125" name="Gefaltete Ecke 196">
          <a:extLst>
            <a:ext uri="{FF2B5EF4-FFF2-40B4-BE49-F238E27FC236}">
              <a16:creationId xmlns:a16="http://schemas.microsoft.com/office/drawing/2014/main" id="{00000000-0008-0000-3800-00007D000000}"/>
            </a:ext>
          </a:extLst>
        </xdr:cNvPr>
        <xdr:cNvSpPr/>
      </xdr:nvSpPr>
      <xdr:spPr>
        <a:xfrm>
          <a:off x="11849099" y="387667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118EC5C-AFA3-4BF2-8E2F-5FB1ABE2E6C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1457324</xdr:colOff>
      <xdr:row>20</xdr:row>
      <xdr:rowOff>76200</xdr:rowOff>
    </xdr:from>
    <xdr:ext cx="972000" cy="504000"/>
    <xdr:sp macro="" textlink="Kunden!C12">
      <xdr:nvSpPr>
        <xdr:cNvPr id="126" name="Gefaltete Ecke 197">
          <a:extLst>
            <a:ext uri="{FF2B5EF4-FFF2-40B4-BE49-F238E27FC236}">
              <a16:creationId xmlns:a16="http://schemas.microsoft.com/office/drawing/2014/main" id="{00000000-0008-0000-3800-00007E000000}"/>
            </a:ext>
          </a:extLst>
        </xdr:cNvPr>
        <xdr:cNvSpPr/>
      </xdr:nvSpPr>
      <xdr:spPr>
        <a:xfrm>
          <a:off x="13030199" y="444817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8449AC5-B33D-4EA0-9928-489155BCCD90}"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161924</xdr:colOff>
      <xdr:row>21</xdr:row>
      <xdr:rowOff>4763</xdr:rowOff>
    </xdr:from>
    <xdr:ext cx="972000" cy="504000"/>
    <xdr:sp macro="" textlink="Kunden!C13">
      <xdr:nvSpPr>
        <xdr:cNvPr id="127" name="Gefaltete Ecke 198">
          <a:extLst>
            <a:ext uri="{FF2B5EF4-FFF2-40B4-BE49-F238E27FC236}">
              <a16:creationId xmlns:a16="http://schemas.microsoft.com/office/drawing/2014/main" id="{00000000-0008-0000-3800-00007F000000}"/>
            </a:ext>
          </a:extLst>
        </xdr:cNvPr>
        <xdr:cNvSpPr/>
      </xdr:nvSpPr>
      <xdr:spPr>
        <a:xfrm>
          <a:off x="11734799" y="45672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75FA1FA9-B47B-4839-A520-99AC92CECE8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1704974</xdr:colOff>
      <xdr:row>23</xdr:row>
      <xdr:rowOff>100013</xdr:rowOff>
    </xdr:from>
    <xdr:ext cx="972000" cy="504000"/>
    <xdr:sp macro="" textlink="Kunden!C14">
      <xdr:nvSpPr>
        <xdr:cNvPr id="128" name="Gefaltete Ecke 199">
          <a:extLst>
            <a:ext uri="{FF2B5EF4-FFF2-40B4-BE49-F238E27FC236}">
              <a16:creationId xmlns:a16="http://schemas.microsoft.com/office/drawing/2014/main" id="{00000000-0008-0000-3800-000080000000}"/>
            </a:ext>
          </a:extLst>
        </xdr:cNvPr>
        <xdr:cNvSpPr/>
      </xdr:nvSpPr>
      <xdr:spPr>
        <a:xfrm>
          <a:off x="13277849" y="51196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B2CC1C5-A102-4FFC-9B02-F631F1AEE1D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309562</xdr:colOff>
      <xdr:row>24</xdr:row>
      <xdr:rowOff>42862</xdr:rowOff>
    </xdr:from>
    <xdr:ext cx="972000" cy="504000"/>
    <xdr:sp macro="" textlink="Kunden!C15">
      <xdr:nvSpPr>
        <xdr:cNvPr id="129" name="Gefaltete Ecke 200">
          <a:extLst>
            <a:ext uri="{FF2B5EF4-FFF2-40B4-BE49-F238E27FC236}">
              <a16:creationId xmlns:a16="http://schemas.microsoft.com/office/drawing/2014/main" id="{00000000-0008-0000-3800-000081000000}"/>
            </a:ext>
          </a:extLst>
        </xdr:cNvPr>
        <xdr:cNvSpPr/>
      </xdr:nvSpPr>
      <xdr:spPr>
        <a:xfrm>
          <a:off x="11882437" y="52530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7B7FD21-D5E8-4953-B242-B528699F44F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1528761</xdr:colOff>
      <xdr:row>26</xdr:row>
      <xdr:rowOff>157163</xdr:rowOff>
    </xdr:from>
    <xdr:ext cx="972000" cy="504000"/>
    <xdr:sp macro="" textlink="Kunden!C16">
      <xdr:nvSpPr>
        <xdr:cNvPr id="130" name="Gefaltete Ecke 201">
          <a:extLst>
            <a:ext uri="{FF2B5EF4-FFF2-40B4-BE49-F238E27FC236}">
              <a16:creationId xmlns:a16="http://schemas.microsoft.com/office/drawing/2014/main" id="{00000000-0008-0000-3800-000082000000}"/>
            </a:ext>
          </a:extLst>
        </xdr:cNvPr>
        <xdr:cNvSpPr/>
      </xdr:nvSpPr>
      <xdr:spPr>
        <a:xfrm>
          <a:off x="13101636" y="57483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645AFC5B-2336-4751-93AD-3778EBB08A8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171449</xdr:colOff>
      <xdr:row>28</xdr:row>
      <xdr:rowOff>23812</xdr:rowOff>
    </xdr:from>
    <xdr:ext cx="972000" cy="504000"/>
    <xdr:sp macro="" textlink="Kunden!C17">
      <xdr:nvSpPr>
        <xdr:cNvPr id="131" name="Gefaltete Ecke 202">
          <a:extLst>
            <a:ext uri="{FF2B5EF4-FFF2-40B4-BE49-F238E27FC236}">
              <a16:creationId xmlns:a16="http://schemas.microsoft.com/office/drawing/2014/main" id="{00000000-0008-0000-3800-000083000000}"/>
            </a:ext>
          </a:extLst>
        </xdr:cNvPr>
        <xdr:cNvSpPr/>
      </xdr:nvSpPr>
      <xdr:spPr>
        <a:xfrm>
          <a:off x="11744324" y="599598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2C75DB9-154B-400F-A0CD-C123E65C9C4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428624</xdr:colOff>
      <xdr:row>32</xdr:row>
      <xdr:rowOff>66676</xdr:rowOff>
    </xdr:from>
    <xdr:ext cx="972000" cy="504000"/>
    <xdr:sp macro="" textlink="Kunden!C21">
      <xdr:nvSpPr>
        <xdr:cNvPr id="132" name="Gefaltete Ecke 206">
          <a:extLst>
            <a:ext uri="{FF2B5EF4-FFF2-40B4-BE49-F238E27FC236}">
              <a16:creationId xmlns:a16="http://schemas.microsoft.com/office/drawing/2014/main" id="{00000000-0008-0000-3800-000084000000}"/>
            </a:ext>
          </a:extLst>
        </xdr:cNvPr>
        <xdr:cNvSpPr/>
      </xdr:nvSpPr>
      <xdr:spPr>
        <a:xfrm>
          <a:off x="12001499" y="680085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4E0E71B-9685-4E7C-B26A-00D906505A30}"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1790698</xdr:colOff>
      <xdr:row>30</xdr:row>
      <xdr:rowOff>138112</xdr:rowOff>
    </xdr:from>
    <xdr:ext cx="972000" cy="504000"/>
    <xdr:sp macro="" textlink="Kunden!C25">
      <xdr:nvSpPr>
        <xdr:cNvPr id="133" name="Gefaltete Ecke 213">
          <a:extLst>
            <a:ext uri="{FF2B5EF4-FFF2-40B4-BE49-F238E27FC236}">
              <a16:creationId xmlns:a16="http://schemas.microsoft.com/office/drawing/2014/main" id="{00000000-0008-0000-3800-000085000000}"/>
            </a:ext>
          </a:extLst>
        </xdr:cNvPr>
        <xdr:cNvSpPr/>
      </xdr:nvSpPr>
      <xdr:spPr>
        <a:xfrm>
          <a:off x="13363573" y="649128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0492BDD-9E8C-419E-821F-D94DE1DC2E5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1228724</xdr:colOff>
      <xdr:row>39</xdr:row>
      <xdr:rowOff>66675</xdr:rowOff>
    </xdr:from>
    <xdr:ext cx="972000" cy="504000"/>
    <xdr:sp macro="" textlink="Kosten!C25">
      <xdr:nvSpPr>
        <xdr:cNvPr id="134" name="Gefaltete Ecke 214">
          <a:extLst>
            <a:ext uri="{FF2B5EF4-FFF2-40B4-BE49-F238E27FC236}">
              <a16:creationId xmlns:a16="http://schemas.microsoft.com/office/drawing/2014/main" id="{00000000-0008-0000-3800-000086000000}"/>
            </a:ext>
          </a:extLst>
        </xdr:cNvPr>
        <xdr:cNvSpPr/>
      </xdr:nvSpPr>
      <xdr:spPr>
        <a:xfrm>
          <a:off x="1895474" y="821055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1947A16-C339-48D9-B5FC-CC1190772865}" type="TxLink">
            <a:rPr lang="en-US" sz="900">
              <a:solidFill>
                <a:schemeClr val="dk1"/>
              </a:solidFill>
              <a:latin typeface="Calibri Light" panose="020F0302020204030204" pitchFamily="34" charset="0"/>
              <a:ea typeface="+mn-ea"/>
              <a:cs typeface="Calibri Light" panose="020F0302020204030204" pitchFamily="34" charset="0"/>
            </a:rPr>
            <a:pPr marL="0" indent="0" algn="ctr"/>
            <a:t>Kosten 1</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2066924</xdr:colOff>
      <xdr:row>42</xdr:row>
      <xdr:rowOff>138113</xdr:rowOff>
    </xdr:from>
    <xdr:ext cx="972000" cy="504000"/>
    <xdr:sp macro="" textlink="Kosten!C26">
      <xdr:nvSpPr>
        <xdr:cNvPr id="135" name="Gefaltete Ecke 215">
          <a:extLst>
            <a:ext uri="{FF2B5EF4-FFF2-40B4-BE49-F238E27FC236}">
              <a16:creationId xmlns:a16="http://schemas.microsoft.com/office/drawing/2014/main" id="{00000000-0008-0000-3800-000087000000}"/>
            </a:ext>
          </a:extLst>
        </xdr:cNvPr>
        <xdr:cNvSpPr/>
      </xdr:nvSpPr>
      <xdr:spPr>
        <a:xfrm>
          <a:off x="2733674" y="88534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B1E6441-B9D9-4E76-952B-DD74419E6B66}" type="TxLink">
            <a:rPr lang="en-US" sz="900">
              <a:solidFill>
                <a:schemeClr val="dk1"/>
              </a:solidFill>
              <a:latin typeface="Calibri Light" panose="020F0302020204030204" pitchFamily="34" charset="0"/>
              <a:ea typeface="+mn-ea"/>
              <a:cs typeface="Calibri Light" panose="020F0302020204030204" pitchFamily="34" charset="0"/>
            </a:rPr>
            <a:pPr marL="0" indent="0" algn="ctr"/>
            <a:t>Kosten 2</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295273</xdr:colOff>
      <xdr:row>39</xdr:row>
      <xdr:rowOff>28575</xdr:rowOff>
    </xdr:from>
    <xdr:ext cx="972000" cy="504000"/>
    <xdr:sp macro="" textlink="Kosten!C27">
      <xdr:nvSpPr>
        <xdr:cNvPr id="136" name="Gefaltete Ecke 216">
          <a:extLst>
            <a:ext uri="{FF2B5EF4-FFF2-40B4-BE49-F238E27FC236}">
              <a16:creationId xmlns:a16="http://schemas.microsoft.com/office/drawing/2014/main" id="{00000000-0008-0000-3800-000088000000}"/>
            </a:ext>
          </a:extLst>
        </xdr:cNvPr>
        <xdr:cNvSpPr/>
      </xdr:nvSpPr>
      <xdr:spPr>
        <a:xfrm>
          <a:off x="3676648" y="817245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68FC5B4-72F1-474D-BCD2-44C920B77FB2}"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1609724</xdr:colOff>
      <xdr:row>39</xdr:row>
      <xdr:rowOff>119062</xdr:rowOff>
    </xdr:from>
    <xdr:ext cx="972000" cy="504000"/>
    <xdr:sp macro="" textlink="Kosten!C28">
      <xdr:nvSpPr>
        <xdr:cNvPr id="137" name="Gefaltete Ecke 217">
          <a:extLst>
            <a:ext uri="{FF2B5EF4-FFF2-40B4-BE49-F238E27FC236}">
              <a16:creationId xmlns:a16="http://schemas.microsoft.com/office/drawing/2014/main" id="{00000000-0008-0000-3800-000089000000}"/>
            </a:ext>
          </a:extLst>
        </xdr:cNvPr>
        <xdr:cNvSpPr/>
      </xdr:nvSpPr>
      <xdr:spPr>
        <a:xfrm>
          <a:off x="4991099" y="82629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DF27334-1B0F-4BA9-9426-FA887C43663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2790824</xdr:colOff>
      <xdr:row>39</xdr:row>
      <xdr:rowOff>152401</xdr:rowOff>
    </xdr:from>
    <xdr:ext cx="972000" cy="504000"/>
    <xdr:sp macro="" textlink="Kosten!C29">
      <xdr:nvSpPr>
        <xdr:cNvPr id="138" name="Gefaltete Ecke 218">
          <a:extLst>
            <a:ext uri="{FF2B5EF4-FFF2-40B4-BE49-F238E27FC236}">
              <a16:creationId xmlns:a16="http://schemas.microsoft.com/office/drawing/2014/main" id="{00000000-0008-0000-3800-00008A000000}"/>
            </a:ext>
          </a:extLst>
        </xdr:cNvPr>
        <xdr:cNvSpPr/>
      </xdr:nvSpPr>
      <xdr:spPr>
        <a:xfrm>
          <a:off x="6095999" y="829627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F2E0A85-E44E-47C5-9466-CD776069CA3F}"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809624</xdr:colOff>
      <xdr:row>46</xdr:row>
      <xdr:rowOff>114301</xdr:rowOff>
    </xdr:from>
    <xdr:ext cx="972000" cy="504000"/>
    <xdr:sp macro="" textlink="Kosten!C30">
      <xdr:nvSpPr>
        <xdr:cNvPr id="139" name="Gefaltete Ecke 219">
          <a:extLst>
            <a:ext uri="{FF2B5EF4-FFF2-40B4-BE49-F238E27FC236}">
              <a16:creationId xmlns:a16="http://schemas.microsoft.com/office/drawing/2014/main" id="{00000000-0008-0000-3800-00008B000000}"/>
            </a:ext>
          </a:extLst>
        </xdr:cNvPr>
        <xdr:cNvSpPr/>
      </xdr:nvSpPr>
      <xdr:spPr>
        <a:xfrm>
          <a:off x="1476374" y="959167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495BA97-3371-4F9E-BE72-6994F0AAD5A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2543174</xdr:colOff>
      <xdr:row>47</xdr:row>
      <xdr:rowOff>71438</xdr:rowOff>
    </xdr:from>
    <xdr:ext cx="972000" cy="504000"/>
    <xdr:sp macro="" textlink="Kosten!C31">
      <xdr:nvSpPr>
        <xdr:cNvPr id="140" name="Gefaltete Ecke 220">
          <a:extLst>
            <a:ext uri="{FF2B5EF4-FFF2-40B4-BE49-F238E27FC236}">
              <a16:creationId xmlns:a16="http://schemas.microsoft.com/office/drawing/2014/main" id="{00000000-0008-0000-3800-00008C000000}"/>
            </a:ext>
          </a:extLst>
        </xdr:cNvPr>
        <xdr:cNvSpPr/>
      </xdr:nvSpPr>
      <xdr:spPr>
        <a:xfrm>
          <a:off x="3209924" y="973931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9121FBEE-E2B4-4A35-ADD9-71B2E2AB72FF}"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647699</xdr:colOff>
      <xdr:row>42</xdr:row>
      <xdr:rowOff>176212</xdr:rowOff>
    </xdr:from>
    <xdr:ext cx="972000" cy="504000"/>
    <xdr:sp macro="" textlink="Kosten!C32">
      <xdr:nvSpPr>
        <xdr:cNvPr id="141" name="Gefaltete Ecke 221">
          <a:extLst>
            <a:ext uri="{FF2B5EF4-FFF2-40B4-BE49-F238E27FC236}">
              <a16:creationId xmlns:a16="http://schemas.microsoft.com/office/drawing/2014/main" id="{00000000-0008-0000-3800-00008D000000}"/>
            </a:ext>
          </a:extLst>
        </xdr:cNvPr>
        <xdr:cNvSpPr/>
      </xdr:nvSpPr>
      <xdr:spPr>
        <a:xfrm>
          <a:off x="4029074" y="889158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64B63EC-4B05-4601-96EB-664F1FC14E4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976312</xdr:colOff>
      <xdr:row>47</xdr:row>
      <xdr:rowOff>9525</xdr:rowOff>
    </xdr:from>
    <xdr:ext cx="972000" cy="504000"/>
    <xdr:sp macro="" textlink="Kosten!C33">
      <xdr:nvSpPr>
        <xdr:cNvPr id="142" name="Gefaltete Ecke 222">
          <a:extLst>
            <a:ext uri="{FF2B5EF4-FFF2-40B4-BE49-F238E27FC236}">
              <a16:creationId xmlns:a16="http://schemas.microsoft.com/office/drawing/2014/main" id="{00000000-0008-0000-3800-00008E000000}"/>
            </a:ext>
          </a:extLst>
        </xdr:cNvPr>
        <xdr:cNvSpPr/>
      </xdr:nvSpPr>
      <xdr:spPr>
        <a:xfrm>
          <a:off x="4357687" y="967740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967D979-6F76-4D35-9850-FFF85166E48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1981200</xdr:colOff>
      <xdr:row>44</xdr:row>
      <xdr:rowOff>4762</xdr:rowOff>
    </xdr:from>
    <xdr:ext cx="972000" cy="504000"/>
    <xdr:sp macro="" textlink="Kosten!C34">
      <xdr:nvSpPr>
        <xdr:cNvPr id="143" name="Gefaltete Ecke 223">
          <a:extLst>
            <a:ext uri="{FF2B5EF4-FFF2-40B4-BE49-F238E27FC236}">
              <a16:creationId xmlns:a16="http://schemas.microsoft.com/office/drawing/2014/main" id="{00000000-0008-0000-3800-00008F000000}"/>
            </a:ext>
          </a:extLst>
        </xdr:cNvPr>
        <xdr:cNvSpPr/>
      </xdr:nvSpPr>
      <xdr:spPr>
        <a:xfrm>
          <a:off x="5362575" y="91011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B81D4CC-163A-4D02-B5A7-0603FF33351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385762</xdr:colOff>
      <xdr:row>44</xdr:row>
      <xdr:rowOff>142876</xdr:rowOff>
    </xdr:from>
    <xdr:ext cx="972000" cy="504000"/>
    <xdr:sp macro="" textlink="Kosten!C39">
      <xdr:nvSpPr>
        <xdr:cNvPr id="144" name="Gefaltete Ecke 228">
          <a:extLst>
            <a:ext uri="{FF2B5EF4-FFF2-40B4-BE49-F238E27FC236}">
              <a16:creationId xmlns:a16="http://schemas.microsoft.com/office/drawing/2014/main" id="{00000000-0008-0000-3800-000090000000}"/>
            </a:ext>
          </a:extLst>
        </xdr:cNvPr>
        <xdr:cNvSpPr/>
      </xdr:nvSpPr>
      <xdr:spPr>
        <a:xfrm>
          <a:off x="6481762" y="923925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8E6DD13-159A-4E2E-A982-C1390699D83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1352549</xdr:colOff>
      <xdr:row>39</xdr:row>
      <xdr:rowOff>80962</xdr:rowOff>
    </xdr:from>
    <xdr:ext cx="972000" cy="504000"/>
    <xdr:sp macro="" textlink="Einnahmen!C25">
      <xdr:nvSpPr>
        <xdr:cNvPr id="145" name="Gefaltete Ecke 236">
          <a:extLst>
            <a:ext uri="{FF2B5EF4-FFF2-40B4-BE49-F238E27FC236}">
              <a16:creationId xmlns:a16="http://schemas.microsoft.com/office/drawing/2014/main" id="{00000000-0008-0000-3800-000091000000}"/>
            </a:ext>
          </a:extLst>
        </xdr:cNvPr>
        <xdr:cNvSpPr/>
      </xdr:nvSpPr>
      <xdr:spPr>
        <a:xfrm>
          <a:off x="8829674" y="82248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29C3D22-2CAE-4869-9F49-E0714BA53AAF}" type="TxLink">
            <a:rPr lang="en-US" sz="900">
              <a:solidFill>
                <a:schemeClr val="dk1"/>
              </a:solidFill>
              <a:latin typeface="Calibri Light" panose="020F0302020204030204" pitchFamily="34" charset="0"/>
              <a:ea typeface="+mn-ea"/>
              <a:cs typeface="Calibri Light" panose="020F0302020204030204" pitchFamily="34" charset="0"/>
            </a:rPr>
            <a:pPr marL="0" indent="0" algn="ctr"/>
            <a:t>Revenu 1</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1014411</xdr:colOff>
      <xdr:row>39</xdr:row>
      <xdr:rowOff>157162</xdr:rowOff>
    </xdr:from>
    <xdr:ext cx="972000" cy="504000"/>
    <xdr:sp macro="" textlink="Einnahmen!C26">
      <xdr:nvSpPr>
        <xdr:cNvPr id="146" name="Gefaltete Ecke 237">
          <a:extLst>
            <a:ext uri="{FF2B5EF4-FFF2-40B4-BE49-F238E27FC236}">
              <a16:creationId xmlns:a16="http://schemas.microsoft.com/office/drawing/2014/main" id="{00000000-0008-0000-3800-000092000000}"/>
            </a:ext>
          </a:extLst>
        </xdr:cNvPr>
        <xdr:cNvSpPr/>
      </xdr:nvSpPr>
      <xdr:spPr>
        <a:xfrm>
          <a:off x="9872661" y="83010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6D48C314-8E54-474A-B201-9B2D4530C790}" type="TxLink">
            <a:rPr lang="en-US" sz="900">
              <a:solidFill>
                <a:schemeClr val="dk1"/>
              </a:solidFill>
              <a:latin typeface="Calibri Light" panose="020F0302020204030204" pitchFamily="34" charset="0"/>
              <a:ea typeface="+mn-ea"/>
              <a:cs typeface="Calibri Light" panose="020F0302020204030204" pitchFamily="34" charset="0"/>
            </a:rPr>
            <a:pPr marL="0" indent="0" algn="ctr"/>
            <a:t>Revenu 2</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2305050</xdr:colOff>
      <xdr:row>39</xdr:row>
      <xdr:rowOff>76200</xdr:rowOff>
    </xdr:from>
    <xdr:ext cx="972000" cy="504000"/>
    <xdr:sp macro="" textlink="Einnahmen!C27">
      <xdr:nvSpPr>
        <xdr:cNvPr id="147" name="Gefaltete Ecke 238">
          <a:extLst>
            <a:ext uri="{FF2B5EF4-FFF2-40B4-BE49-F238E27FC236}">
              <a16:creationId xmlns:a16="http://schemas.microsoft.com/office/drawing/2014/main" id="{00000000-0008-0000-3800-000093000000}"/>
            </a:ext>
          </a:extLst>
        </xdr:cNvPr>
        <xdr:cNvSpPr/>
      </xdr:nvSpPr>
      <xdr:spPr>
        <a:xfrm>
          <a:off x="11163300" y="822007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347E52D-70D9-4622-984F-9232D1B69C4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890586</xdr:colOff>
      <xdr:row>40</xdr:row>
      <xdr:rowOff>47625</xdr:rowOff>
    </xdr:from>
    <xdr:ext cx="972000" cy="504000"/>
    <xdr:sp macro="" textlink="Einnahmen!C28">
      <xdr:nvSpPr>
        <xdr:cNvPr id="148" name="Gefaltete Ecke 239">
          <a:extLst>
            <a:ext uri="{FF2B5EF4-FFF2-40B4-BE49-F238E27FC236}">
              <a16:creationId xmlns:a16="http://schemas.microsoft.com/office/drawing/2014/main" id="{00000000-0008-0000-3800-000094000000}"/>
            </a:ext>
          </a:extLst>
        </xdr:cNvPr>
        <xdr:cNvSpPr/>
      </xdr:nvSpPr>
      <xdr:spPr>
        <a:xfrm>
          <a:off x="12463461" y="838200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4A161935-C23D-48D9-AFA5-DBDAF56B21D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1304924</xdr:colOff>
      <xdr:row>44</xdr:row>
      <xdr:rowOff>28575</xdr:rowOff>
    </xdr:from>
    <xdr:ext cx="972000" cy="504000"/>
    <xdr:sp macro="" textlink="Einnahmen!C29">
      <xdr:nvSpPr>
        <xdr:cNvPr id="149" name="Gefaltete Ecke 240">
          <a:extLst>
            <a:ext uri="{FF2B5EF4-FFF2-40B4-BE49-F238E27FC236}">
              <a16:creationId xmlns:a16="http://schemas.microsoft.com/office/drawing/2014/main" id="{00000000-0008-0000-3800-000095000000}"/>
            </a:ext>
          </a:extLst>
        </xdr:cNvPr>
        <xdr:cNvSpPr/>
      </xdr:nvSpPr>
      <xdr:spPr>
        <a:xfrm>
          <a:off x="8782049" y="912495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C22D1AC-F1B7-431F-9768-86E12C236952}"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328611</xdr:colOff>
      <xdr:row>47</xdr:row>
      <xdr:rowOff>104775</xdr:rowOff>
    </xdr:from>
    <xdr:ext cx="972000" cy="504000"/>
    <xdr:sp macro="" textlink="Einnahmen!C30">
      <xdr:nvSpPr>
        <xdr:cNvPr id="150" name="Gefaltete Ecke 241">
          <a:extLst>
            <a:ext uri="{FF2B5EF4-FFF2-40B4-BE49-F238E27FC236}">
              <a16:creationId xmlns:a16="http://schemas.microsoft.com/office/drawing/2014/main" id="{00000000-0008-0000-3800-000096000000}"/>
            </a:ext>
          </a:extLst>
        </xdr:cNvPr>
        <xdr:cNvSpPr/>
      </xdr:nvSpPr>
      <xdr:spPr>
        <a:xfrm>
          <a:off x="7805736" y="977265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4EAC599-779B-4CCF-B201-8A66DB2C877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233361</xdr:colOff>
      <xdr:row>47</xdr:row>
      <xdr:rowOff>128587</xdr:rowOff>
    </xdr:from>
    <xdr:ext cx="972000" cy="504000"/>
    <xdr:sp macro="" textlink="Einnahmen!C31">
      <xdr:nvSpPr>
        <xdr:cNvPr id="151" name="Gefaltete Ecke 242">
          <a:extLst>
            <a:ext uri="{FF2B5EF4-FFF2-40B4-BE49-F238E27FC236}">
              <a16:creationId xmlns:a16="http://schemas.microsoft.com/office/drawing/2014/main" id="{00000000-0008-0000-3800-000097000000}"/>
            </a:ext>
          </a:extLst>
        </xdr:cNvPr>
        <xdr:cNvSpPr/>
      </xdr:nvSpPr>
      <xdr:spPr>
        <a:xfrm>
          <a:off x="9091611" y="979646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E73D767-2406-499E-B223-5E221F638C2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1319212</xdr:colOff>
      <xdr:row>43</xdr:row>
      <xdr:rowOff>157163</xdr:rowOff>
    </xdr:from>
    <xdr:ext cx="972000" cy="504000"/>
    <xdr:sp macro="" textlink="Einnahmen!C32">
      <xdr:nvSpPr>
        <xdr:cNvPr id="152" name="Gefaltete Ecke 243">
          <a:extLst>
            <a:ext uri="{FF2B5EF4-FFF2-40B4-BE49-F238E27FC236}">
              <a16:creationId xmlns:a16="http://schemas.microsoft.com/office/drawing/2014/main" id="{00000000-0008-0000-3800-000098000000}"/>
            </a:ext>
          </a:extLst>
        </xdr:cNvPr>
        <xdr:cNvSpPr/>
      </xdr:nvSpPr>
      <xdr:spPr>
        <a:xfrm>
          <a:off x="10177462" y="90630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2E86F66B-0319-4347-ADA9-6ED4C12D197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2081211</xdr:colOff>
      <xdr:row>47</xdr:row>
      <xdr:rowOff>61912</xdr:rowOff>
    </xdr:from>
    <xdr:ext cx="972000" cy="504000"/>
    <xdr:sp macro="" textlink="Einnahmen!C33">
      <xdr:nvSpPr>
        <xdr:cNvPr id="153" name="Gefaltete Ecke 244">
          <a:extLst>
            <a:ext uri="{FF2B5EF4-FFF2-40B4-BE49-F238E27FC236}">
              <a16:creationId xmlns:a16="http://schemas.microsoft.com/office/drawing/2014/main" id="{00000000-0008-0000-3800-000099000000}"/>
            </a:ext>
          </a:extLst>
        </xdr:cNvPr>
        <xdr:cNvSpPr/>
      </xdr:nvSpPr>
      <xdr:spPr>
        <a:xfrm>
          <a:off x="10939461" y="972978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FA09A7C-77D2-4E61-80D4-444AF7E4EDE2}"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290511</xdr:colOff>
      <xdr:row>44</xdr:row>
      <xdr:rowOff>28574</xdr:rowOff>
    </xdr:from>
    <xdr:ext cx="972000" cy="504000"/>
    <xdr:sp macro="" textlink="Einnahmen!C34">
      <xdr:nvSpPr>
        <xdr:cNvPr id="154" name="Gefaltete Ecke 245">
          <a:extLst>
            <a:ext uri="{FF2B5EF4-FFF2-40B4-BE49-F238E27FC236}">
              <a16:creationId xmlns:a16="http://schemas.microsoft.com/office/drawing/2014/main" id="{00000000-0008-0000-3800-00009A000000}"/>
            </a:ext>
          </a:extLst>
        </xdr:cNvPr>
        <xdr:cNvSpPr/>
      </xdr:nvSpPr>
      <xdr:spPr>
        <a:xfrm>
          <a:off x="11863386" y="912494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AFB26CB-45B4-4153-82A8-48FCD9C16A8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1804987</xdr:colOff>
      <xdr:row>44</xdr:row>
      <xdr:rowOff>100013</xdr:rowOff>
    </xdr:from>
    <xdr:ext cx="972000" cy="504000"/>
    <xdr:sp macro="" textlink="Einnahmen!C39">
      <xdr:nvSpPr>
        <xdr:cNvPr id="155" name="Gefaltete Ecke 250">
          <a:extLst>
            <a:ext uri="{FF2B5EF4-FFF2-40B4-BE49-F238E27FC236}">
              <a16:creationId xmlns:a16="http://schemas.microsoft.com/office/drawing/2014/main" id="{00000000-0008-0000-3800-00009B000000}"/>
            </a:ext>
          </a:extLst>
        </xdr:cNvPr>
        <xdr:cNvSpPr/>
      </xdr:nvSpPr>
      <xdr:spPr>
        <a:xfrm>
          <a:off x="13377862" y="91963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538B3C7-D0AD-4210-BB7C-BB0F9A9FDE6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1843087</xdr:colOff>
      <xdr:row>13</xdr:row>
      <xdr:rowOff>140500</xdr:rowOff>
    </xdr:from>
    <xdr:ext cx="972000" cy="504000"/>
    <xdr:sp macro="" textlink="Kundenbeziehung!E11">
      <xdr:nvSpPr>
        <xdr:cNvPr id="156" name="Gefaltete Ecke 270">
          <a:extLst>
            <a:ext uri="{FF2B5EF4-FFF2-40B4-BE49-F238E27FC236}">
              <a16:creationId xmlns:a16="http://schemas.microsoft.com/office/drawing/2014/main" id="{00000000-0008-0000-3800-00009C000000}"/>
            </a:ext>
          </a:extLst>
        </xdr:cNvPr>
        <xdr:cNvSpPr/>
      </xdr:nvSpPr>
      <xdr:spPr>
        <a:xfrm>
          <a:off x="10701337" y="317897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C709307-3ABA-4F85-964B-D4E2323A3F5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20109</xdr:colOff>
      <xdr:row>30</xdr:row>
      <xdr:rowOff>77784</xdr:rowOff>
    </xdr:from>
    <xdr:ext cx="972000" cy="504000"/>
    <xdr:sp macro="" textlink="Distribution!E11">
      <xdr:nvSpPr>
        <xdr:cNvPr id="157" name="Gefaltete Ecke 275">
          <a:extLst>
            <a:ext uri="{FF2B5EF4-FFF2-40B4-BE49-F238E27FC236}">
              <a16:creationId xmlns:a16="http://schemas.microsoft.com/office/drawing/2014/main" id="{00000000-0008-0000-3800-00009D000000}"/>
            </a:ext>
          </a:extLst>
        </xdr:cNvPr>
        <xdr:cNvSpPr/>
      </xdr:nvSpPr>
      <xdr:spPr>
        <a:xfrm>
          <a:off x="8878359" y="643095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31C0E1A-AE22-428D-881E-4200F6F4532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1069975</xdr:colOff>
      <xdr:row>30</xdr:row>
      <xdr:rowOff>133346</xdr:rowOff>
    </xdr:from>
    <xdr:ext cx="972000" cy="504000"/>
    <xdr:sp macro="" textlink="Distribution!E13">
      <xdr:nvSpPr>
        <xdr:cNvPr id="158" name="Gefaltete Ecke 261">
          <a:extLst>
            <a:ext uri="{FF2B5EF4-FFF2-40B4-BE49-F238E27FC236}">
              <a16:creationId xmlns:a16="http://schemas.microsoft.com/office/drawing/2014/main" id="{00000000-0008-0000-3800-00009E000000}"/>
            </a:ext>
          </a:extLst>
        </xdr:cNvPr>
        <xdr:cNvSpPr/>
      </xdr:nvSpPr>
      <xdr:spPr>
        <a:xfrm>
          <a:off x="9928225" y="648652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2DD9A04-7D1A-4765-A40F-D4AA23874CB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385234</xdr:colOff>
      <xdr:row>32</xdr:row>
      <xdr:rowOff>116413</xdr:rowOff>
    </xdr:from>
    <xdr:ext cx="972000" cy="504000"/>
    <xdr:sp macro="" textlink="Distribution!E17">
      <xdr:nvSpPr>
        <xdr:cNvPr id="159" name="Gefaltete Ecke 264">
          <a:extLst>
            <a:ext uri="{FF2B5EF4-FFF2-40B4-BE49-F238E27FC236}">
              <a16:creationId xmlns:a16="http://schemas.microsoft.com/office/drawing/2014/main" id="{00000000-0008-0000-3800-00009F000000}"/>
            </a:ext>
          </a:extLst>
        </xdr:cNvPr>
        <xdr:cNvSpPr/>
      </xdr:nvSpPr>
      <xdr:spPr>
        <a:xfrm>
          <a:off x="9243484" y="68505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217F103-26AF-441D-99FD-AD61C89FD52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147637</xdr:colOff>
      <xdr:row>33</xdr:row>
      <xdr:rowOff>139699</xdr:rowOff>
    </xdr:from>
    <xdr:ext cx="972000" cy="504000"/>
    <xdr:sp macro="" textlink="Kernkompetenzen!C15">
      <xdr:nvSpPr>
        <xdr:cNvPr id="160" name="Gefaltete Ecke 98">
          <a:extLst>
            <a:ext uri="{FF2B5EF4-FFF2-40B4-BE49-F238E27FC236}">
              <a16:creationId xmlns:a16="http://schemas.microsoft.com/office/drawing/2014/main" id="{00000000-0008-0000-3800-0000A0000000}"/>
            </a:ext>
          </a:extLst>
        </xdr:cNvPr>
        <xdr:cNvSpPr/>
      </xdr:nvSpPr>
      <xdr:spPr>
        <a:xfrm>
          <a:off x="3529012" y="706437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0CDAA5C-E672-4D3F-9B0A-2F2BC999192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296861</xdr:colOff>
      <xdr:row>16</xdr:row>
      <xdr:rowOff>122158</xdr:rowOff>
    </xdr:from>
    <xdr:ext cx="972000" cy="504000"/>
    <xdr:sp macro="" textlink="Kundenbeziehung!E16">
      <xdr:nvSpPr>
        <xdr:cNvPr id="161" name="Gefaltete Ecke 260">
          <a:extLst>
            <a:ext uri="{FF2B5EF4-FFF2-40B4-BE49-F238E27FC236}">
              <a16:creationId xmlns:a16="http://schemas.microsoft.com/office/drawing/2014/main" id="{00000000-0008-0000-3800-0000A1000000}"/>
            </a:ext>
          </a:extLst>
        </xdr:cNvPr>
        <xdr:cNvSpPr/>
      </xdr:nvSpPr>
      <xdr:spPr>
        <a:xfrm>
          <a:off x="9155111" y="373213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A08037F-5685-4B06-9A46-19EE8D86FE9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1909232</xdr:colOff>
      <xdr:row>16</xdr:row>
      <xdr:rowOff>25319</xdr:rowOff>
    </xdr:from>
    <xdr:ext cx="972000" cy="504000"/>
    <xdr:sp macro="" textlink="Kundenbeziehung!E20">
      <xdr:nvSpPr>
        <xdr:cNvPr id="162" name="Gefaltete Ecke 282">
          <a:extLst>
            <a:ext uri="{FF2B5EF4-FFF2-40B4-BE49-F238E27FC236}">
              <a16:creationId xmlns:a16="http://schemas.microsoft.com/office/drawing/2014/main" id="{00000000-0008-0000-3800-0000A2000000}"/>
            </a:ext>
          </a:extLst>
        </xdr:cNvPr>
        <xdr:cNvSpPr/>
      </xdr:nvSpPr>
      <xdr:spPr>
        <a:xfrm>
          <a:off x="10767482" y="363529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0F23887-8B98-495A-A0D1-28A1E829C17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328085</xdr:colOff>
      <xdr:row>33</xdr:row>
      <xdr:rowOff>74433</xdr:rowOff>
    </xdr:from>
    <xdr:ext cx="972000" cy="504000"/>
    <xdr:sp macro="" textlink="Distribution!E16">
      <xdr:nvSpPr>
        <xdr:cNvPr id="163" name="Gefaltete Ecke 283">
          <a:extLst>
            <a:ext uri="{FF2B5EF4-FFF2-40B4-BE49-F238E27FC236}">
              <a16:creationId xmlns:a16="http://schemas.microsoft.com/office/drawing/2014/main" id="{00000000-0008-0000-3800-0000A3000000}"/>
            </a:ext>
          </a:extLst>
        </xdr:cNvPr>
        <xdr:cNvSpPr/>
      </xdr:nvSpPr>
      <xdr:spPr>
        <a:xfrm>
          <a:off x="9186335" y="699910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9DA1AB06-892A-49DA-A3C8-C3F72243B94F}"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1771968</xdr:colOff>
      <xdr:row>32</xdr:row>
      <xdr:rowOff>84133</xdr:rowOff>
    </xdr:from>
    <xdr:ext cx="972000" cy="504000"/>
    <xdr:sp macro="" textlink="Distribution!E21">
      <xdr:nvSpPr>
        <xdr:cNvPr id="164" name="Gefaltete Ecke 284">
          <a:extLst>
            <a:ext uri="{FF2B5EF4-FFF2-40B4-BE49-F238E27FC236}">
              <a16:creationId xmlns:a16="http://schemas.microsoft.com/office/drawing/2014/main" id="{00000000-0008-0000-3800-0000A4000000}"/>
            </a:ext>
          </a:extLst>
        </xdr:cNvPr>
        <xdr:cNvSpPr/>
      </xdr:nvSpPr>
      <xdr:spPr>
        <a:xfrm>
          <a:off x="10870248" y="661447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AEBB362-27FC-4E54-A5DD-769AF9AD9A42}"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75672</xdr:colOff>
      <xdr:row>11</xdr:row>
      <xdr:rowOff>155769</xdr:rowOff>
    </xdr:from>
    <xdr:ext cx="972000" cy="504000"/>
    <xdr:sp macro="" textlink="Kundenbeziehung!E9">
      <xdr:nvSpPr>
        <xdr:cNvPr id="165" name="Gefaltete Ecke 268">
          <a:extLst>
            <a:ext uri="{FF2B5EF4-FFF2-40B4-BE49-F238E27FC236}">
              <a16:creationId xmlns:a16="http://schemas.microsoft.com/office/drawing/2014/main" id="{00000000-0008-0000-3800-0000A5000000}"/>
            </a:ext>
          </a:extLst>
        </xdr:cNvPr>
        <xdr:cNvSpPr/>
      </xdr:nvSpPr>
      <xdr:spPr>
        <a:xfrm>
          <a:off x="8933922" y="281324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6F32686-004C-4028-913B-12E3EF5EFD21}"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1594908</xdr:colOff>
      <xdr:row>8</xdr:row>
      <xdr:rowOff>86525</xdr:rowOff>
    </xdr:from>
    <xdr:ext cx="972000" cy="504000"/>
    <xdr:sp macro="" textlink="Kundenbeziehung!E7">
      <xdr:nvSpPr>
        <xdr:cNvPr id="166" name="Gefaltete Ecke 258">
          <a:extLst>
            <a:ext uri="{FF2B5EF4-FFF2-40B4-BE49-F238E27FC236}">
              <a16:creationId xmlns:a16="http://schemas.microsoft.com/office/drawing/2014/main" id="{00000000-0008-0000-3800-0000A6000000}"/>
            </a:ext>
          </a:extLst>
        </xdr:cNvPr>
        <xdr:cNvSpPr/>
      </xdr:nvSpPr>
      <xdr:spPr>
        <a:xfrm>
          <a:off x="10453158" y="217250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A94D7DF-A8D8-46C1-9957-FF08AF19DF34}" type="TxLink">
            <a:rPr lang="en-US" sz="900">
              <a:solidFill>
                <a:schemeClr val="dk1"/>
              </a:solidFill>
              <a:latin typeface="Calibri Light" panose="020F0302020204030204" pitchFamily="34" charset="0"/>
              <a:ea typeface="+mn-ea"/>
              <a:cs typeface="Calibri Light" panose="020F0302020204030204" pitchFamily="34" charset="0"/>
            </a:rPr>
            <a:pPr marL="0" indent="0" algn="ctr"/>
            <a:t>Internet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1809751</xdr:colOff>
      <xdr:row>25</xdr:row>
      <xdr:rowOff>9525</xdr:rowOff>
    </xdr:from>
    <xdr:ext cx="914399" cy="504360"/>
    <xdr:sp macro="" textlink="' '!A676">
      <xdr:nvSpPr>
        <xdr:cNvPr id="167" name="Gefaltete Ecke 28">
          <a:extLst>
            <a:ext uri="{FF2B5EF4-FFF2-40B4-BE49-F238E27FC236}">
              <a16:creationId xmlns:a16="http://schemas.microsoft.com/office/drawing/2014/main" id="{00000000-0008-0000-3800-0000A7000000}"/>
            </a:ext>
          </a:extLst>
        </xdr:cNvPr>
        <xdr:cNvSpPr/>
      </xdr:nvSpPr>
      <xdr:spPr>
        <a:xfrm>
          <a:off x="5191126" y="5410200"/>
          <a:ext cx="914399" cy="504360"/>
        </a:xfrm>
        <a:prstGeom prst="foldedCorner">
          <a:avLst/>
        </a:prstGeom>
        <a:solidFill>
          <a:schemeClr val="accent3">
            <a:lumMod val="20000"/>
            <a:lumOff val="80000"/>
          </a:schemeClr>
        </a:solidFill>
        <a:ln>
          <a:noFill/>
        </a:ln>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C60576D7-2761-4E04-9066-3426F8D058D5}"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Quelles sont les ressources indispensables?</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1780221</xdr:colOff>
      <xdr:row>28</xdr:row>
      <xdr:rowOff>6668</xdr:rowOff>
    </xdr:from>
    <xdr:ext cx="972000" cy="504000"/>
    <xdr:sp macro="" textlink="Kernkompetenzen!C7">
      <xdr:nvSpPr>
        <xdr:cNvPr id="168" name="Gefaltete Ecke 91">
          <a:extLst>
            <a:ext uri="{FF2B5EF4-FFF2-40B4-BE49-F238E27FC236}">
              <a16:creationId xmlns:a16="http://schemas.microsoft.com/office/drawing/2014/main" id="{00000000-0008-0000-3800-0000A8000000}"/>
            </a:ext>
          </a:extLst>
        </xdr:cNvPr>
        <xdr:cNvSpPr/>
      </xdr:nvSpPr>
      <xdr:spPr>
        <a:xfrm>
          <a:off x="5254941" y="580548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B7C6F47-2A91-4F02-9C92-E2E6F9260FA2}" type="TxLink">
            <a:rPr lang="en-US" sz="900">
              <a:solidFill>
                <a:schemeClr val="dk1"/>
              </a:solidFill>
              <a:latin typeface="Calibri Light" panose="020F0302020204030204" pitchFamily="34" charset="0"/>
              <a:ea typeface="+mn-ea"/>
              <a:cs typeface="Calibri Light" panose="020F0302020204030204" pitchFamily="34" charset="0"/>
            </a:rPr>
            <a:pPr marL="0" indent="0" algn="ctr"/>
            <a:t>Ressource 2</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840103</xdr:colOff>
      <xdr:row>16</xdr:row>
      <xdr:rowOff>82867</xdr:rowOff>
    </xdr:from>
    <xdr:ext cx="972000" cy="504000"/>
    <xdr:sp macro="" textlink="Wertkette!C32">
      <xdr:nvSpPr>
        <xdr:cNvPr id="169" name="Gefaltete Ecke 90">
          <a:extLst>
            <a:ext uri="{FF2B5EF4-FFF2-40B4-BE49-F238E27FC236}">
              <a16:creationId xmlns:a16="http://schemas.microsoft.com/office/drawing/2014/main" id="{00000000-0008-0000-3800-0000A9000000}"/>
            </a:ext>
          </a:extLst>
        </xdr:cNvPr>
        <xdr:cNvSpPr/>
      </xdr:nvSpPr>
      <xdr:spPr>
        <a:xfrm>
          <a:off x="4221478" y="369284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BAECF95-C050-4DBA-A305-8EA3681057C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mc:AlternateContent xmlns:mc="http://schemas.openxmlformats.org/markup-compatibility/2006">
    <mc:Choice xmlns:a14="http://schemas.microsoft.com/office/drawing/2010/main" Requires="a14">
      <xdr:twoCellAnchor editAs="oneCell">
        <xdr:from>
          <xdr:col>7</xdr:col>
          <xdr:colOff>563880</xdr:colOff>
          <xdr:row>0</xdr:row>
          <xdr:rowOff>0</xdr:rowOff>
        </xdr:from>
        <xdr:to>
          <xdr:col>8</xdr:col>
          <xdr:colOff>0</xdr:colOff>
          <xdr:row>0</xdr:row>
          <xdr:rowOff>518160</xdr:rowOff>
        </xdr:to>
        <xdr:pic>
          <xdr:nvPicPr>
            <xdr:cNvPr id="170" name="Grafik 56">
              <a:extLst>
                <a:ext uri="{FF2B5EF4-FFF2-40B4-BE49-F238E27FC236}">
                  <a16:creationId xmlns:a16="http://schemas.microsoft.com/office/drawing/2014/main" id="{00000000-0008-0000-3800-0000AA000000}"/>
                </a:ext>
              </a:extLst>
            </xdr:cNvPr>
            <xdr:cNvPicPr>
              <a:picLocks noChangeAspect="1" noChangeArrowheads="1"/>
              <a:extLst>
                <a:ext uri="{84589F7E-364E-4C9E-8A38-B11213B215E9}">
                  <a14:cameraTool cellRange="Logo!$D$6" spid="_x0000_s581147"/>
                </a:ext>
              </a:extLst>
            </xdr:cNvPicPr>
          </xdr:nvPicPr>
          <xdr:blipFill>
            <a:blip xmlns:r="http://schemas.openxmlformats.org/officeDocument/2006/relationships" r:embed="rId13"/>
            <a:srcRect/>
            <a:stretch>
              <a:fillRect/>
            </a:stretch>
          </xdr:blipFill>
          <xdr:spPr bwMode="auto">
            <a:xfrm>
              <a:off x="12136755" y="0"/>
              <a:ext cx="2150745" cy="518160"/>
            </a:xfrm>
            <a:prstGeom prst="rect">
              <a:avLst/>
            </a:prstGeom>
            <a:solidFill>
              <a:schemeClr val="bg1"/>
            </a:solidFill>
            <a:ln w="9525">
              <a:noFill/>
              <a:miter lim="800000"/>
              <a:headEnd/>
              <a:tailEnd/>
            </a:ln>
          </xdr:spPr>
        </xdr:pic>
        <xdr:clientData/>
      </xdr:twoCellAnchor>
    </mc:Choice>
    <mc:Fallback/>
  </mc:AlternateContent>
  <xdr:oneCellAnchor>
    <xdr:from>
      <xdr:col>2</xdr:col>
      <xdr:colOff>1666877</xdr:colOff>
      <xdr:row>33</xdr:row>
      <xdr:rowOff>136525</xdr:rowOff>
    </xdr:from>
    <xdr:ext cx="972000" cy="504000"/>
    <xdr:sp macro="" textlink="Stakeholder!C23">
      <xdr:nvSpPr>
        <xdr:cNvPr id="171" name="Gefaltete Ecke 85">
          <a:extLst>
            <a:ext uri="{FF2B5EF4-FFF2-40B4-BE49-F238E27FC236}">
              <a16:creationId xmlns:a16="http://schemas.microsoft.com/office/drawing/2014/main" id="{00000000-0008-0000-3800-0000AB000000}"/>
            </a:ext>
          </a:extLst>
        </xdr:cNvPr>
        <xdr:cNvSpPr/>
      </xdr:nvSpPr>
      <xdr:spPr>
        <a:xfrm>
          <a:off x="2333627" y="706120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0CEEB92-C8A0-4E89-9163-C03A7ABE7C62}"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1600202</xdr:colOff>
      <xdr:row>34</xdr:row>
      <xdr:rowOff>80962</xdr:rowOff>
    </xdr:from>
    <xdr:ext cx="972000" cy="504000"/>
    <xdr:sp macro="" textlink="Stakeholder!C22">
      <xdr:nvSpPr>
        <xdr:cNvPr id="172" name="Gefaltete Ecke 82">
          <a:extLst>
            <a:ext uri="{FF2B5EF4-FFF2-40B4-BE49-F238E27FC236}">
              <a16:creationId xmlns:a16="http://schemas.microsoft.com/office/drawing/2014/main" id="{00000000-0008-0000-3800-0000AC000000}"/>
            </a:ext>
          </a:extLst>
        </xdr:cNvPr>
        <xdr:cNvSpPr/>
      </xdr:nvSpPr>
      <xdr:spPr>
        <a:xfrm>
          <a:off x="2266952" y="71961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613C4F1E-EC9A-4614-AD12-76152ED0178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290514</xdr:colOff>
      <xdr:row>33</xdr:row>
      <xdr:rowOff>157161</xdr:rowOff>
    </xdr:from>
    <xdr:ext cx="972000" cy="504000"/>
    <xdr:sp macro="" textlink="Stakeholder!C19">
      <xdr:nvSpPr>
        <xdr:cNvPr id="173" name="Gefaltete Ecke 79">
          <a:extLst>
            <a:ext uri="{FF2B5EF4-FFF2-40B4-BE49-F238E27FC236}">
              <a16:creationId xmlns:a16="http://schemas.microsoft.com/office/drawing/2014/main" id="{00000000-0008-0000-3800-0000AD000000}"/>
            </a:ext>
          </a:extLst>
        </xdr:cNvPr>
        <xdr:cNvSpPr/>
      </xdr:nvSpPr>
      <xdr:spPr>
        <a:xfrm>
          <a:off x="957264" y="708183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51BCDD7-63E2-493C-8390-CFA6802ECA5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214314</xdr:colOff>
      <xdr:row>34</xdr:row>
      <xdr:rowOff>109537</xdr:rowOff>
    </xdr:from>
    <xdr:ext cx="972000" cy="504000"/>
    <xdr:sp macro="" textlink="Stakeholder!C18">
      <xdr:nvSpPr>
        <xdr:cNvPr id="174" name="Gefaltete Ecke 78">
          <a:extLst>
            <a:ext uri="{FF2B5EF4-FFF2-40B4-BE49-F238E27FC236}">
              <a16:creationId xmlns:a16="http://schemas.microsoft.com/office/drawing/2014/main" id="{00000000-0008-0000-3800-0000AE000000}"/>
            </a:ext>
          </a:extLst>
        </xdr:cNvPr>
        <xdr:cNvSpPr/>
      </xdr:nvSpPr>
      <xdr:spPr>
        <a:xfrm>
          <a:off x="881064" y="722471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FBD4257-AB12-4E9C-BF00-88012445F15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1163955</xdr:colOff>
      <xdr:row>14</xdr:row>
      <xdr:rowOff>114299</xdr:rowOff>
    </xdr:from>
    <xdr:ext cx="972000" cy="504000"/>
    <xdr:sp macro="" textlink="Wertkette!C28">
      <xdr:nvSpPr>
        <xdr:cNvPr id="175" name="Gefaltete Ecke 86">
          <a:extLst>
            <a:ext uri="{FF2B5EF4-FFF2-40B4-BE49-F238E27FC236}">
              <a16:creationId xmlns:a16="http://schemas.microsoft.com/office/drawing/2014/main" id="{00000000-0008-0000-3800-0000AF000000}"/>
            </a:ext>
          </a:extLst>
        </xdr:cNvPr>
        <xdr:cNvSpPr/>
      </xdr:nvSpPr>
      <xdr:spPr>
        <a:xfrm>
          <a:off x="4545330" y="334327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90F80FB-D02F-47F2-8ABF-D83C5277184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249553</xdr:colOff>
      <xdr:row>18</xdr:row>
      <xdr:rowOff>33338</xdr:rowOff>
    </xdr:from>
    <xdr:ext cx="972000" cy="504000"/>
    <xdr:sp macro="" textlink="Wertkette!C31">
      <xdr:nvSpPr>
        <xdr:cNvPr id="176" name="Gefaltete Ecke 90">
          <a:extLst>
            <a:ext uri="{FF2B5EF4-FFF2-40B4-BE49-F238E27FC236}">
              <a16:creationId xmlns:a16="http://schemas.microsoft.com/office/drawing/2014/main" id="{00000000-0008-0000-3800-0000B0000000}"/>
            </a:ext>
          </a:extLst>
        </xdr:cNvPr>
        <xdr:cNvSpPr/>
      </xdr:nvSpPr>
      <xdr:spPr>
        <a:xfrm>
          <a:off x="3630928" y="4024313"/>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E410C4C-D410-4CAB-9F9B-C91860FB4C1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110489</xdr:colOff>
      <xdr:row>18</xdr:row>
      <xdr:rowOff>164784</xdr:rowOff>
    </xdr:from>
    <xdr:ext cx="972000" cy="504000"/>
    <xdr:sp macro="" textlink="Wertkette!C30">
      <xdr:nvSpPr>
        <xdr:cNvPr id="177" name="Gefaltete Ecke 90">
          <a:extLst>
            <a:ext uri="{FF2B5EF4-FFF2-40B4-BE49-F238E27FC236}">
              <a16:creationId xmlns:a16="http://schemas.microsoft.com/office/drawing/2014/main" id="{00000000-0008-0000-3800-0000B1000000}"/>
            </a:ext>
          </a:extLst>
        </xdr:cNvPr>
        <xdr:cNvSpPr/>
      </xdr:nvSpPr>
      <xdr:spPr>
        <a:xfrm>
          <a:off x="3491864" y="415575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BBF90A2-17FA-407F-B3D1-51C8CF5B640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39686</xdr:colOff>
      <xdr:row>34</xdr:row>
      <xdr:rowOff>104774</xdr:rowOff>
    </xdr:from>
    <xdr:ext cx="972000" cy="504000"/>
    <xdr:sp macro="" textlink="Kernkompetenzen!C14">
      <xdr:nvSpPr>
        <xdr:cNvPr id="178" name="Gefaltete Ecke 99">
          <a:extLst>
            <a:ext uri="{FF2B5EF4-FFF2-40B4-BE49-F238E27FC236}">
              <a16:creationId xmlns:a16="http://schemas.microsoft.com/office/drawing/2014/main" id="{00000000-0008-0000-3800-0000B2000000}"/>
            </a:ext>
          </a:extLst>
        </xdr:cNvPr>
        <xdr:cNvSpPr/>
      </xdr:nvSpPr>
      <xdr:spPr>
        <a:xfrm>
          <a:off x="3421061" y="721994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0C5601AE-8BA4-4720-AF90-BEAB800AACE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1047749</xdr:colOff>
      <xdr:row>28</xdr:row>
      <xdr:rowOff>166687</xdr:rowOff>
    </xdr:from>
    <xdr:ext cx="972000" cy="504000"/>
    <xdr:sp macro="" textlink="Kernkompetenzen!C9">
      <xdr:nvSpPr>
        <xdr:cNvPr id="179" name="Gefaltete Ecke 52">
          <a:extLst>
            <a:ext uri="{FF2B5EF4-FFF2-40B4-BE49-F238E27FC236}">
              <a16:creationId xmlns:a16="http://schemas.microsoft.com/office/drawing/2014/main" id="{00000000-0008-0000-3800-0000B3000000}"/>
            </a:ext>
          </a:extLst>
        </xdr:cNvPr>
        <xdr:cNvSpPr/>
      </xdr:nvSpPr>
      <xdr:spPr>
        <a:xfrm>
          <a:off x="4429124" y="613886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5C61E92-220E-490E-AA5F-8BF0110AAE7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1692591</xdr:colOff>
      <xdr:row>30</xdr:row>
      <xdr:rowOff>155258</xdr:rowOff>
    </xdr:from>
    <xdr:ext cx="972000" cy="504000"/>
    <xdr:sp macro="" textlink="Kernkompetenzen!C11">
      <xdr:nvSpPr>
        <xdr:cNvPr id="180" name="Gefaltete Ecke 95">
          <a:extLst>
            <a:ext uri="{FF2B5EF4-FFF2-40B4-BE49-F238E27FC236}">
              <a16:creationId xmlns:a16="http://schemas.microsoft.com/office/drawing/2014/main" id="{00000000-0008-0000-3800-0000B4000000}"/>
            </a:ext>
          </a:extLst>
        </xdr:cNvPr>
        <xdr:cNvSpPr/>
      </xdr:nvSpPr>
      <xdr:spPr>
        <a:xfrm>
          <a:off x="5167311" y="63198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906D8BE6-1D7E-4D03-A5BE-2D259D07518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1767839</xdr:colOff>
      <xdr:row>33</xdr:row>
      <xdr:rowOff>78106</xdr:rowOff>
    </xdr:from>
    <xdr:ext cx="972000" cy="504000"/>
    <xdr:sp macro="" textlink="Kernkompetenzen!C12">
      <xdr:nvSpPr>
        <xdr:cNvPr id="181" name="Gefaltete Ecke 97">
          <a:extLst>
            <a:ext uri="{FF2B5EF4-FFF2-40B4-BE49-F238E27FC236}">
              <a16:creationId xmlns:a16="http://schemas.microsoft.com/office/drawing/2014/main" id="{00000000-0008-0000-3800-0000B5000000}"/>
            </a:ext>
          </a:extLst>
        </xdr:cNvPr>
        <xdr:cNvSpPr/>
      </xdr:nvSpPr>
      <xdr:spPr>
        <a:xfrm>
          <a:off x="5242559" y="679132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6F2824F6-E765-4F18-B918-1E6193395BD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1271587</xdr:colOff>
      <xdr:row>34</xdr:row>
      <xdr:rowOff>123825</xdr:rowOff>
    </xdr:from>
    <xdr:ext cx="972000" cy="504000"/>
    <xdr:sp macro="" textlink="Kernkompetenzen!C13">
      <xdr:nvSpPr>
        <xdr:cNvPr id="182" name="Gefaltete Ecke 96">
          <a:extLst>
            <a:ext uri="{FF2B5EF4-FFF2-40B4-BE49-F238E27FC236}">
              <a16:creationId xmlns:a16="http://schemas.microsoft.com/office/drawing/2014/main" id="{00000000-0008-0000-3800-0000B6000000}"/>
            </a:ext>
          </a:extLst>
        </xdr:cNvPr>
        <xdr:cNvSpPr/>
      </xdr:nvSpPr>
      <xdr:spPr>
        <a:xfrm>
          <a:off x="4652962" y="723900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7ED2AD2C-573A-4D1C-B102-38D68599E7F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247649</xdr:colOff>
      <xdr:row>32</xdr:row>
      <xdr:rowOff>146050</xdr:rowOff>
    </xdr:from>
    <xdr:ext cx="972000" cy="504000"/>
    <xdr:sp macro="" textlink="Produkte!C24">
      <xdr:nvSpPr>
        <xdr:cNvPr id="183" name="Gefaltete Ecke 190">
          <a:extLst>
            <a:ext uri="{FF2B5EF4-FFF2-40B4-BE49-F238E27FC236}">
              <a16:creationId xmlns:a16="http://schemas.microsoft.com/office/drawing/2014/main" id="{00000000-0008-0000-3800-0000B7000000}"/>
            </a:ext>
          </a:extLst>
        </xdr:cNvPr>
        <xdr:cNvSpPr/>
      </xdr:nvSpPr>
      <xdr:spPr>
        <a:xfrm>
          <a:off x="7724774" y="688022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C479D5E-4768-4E36-971B-DF05086A409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152399</xdr:colOff>
      <xdr:row>33</xdr:row>
      <xdr:rowOff>106363</xdr:rowOff>
    </xdr:from>
    <xdr:ext cx="972000" cy="504000"/>
    <xdr:sp macro="" textlink="Produkte!C23">
      <xdr:nvSpPr>
        <xdr:cNvPr id="184" name="Gefaltete Ecke 189">
          <a:extLst>
            <a:ext uri="{FF2B5EF4-FFF2-40B4-BE49-F238E27FC236}">
              <a16:creationId xmlns:a16="http://schemas.microsoft.com/office/drawing/2014/main" id="{00000000-0008-0000-3800-0000B8000000}"/>
            </a:ext>
          </a:extLst>
        </xdr:cNvPr>
        <xdr:cNvSpPr/>
      </xdr:nvSpPr>
      <xdr:spPr>
        <a:xfrm>
          <a:off x="7629524" y="703103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ED4ECEB2-7071-4F3A-858D-D2AB28E646B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52386</xdr:colOff>
      <xdr:row>34</xdr:row>
      <xdr:rowOff>66676</xdr:rowOff>
    </xdr:from>
    <xdr:ext cx="972000" cy="504000"/>
    <xdr:sp macro="" textlink="Produkte!C22">
      <xdr:nvSpPr>
        <xdr:cNvPr id="185" name="Gefaltete Ecke 188">
          <a:extLst>
            <a:ext uri="{FF2B5EF4-FFF2-40B4-BE49-F238E27FC236}">
              <a16:creationId xmlns:a16="http://schemas.microsoft.com/office/drawing/2014/main" id="{00000000-0008-0000-3800-0000B9000000}"/>
            </a:ext>
          </a:extLst>
        </xdr:cNvPr>
        <xdr:cNvSpPr/>
      </xdr:nvSpPr>
      <xdr:spPr>
        <a:xfrm>
          <a:off x="7529511" y="718185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CBB6DC9-33AE-47AD-BEBF-1B8F0EAE788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371474</xdr:colOff>
      <xdr:row>32</xdr:row>
      <xdr:rowOff>125412</xdr:rowOff>
    </xdr:from>
    <xdr:ext cx="972000" cy="504000"/>
    <xdr:sp macro="" textlink="Produkte!C20">
      <xdr:nvSpPr>
        <xdr:cNvPr id="186" name="Gefaltete Ecke 186">
          <a:extLst>
            <a:ext uri="{FF2B5EF4-FFF2-40B4-BE49-F238E27FC236}">
              <a16:creationId xmlns:a16="http://schemas.microsoft.com/office/drawing/2014/main" id="{00000000-0008-0000-3800-0000BA000000}"/>
            </a:ext>
          </a:extLst>
        </xdr:cNvPr>
        <xdr:cNvSpPr/>
      </xdr:nvSpPr>
      <xdr:spPr>
        <a:xfrm>
          <a:off x="6467474" y="685958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33C9BC6-8565-4747-8475-E7FD0FB954B5}"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266700</xdr:colOff>
      <xdr:row>33</xdr:row>
      <xdr:rowOff>88900</xdr:rowOff>
    </xdr:from>
    <xdr:ext cx="972000" cy="504000"/>
    <xdr:sp macro="" textlink="Produkte!C19">
      <xdr:nvSpPr>
        <xdr:cNvPr id="187" name="Gefaltete Ecke 185">
          <a:extLst>
            <a:ext uri="{FF2B5EF4-FFF2-40B4-BE49-F238E27FC236}">
              <a16:creationId xmlns:a16="http://schemas.microsoft.com/office/drawing/2014/main" id="{00000000-0008-0000-3800-0000BB000000}"/>
            </a:ext>
          </a:extLst>
        </xdr:cNvPr>
        <xdr:cNvSpPr/>
      </xdr:nvSpPr>
      <xdr:spPr>
        <a:xfrm>
          <a:off x="6362700" y="701357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7C8BC29-29A4-4DB6-8D83-2ACCA1FA559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185737</xdr:colOff>
      <xdr:row>34</xdr:row>
      <xdr:rowOff>52387</xdr:rowOff>
    </xdr:from>
    <xdr:ext cx="972000" cy="504000"/>
    <xdr:sp macro="" textlink="Produkte!C18">
      <xdr:nvSpPr>
        <xdr:cNvPr id="188" name="Gefaltete Ecke 184">
          <a:extLst>
            <a:ext uri="{FF2B5EF4-FFF2-40B4-BE49-F238E27FC236}">
              <a16:creationId xmlns:a16="http://schemas.microsoft.com/office/drawing/2014/main" id="{00000000-0008-0000-3800-0000BC000000}"/>
            </a:ext>
          </a:extLst>
        </xdr:cNvPr>
        <xdr:cNvSpPr/>
      </xdr:nvSpPr>
      <xdr:spPr>
        <a:xfrm>
          <a:off x="6281737" y="716756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96C01E3-2392-4389-8A50-DCA873AE8F0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295274</xdr:colOff>
      <xdr:row>45</xdr:row>
      <xdr:rowOff>95251</xdr:rowOff>
    </xdr:from>
    <xdr:ext cx="972000" cy="504000"/>
    <xdr:sp macro="" textlink="Kosten!C38">
      <xdr:nvSpPr>
        <xdr:cNvPr id="189" name="Gefaltete Ecke 227">
          <a:extLst>
            <a:ext uri="{FF2B5EF4-FFF2-40B4-BE49-F238E27FC236}">
              <a16:creationId xmlns:a16="http://schemas.microsoft.com/office/drawing/2014/main" id="{00000000-0008-0000-3800-0000BD000000}"/>
            </a:ext>
          </a:extLst>
        </xdr:cNvPr>
        <xdr:cNvSpPr/>
      </xdr:nvSpPr>
      <xdr:spPr>
        <a:xfrm>
          <a:off x="6391274" y="938212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1D7C432-BDB7-44A4-A746-4ED632B923E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209550</xdr:colOff>
      <xdr:row>46</xdr:row>
      <xdr:rowOff>47626</xdr:rowOff>
    </xdr:from>
    <xdr:ext cx="972000" cy="504000"/>
    <xdr:sp macro="" textlink="Kosten!C37">
      <xdr:nvSpPr>
        <xdr:cNvPr id="190" name="Gefaltete Ecke 226">
          <a:extLst>
            <a:ext uri="{FF2B5EF4-FFF2-40B4-BE49-F238E27FC236}">
              <a16:creationId xmlns:a16="http://schemas.microsoft.com/office/drawing/2014/main" id="{00000000-0008-0000-3800-0000BE000000}"/>
            </a:ext>
          </a:extLst>
        </xdr:cNvPr>
        <xdr:cNvSpPr/>
      </xdr:nvSpPr>
      <xdr:spPr>
        <a:xfrm>
          <a:off x="6305550" y="952500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40895CC-A164-4E0D-BEDB-34BC782DA9C7}"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4</xdr:col>
      <xdr:colOff>109538</xdr:colOff>
      <xdr:row>47</xdr:row>
      <xdr:rowOff>1</xdr:rowOff>
    </xdr:from>
    <xdr:ext cx="972000" cy="504000"/>
    <xdr:sp macro="" textlink="Kosten!C36">
      <xdr:nvSpPr>
        <xdr:cNvPr id="191" name="Gefaltete Ecke 225">
          <a:extLst>
            <a:ext uri="{FF2B5EF4-FFF2-40B4-BE49-F238E27FC236}">
              <a16:creationId xmlns:a16="http://schemas.microsoft.com/office/drawing/2014/main" id="{00000000-0008-0000-3800-0000BF000000}"/>
            </a:ext>
          </a:extLst>
        </xdr:cNvPr>
        <xdr:cNvSpPr/>
      </xdr:nvSpPr>
      <xdr:spPr>
        <a:xfrm>
          <a:off x="6205538" y="966787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8CE7D93-74A8-4292-86CB-26E8BE53B88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3</xdr:col>
      <xdr:colOff>2905124</xdr:colOff>
      <xdr:row>47</xdr:row>
      <xdr:rowOff>133351</xdr:rowOff>
    </xdr:from>
    <xdr:ext cx="972000" cy="504000"/>
    <xdr:sp macro="" textlink="Kosten!C35">
      <xdr:nvSpPr>
        <xdr:cNvPr id="192" name="Gefaltete Ecke 224">
          <a:extLst>
            <a:ext uri="{FF2B5EF4-FFF2-40B4-BE49-F238E27FC236}">
              <a16:creationId xmlns:a16="http://schemas.microsoft.com/office/drawing/2014/main" id="{00000000-0008-0000-3800-0000C0000000}"/>
            </a:ext>
          </a:extLst>
        </xdr:cNvPr>
        <xdr:cNvSpPr/>
      </xdr:nvSpPr>
      <xdr:spPr>
        <a:xfrm>
          <a:off x="6095999" y="980122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D6684DD-A289-46D4-833A-64143701CC6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1724024</xdr:colOff>
      <xdr:row>45</xdr:row>
      <xdr:rowOff>58341</xdr:rowOff>
    </xdr:from>
    <xdr:ext cx="972000" cy="504000"/>
    <xdr:sp macro="" textlink="Einnahmen!C38">
      <xdr:nvSpPr>
        <xdr:cNvPr id="193" name="Gefaltete Ecke 249">
          <a:extLst>
            <a:ext uri="{FF2B5EF4-FFF2-40B4-BE49-F238E27FC236}">
              <a16:creationId xmlns:a16="http://schemas.microsoft.com/office/drawing/2014/main" id="{00000000-0008-0000-3800-0000C1000000}"/>
            </a:ext>
          </a:extLst>
        </xdr:cNvPr>
        <xdr:cNvSpPr/>
      </xdr:nvSpPr>
      <xdr:spPr>
        <a:xfrm>
          <a:off x="13296899" y="934521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DCF9430E-29BF-4DB9-8F56-EB732BB11B3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1614486</xdr:colOff>
      <xdr:row>46</xdr:row>
      <xdr:rowOff>16669</xdr:rowOff>
    </xdr:from>
    <xdr:ext cx="972000" cy="504000"/>
    <xdr:sp macro="" textlink="Einnahmen!C37">
      <xdr:nvSpPr>
        <xdr:cNvPr id="194" name="Gefaltete Ecke 248">
          <a:extLst>
            <a:ext uri="{FF2B5EF4-FFF2-40B4-BE49-F238E27FC236}">
              <a16:creationId xmlns:a16="http://schemas.microsoft.com/office/drawing/2014/main" id="{00000000-0008-0000-3800-0000C2000000}"/>
            </a:ext>
          </a:extLst>
        </xdr:cNvPr>
        <xdr:cNvSpPr/>
      </xdr:nvSpPr>
      <xdr:spPr>
        <a:xfrm>
          <a:off x="13187361" y="949404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C9F36D3-BFB6-46B1-82B4-557F47F983D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1514474</xdr:colOff>
      <xdr:row>46</xdr:row>
      <xdr:rowOff>155972</xdr:rowOff>
    </xdr:from>
    <xdr:ext cx="972000" cy="504000"/>
    <xdr:sp macro="" textlink="Einnahmen!C36">
      <xdr:nvSpPr>
        <xdr:cNvPr id="195" name="Gefaltete Ecke 247">
          <a:extLst>
            <a:ext uri="{FF2B5EF4-FFF2-40B4-BE49-F238E27FC236}">
              <a16:creationId xmlns:a16="http://schemas.microsoft.com/office/drawing/2014/main" id="{00000000-0008-0000-3800-0000C3000000}"/>
            </a:ext>
          </a:extLst>
        </xdr:cNvPr>
        <xdr:cNvSpPr/>
      </xdr:nvSpPr>
      <xdr:spPr>
        <a:xfrm>
          <a:off x="13087349" y="963334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6A3AF674-DC7F-46DF-9F2F-4CDB6A9F563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1414462</xdr:colOff>
      <xdr:row>47</xdr:row>
      <xdr:rowOff>114301</xdr:rowOff>
    </xdr:from>
    <xdr:ext cx="972000" cy="504000"/>
    <xdr:sp macro="" textlink="Einnahmen!C35">
      <xdr:nvSpPr>
        <xdr:cNvPr id="196" name="Gefaltete Ecke 246">
          <a:extLst>
            <a:ext uri="{FF2B5EF4-FFF2-40B4-BE49-F238E27FC236}">
              <a16:creationId xmlns:a16="http://schemas.microsoft.com/office/drawing/2014/main" id="{00000000-0008-0000-3800-0000C4000000}"/>
            </a:ext>
          </a:extLst>
        </xdr:cNvPr>
        <xdr:cNvSpPr/>
      </xdr:nvSpPr>
      <xdr:spPr>
        <a:xfrm>
          <a:off x="12987337" y="978217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AB9BB02-EB3F-42F3-8BE0-256E1F656988}"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1695448</xdr:colOff>
      <xdr:row>31</xdr:row>
      <xdr:rowOff>96837</xdr:rowOff>
    </xdr:from>
    <xdr:ext cx="972000" cy="504000"/>
    <xdr:sp macro="" textlink="Kunden!C24">
      <xdr:nvSpPr>
        <xdr:cNvPr id="197" name="Gefaltete Ecke 212">
          <a:extLst>
            <a:ext uri="{FF2B5EF4-FFF2-40B4-BE49-F238E27FC236}">
              <a16:creationId xmlns:a16="http://schemas.microsoft.com/office/drawing/2014/main" id="{00000000-0008-0000-3800-0000C5000000}"/>
            </a:ext>
          </a:extLst>
        </xdr:cNvPr>
        <xdr:cNvSpPr/>
      </xdr:nvSpPr>
      <xdr:spPr>
        <a:xfrm>
          <a:off x="13268323" y="664051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6D23F7D-E6E9-4A12-8E7D-AA2D78C9D5A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1624011</xdr:colOff>
      <xdr:row>32</xdr:row>
      <xdr:rowOff>55562</xdr:rowOff>
    </xdr:from>
    <xdr:ext cx="972000" cy="504000"/>
    <xdr:sp macro="" textlink="Kunden!C23">
      <xdr:nvSpPr>
        <xdr:cNvPr id="198" name="Gefaltete Ecke 208">
          <a:extLst>
            <a:ext uri="{FF2B5EF4-FFF2-40B4-BE49-F238E27FC236}">
              <a16:creationId xmlns:a16="http://schemas.microsoft.com/office/drawing/2014/main" id="{00000000-0008-0000-3800-0000C6000000}"/>
            </a:ext>
          </a:extLst>
        </xdr:cNvPr>
        <xdr:cNvSpPr/>
      </xdr:nvSpPr>
      <xdr:spPr>
        <a:xfrm>
          <a:off x="13196886" y="678973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9333168-F951-4314-A4CA-D39CF2DF0FB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1528761</xdr:colOff>
      <xdr:row>33</xdr:row>
      <xdr:rowOff>14287</xdr:rowOff>
    </xdr:from>
    <xdr:ext cx="972000" cy="504000"/>
    <xdr:sp macro="" textlink="Kunden!C22">
      <xdr:nvSpPr>
        <xdr:cNvPr id="199" name="Gefaltete Ecke 207">
          <a:extLst>
            <a:ext uri="{FF2B5EF4-FFF2-40B4-BE49-F238E27FC236}">
              <a16:creationId xmlns:a16="http://schemas.microsoft.com/office/drawing/2014/main" id="{00000000-0008-0000-3800-0000C7000000}"/>
            </a:ext>
          </a:extLst>
        </xdr:cNvPr>
        <xdr:cNvSpPr/>
      </xdr:nvSpPr>
      <xdr:spPr>
        <a:xfrm>
          <a:off x="13101636" y="693896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F46E28D1-6E75-4F01-801A-4B1D12E7F1C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333374</xdr:colOff>
      <xdr:row>33</xdr:row>
      <xdr:rowOff>22226</xdr:rowOff>
    </xdr:from>
    <xdr:ext cx="972000" cy="504000"/>
    <xdr:sp macro="" textlink="Kunden!C20">
      <xdr:nvSpPr>
        <xdr:cNvPr id="200" name="Gefaltete Ecke 205">
          <a:extLst>
            <a:ext uri="{FF2B5EF4-FFF2-40B4-BE49-F238E27FC236}">
              <a16:creationId xmlns:a16="http://schemas.microsoft.com/office/drawing/2014/main" id="{00000000-0008-0000-3800-0000C8000000}"/>
            </a:ext>
          </a:extLst>
        </xdr:cNvPr>
        <xdr:cNvSpPr/>
      </xdr:nvSpPr>
      <xdr:spPr>
        <a:xfrm>
          <a:off x="11906249" y="694690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4AE33EEB-C57F-45D3-B92D-B8D88D80DFD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252412</xdr:colOff>
      <xdr:row>33</xdr:row>
      <xdr:rowOff>158751</xdr:rowOff>
    </xdr:from>
    <xdr:ext cx="972000" cy="504000"/>
    <xdr:sp macro="" textlink="Kunden!C19">
      <xdr:nvSpPr>
        <xdr:cNvPr id="201" name="Gefaltete Ecke 204">
          <a:extLst>
            <a:ext uri="{FF2B5EF4-FFF2-40B4-BE49-F238E27FC236}">
              <a16:creationId xmlns:a16="http://schemas.microsoft.com/office/drawing/2014/main" id="{00000000-0008-0000-3800-0000C9000000}"/>
            </a:ext>
          </a:extLst>
        </xdr:cNvPr>
        <xdr:cNvSpPr/>
      </xdr:nvSpPr>
      <xdr:spPr>
        <a:xfrm>
          <a:off x="11825287" y="708342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98C476A2-1B4D-4BFF-9086-FBA93DCBC7EF}"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104775</xdr:colOff>
      <xdr:row>34</xdr:row>
      <xdr:rowOff>114301</xdr:rowOff>
    </xdr:from>
    <xdr:ext cx="972000" cy="504000"/>
    <xdr:sp macro="" textlink="Kunden!C18">
      <xdr:nvSpPr>
        <xdr:cNvPr id="202" name="Gefaltete Ecke 203">
          <a:extLst>
            <a:ext uri="{FF2B5EF4-FFF2-40B4-BE49-F238E27FC236}">
              <a16:creationId xmlns:a16="http://schemas.microsoft.com/office/drawing/2014/main" id="{00000000-0008-0000-3800-0000CA000000}"/>
            </a:ext>
          </a:extLst>
        </xdr:cNvPr>
        <xdr:cNvSpPr/>
      </xdr:nvSpPr>
      <xdr:spPr>
        <a:xfrm>
          <a:off x="11677650" y="722947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EC85CD3-0ED3-4AA3-8058-859BC648E91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1774825</xdr:colOff>
      <xdr:row>33</xdr:row>
      <xdr:rowOff>55811</xdr:rowOff>
    </xdr:from>
    <xdr:ext cx="972000" cy="563566"/>
    <xdr:sp macro="" textlink="Distribution!E20">
      <xdr:nvSpPr>
        <xdr:cNvPr id="203" name="Gefaltete Ecke 266">
          <a:extLst>
            <a:ext uri="{FF2B5EF4-FFF2-40B4-BE49-F238E27FC236}">
              <a16:creationId xmlns:a16="http://schemas.microsoft.com/office/drawing/2014/main" id="{00000000-0008-0000-3800-0000CB000000}"/>
            </a:ext>
          </a:extLst>
        </xdr:cNvPr>
        <xdr:cNvSpPr/>
      </xdr:nvSpPr>
      <xdr:spPr>
        <a:xfrm>
          <a:off x="10633075" y="6980486"/>
          <a:ext cx="972000" cy="563566"/>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6DCCFFC5-136D-4B05-B7AB-22518AB5B40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1698097</xdr:colOff>
      <xdr:row>34</xdr:row>
      <xdr:rowOff>48955</xdr:rowOff>
    </xdr:from>
    <xdr:ext cx="972000" cy="504000"/>
    <xdr:sp macro="" textlink="Distribution!E19">
      <xdr:nvSpPr>
        <xdr:cNvPr id="204" name="Gefaltete Ecke 265">
          <a:extLst>
            <a:ext uri="{FF2B5EF4-FFF2-40B4-BE49-F238E27FC236}">
              <a16:creationId xmlns:a16="http://schemas.microsoft.com/office/drawing/2014/main" id="{00000000-0008-0000-3800-0000CC000000}"/>
            </a:ext>
          </a:extLst>
        </xdr:cNvPr>
        <xdr:cNvSpPr/>
      </xdr:nvSpPr>
      <xdr:spPr>
        <a:xfrm>
          <a:off x="10556347" y="716413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4EF922A2-62CC-4E59-A556-998E02EF6333}"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1608139</xdr:colOff>
      <xdr:row>34</xdr:row>
      <xdr:rowOff>163507</xdr:rowOff>
    </xdr:from>
    <xdr:ext cx="972000" cy="504000"/>
    <xdr:sp macro="" textlink="Distribution!E18">
      <xdr:nvSpPr>
        <xdr:cNvPr id="205" name="Gefaltete Ecke 267">
          <a:extLst>
            <a:ext uri="{FF2B5EF4-FFF2-40B4-BE49-F238E27FC236}">
              <a16:creationId xmlns:a16="http://schemas.microsoft.com/office/drawing/2014/main" id="{00000000-0008-0000-3800-0000CD000000}"/>
            </a:ext>
          </a:extLst>
        </xdr:cNvPr>
        <xdr:cNvSpPr/>
      </xdr:nvSpPr>
      <xdr:spPr>
        <a:xfrm>
          <a:off x="10466389" y="727868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104A0B10-6A00-4C30-A1EE-FB5361EF14B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228071</xdr:colOff>
      <xdr:row>34</xdr:row>
      <xdr:rowOff>32453</xdr:rowOff>
    </xdr:from>
    <xdr:ext cx="972000" cy="504000"/>
    <xdr:sp macro="" textlink="Distribution!E15">
      <xdr:nvSpPr>
        <xdr:cNvPr id="206" name="Gefaltete Ecke 262">
          <a:extLst>
            <a:ext uri="{FF2B5EF4-FFF2-40B4-BE49-F238E27FC236}">
              <a16:creationId xmlns:a16="http://schemas.microsoft.com/office/drawing/2014/main" id="{00000000-0008-0000-3800-0000CE000000}"/>
            </a:ext>
          </a:extLst>
        </xdr:cNvPr>
        <xdr:cNvSpPr/>
      </xdr:nvSpPr>
      <xdr:spPr>
        <a:xfrm>
          <a:off x="9086321" y="7147628"/>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0111706-B0D4-4B74-87DE-3CC9B979A3C9}"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172509</xdr:colOff>
      <xdr:row>34</xdr:row>
      <xdr:rowOff>171447</xdr:rowOff>
    </xdr:from>
    <xdr:ext cx="972000" cy="504000"/>
    <xdr:sp macro="" textlink="Distribution!E14">
      <xdr:nvSpPr>
        <xdr:cNvPr id="207" name="Gefaltete Ecke 263">
          <a:extLst>
            <a:ext uri="{FF2B5EF4-FFF2-40B4-BE49-F238E27FC236}">
              <a16:creationId xmlns:a16="http://schemas.microsoft.com/office/drawing/2014/main" id="{00000000-0008-0000-3800-0000CF000000}"/>
            </a:ext>
          </a:extLst>
        </xdr:cNvPr>
        <xdr:cNvSpPr/>
      </xdr:nvSpPr>
      <xdr:spPr>
        <a:xfrm>
          <a:off x="9030759" y="728662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4FA3369B-1F75-4155-B7E1-73BA5421040B}"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1041399</xdr:colOff>
      <xdr:row>27</xdr:row>
      <xdr:rowOff>139697</xdr:rowOff>
    </xdr:from>
    <xdr:ext cx="972000" cy="504000"/>
    <xdr:sp macro="" textlink="Distribution!E10">
      <xdr:nvSpPr>
        <xdr:cNvPr id="208" name="Gefaltete Ecke 56">
          <a:extLst>
            <a:ext uri="{FF2B5EF4-FFF2-40B4-BE49-F238E27FC236}">
              <a16:creationId xmlns:a16="http://schemas.microsoft.com/office/drawing/2014/main" id="{00000000-0008-0000-3800-0000D0000000}"/>
            </a:ext>
          </a:extLst>
        </xdr:cNvPr>
        <xdr:cNvSpPr/>
      </xdr:nvSpPr>
      <xdr:spPr>
        <a:xfrm>
          <a:off x="9899649" y="5921372"/>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BED785CB-C337-47C9-8E18-74AB7C17CCBE}"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1818745</xdr:colOff>
      <xdr:row>16</xdr:row>
      <xdr:rowOff>158669</xdr:rowOff>
    </xdr:from>
    <xdr:ext cx="972000" cy="504000"/>
    <xdr:sp macro="" textlink="Kundenbeziehung!E19">
      <xdr:nvSpPr>
        <xdr:cNvPr id="209" name="Gefaltete Ecke 281">
          <a:extLst>
            <a:ext uri="{FF2B5EF4-FFF2-40B4-BE49-F238E27FC236}">
              <a16:creationId xmlns:a16="http://schemas.microsoft.com/office/drawing/2014/main" id="{00000000-0008-0000-3800-0000D1000000}"/>
            </a:ext>
          </a:extLst>
        </xdr:cNvPr>
        <xdr:cNvSpPr/>
      </xdr:nvSpPr>
      <xdr:spPr>
        <a:xfrm>
          <a:off x="10676995" y="3768644"/>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52D72A5-CE23-4134-B171-ED44866125AA}"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1723496</xdr:colOff>
      <xdr:row>17</xdr:row>
      <xdr:rowOff>111044</xdr:rowOff>
    </xdr:from>
    <xdr:ext cx="972000" cy="504000"/>
    <xdr:sp macro="" textlink="Kundenbeziehung!E18">
      <xdr:nvSpPr>
        <xdr:cNvPr id="210" name="Gefaltete Ecke 280">
          <a:extLst>
            <a:ext uri="{FF2B5EF4-FFF2-40B4-BE49-F238E27FC236}">
              <a16:creationId xmlns:a16="http://schemas.microsoft.com/office/drawing/2014/main" id="{00000000-0008-0000-3800-0000D2000000}"/>
            </a:ext>
          </a:extLst>
        </xdr:cNvPr>
        <xdr:cNvSpPr/>
      </xdr:nvSpPr>
      <xdr:spPr>
        <a:xfrm>
          <a:off x="10581746" y="391151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3B055827-B065-44DB-BE63-73C513F2ED6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1590145</xdr:colOff>
      <xdr:row>18</xdr:row>
      <xdr:rowOff>63420</xdr:rowOff>
    </xdr:from>
    <xdr:ext cx="972000" cy="504000"/>
    <xdr:sp macro="" textlink="Kundenbeziehung!E17">
      <xdr:nvSpPr>
        <xdr:cNvPr id="211" name="Gefaltete Ecke 255">
          <a:extLst>
            <a:ext uri="{FF2B5EF4-FFF2-40B4-BE49-F238E27FC236}">
              <a16:creationId xmlns:a16="http://schemas.microsoft.com/office/drawing/2014/main" id="{00000000-0008-0000-3800-0000D3000000}"/>
            </a:ext>
          </a:extLst>
        </xdr:cNvPr>
        <xdr:cNvSpPr/>
      </xdr:nvSpPr>
      <xdr:spPr>
        <a:xfrm>
          <a:off x="10448395" y="4054395"/>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2ACB4225-0E19-4754-A310-37116A0C9226}"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220662</xdr:colOff>
      <xdr:row>17</xdr:row>
      <xdr:rowOff>77296</xdr:rowOff>
    </xdr:from>
    <xdr:ext cx="972000" cy="504000"/>
    <xdr:sp macro="" textlink="Kundenbeziehung!E15">
      <xdr:nvSpPr>
        <xdr:cNvPr id="212" name="Gefaltete Ecke 229">
          <a:extLst>
            <a:ext uri="{FF2B5EF4-FFF2-40B4-BE49-F238E27FC236}">
              <a16:creationId xmlns:a16="http://schemas.microsoft.com/office/drawing/2014/main" id="{00000000-0008-0000-3800-0000D4000000}"/>
            </a:ext>
          </a:extLst>
        </xdr:cNvPr>
        <xdr:cNvSpPr/>
      </xdr:nvSpPr>
      <xdr:spPr>
        <a:xfrm>
          <a:off x="9078912" y="387777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CC55DD28-B42B-45DB-8DCE-2EFF54C73A9F}"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152399</xdr:colOff>
      <xdr:row>18</xdr:row>
      <xdr:rowOff>32434</xdr:rowOff>
    </xdr:from>
    <xdr:ext cx="972000" cy="504000"/>
    <xdr:sp macro="" textlink="Kundenbeziehung!E14">
      <xdr:nvSpPr>
        <xdr:cNvPr id="213" name="Gefaltete Ecke 256">
          <a:extLst>
            <a:ext uri="{FF2B5EF4-FFF2-40B4-BE49-F238E27FC236}">
              <a16:creationId xmlns:a16="http://schemas.microsoft.com/office/drawing/2014/main" id="{00000000-0008-0000-3800-0000D5000000}"/>
            </a:ext>
          </a:extLst>
        </xdr:cNvPr>
        <xdr:cNvSpPr/>
      </xdr:nvSpPr>
      <xdr:spPr>
        <a:xfrm>
          <a:off x="9010649" y="4023409"/>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4474545-14E5-4A91-ABBD-AC92D31B0A7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1779588</xdr:colOff>
      <xdr:row>11</xdr:row>
      <xdr:rowOff>48637</xdr:rowOff>
    </xdr:from>
    <xdr:ext cx="972000" cy="504000"/>
    <xdr:sp macro="" textlink="Kundenbeziehung!E8">
      <xdr:nvSpPr>
        <xdr:cNvPr id="214" name="Gefaltete Ecke 269">
          <a:extLst>
            <a:ext uri="{FF2B5EF4-FFF2-40B4-BE49-F238E27FC236}">
              <a16:creationId xmlns:a16="http://schemas.microsoft.com/office/drawing/2014/main" id="{00000000-0008-0000-3800-0000D6000000}"/>
            </a:ext>
          </a:extLst>
        </xdr:cNvPr>
        <xdr:cNvSpPr/>
      </xdr:nvSpPr>
      <xdr:spPr>
        <a:xfrm>
          <a:off x="10877868" y="2647057"/>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9678982-95A9-439C-8C98-EDA40893357D}"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1026584</xdr:colOff>
      <xdr:row>11</xdr:row>
      <xdr:rowOff>69061</xdr:rowOff>
    </xdr:from>
    <xdr:ext cx="972000" cy="504000"/>
    <xdr:sp macro="" textlink="Kundenbeziehung!E10">
      <xdr:nvSpPr>
        <xdr:cNvPr id="215" name="Gefaltete Ecke 271">
          <a:extLst>
            <a:ext uri="{FF2B5EF4-FFF2-40B4-BE49-F238E27FC236}">
              <a16:creationId xmlns:a16="http://schemas.microsoft.com/office/drawing/2014/main" id="{00000000-0008-0000-3800-0000D7000000}"/>
            </a:ext>
          </a:extLst>
        </xdr:cNvPr>
        <xdr:cNvSpPr/>
      </xdr:nvSpPr>
      <xdr:spPr>
        <a:xfrm>
          <a:off x="9884834" y="2726536"/>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23F5F0FC-20B2-4C65-9EE6-936E5DA244EC}"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77259</xdr:colOff>
      <xdr:row>18</xdr:row>
      <xdr:rowOff>168546</xdr:rowOff>
    </xdr:from>
    <xdr:ext cx="972000" cy="504000"/>
    <xdr:sp macro="" textlink="Kundenbeziehung!E13">
      <xdr:nvSpPr>
        <xdr:cNvPr id="216" name="Gefaltete Ecke 273">
          <a:extLst>
            <a:ext uri="{FF2B5EF4-FFF2-40B4-BE49-F238E27FC236}">
              <a16:creationId xmlns:a16="http://schemas.microsoft.com/office/drawing/2014/main" id="{00000000-0008-0000-3800-0000D8000000}"/>
            </a:ext>
          </a:extLst>
        </xdr:cNvPr>
        <xdr:cNvSpPr/>
      </xdr:nvSpPr>
      <xdr:spPr>
        <a:xfrm>
          <a:off x="8935509" y="4159521"/>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87722B47-B569-4ECC-8D04-4DFA437BBE39}"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6</xdr:col>
      <xdr:colOff>862543</xdr:colOff>
      <xdr:row>14</xdr:row>
      <xdr:rowOff>66065</xdr:rowOff>
    </xdr:from>
    <xdr:ext cx="972000" cy="504000"/>
    <xdr:sp macro="" textlink="Kundenbeziehung!E12">
      <xdr:nvSpPr>
        <xdr:cNvPr id="217" name="Gefaltete Ecke 122">
          <a:extLst>
            <a:ext uri="{FF2B5EF4-FFF2-40B4-BE49-F238E27FC236}">
              <a16:creationId xmlns:a16="http://schemas.microsoft.com/office/drawing/2014/main" id="{00000000-0008-0000-3800-0000D9000000}"/>
            </a:ext>
          </a:extLst>
        </xdr:cNvPr>
        <xdr:cNvSpPr/>
      </xdr:nvSpPr>
      <xdr:spPr>
        <a:xfrm>
          <a:off x="9720793" y="3295040"/>
          <a:ext cx="972000" cy="504000"/>
        </a:xfrm>
        <a:prstGeom prst="foldedCorner">
          <a:avLst/>
        </a:prstGeom>
        <a:gradFill>
          <a:gsLst>
            <a:gs pos="0">
              <a:srgbClr val="FFFFD9">
                <a:alpha val="85000"/>
              </a:srgbClr>
            </a:gs>
            <a:gs pos="35000">
              <a:srgbClr val="FFFFF3"/>
            </a:gs>
            <a:gs pos="100000">
              <a:srgbClr val="FFFFFF"/>
            </a:gs>
          </a:gsLst>
        </a:gradFill>
        <a:ln>
          <a:no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571967F6-53C5-457A-A678-2449CBC263F4}" type="TxLink">
            <a:rPr lang="en-US" sz="900">
              <a:solidFill>
                <a:schemeClr val="dk1"/>
              </a:solidFill>
              <a:latin typeface="Calibri Light" panose="020F0302020204030204" pitchFamily="34" charset="0"/>
              <a:ea typeface="+mn-ea"/>
              <a:cs typeface="Calibri Light" panose="020F0302020204030204" pitchFamily="34" charset="0"/>
            </a:rPr>
            <a:pPr marL="0" indent="0" algn="ctr"/>
            <a:t> </a:t>
          </a:fld>
          <a:endParaRPr lang="en-US"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twoCellAnchor editAs="oneCell">
    <xdr:from>
      <xdr:col>0</xdr:col>
      <xdr:colOff>85725</xdr:colOff>
      <xdr:row>0</xdr:row>
      <xdr:rowOff>152400</xdr:rowOff>
    </xdr:from>
    <xdr:to>
      <xdr:col>0</xdr:col>
      <xdr:colOff>391725</xdr:colOff>
      <xdr:row>0</xdr:row>
      <xdr:rowOff>457201</xdr:rowOff>
    </xdr:to>
    <xdr:grpSp>
      <xdr:nvGrpSpPr>
        <xdr:cNvPr id="218" name="Gruppieren 40">
          <a:hlinkClick xmlns:r="http://schemas.openxmlformats.org/officeDocument/2006/relationships" r:id="rId14"/>
          <a:extLst>
            <a:ext uri="{FF2B5EF4-FFF2-40B4-BE49-F238E27FC236}">
              <a16:creationId xmlns:a16="http://schemas.microsoft.com/office/drawing/2014/main" id="{00000000-0008-0000-3800-0000DA000000}"/>
            </a:ext>
          </a:extLst>
        </xdr:cNvPr>
        <xdr:cNvGrpSpPr>
          <a:grpSpLocks noChangeAspect="1"/>
        </xdr:cNvGrpSpPr>
      </xdr:nvGrpSpPr>
      <xdr:grpSpPr>
        <a:xfrm>
          <a:off x="85725" y="152400"/>
          <a:ext cx="306000" cy="304801"/>
          <a:chOff x="9191625" y="3009900"/>
          <a:chExt cx="324000" cy="325465"/>
        </a:xfrm>
      </xdr:grpSpPr>
      <xdr:sp macro="" textlink="">
        <xdr:nvSpPr>
          <xdr:cNvPr id="219" name="Rechteck 41">
            <a:extLst>
              <a:ext uri="{FF2B5EF4-FFF2-40B4-BE49-F238E27FC236}">
                <a16:creationId xmlns:a16="http://schemas.microsoft.com/office/drawing/2014/main" id="{00000000-0008-0000-3800-0000DB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0" name="Pfeil nach links 42">
            <a:extLst>
              <a:ext uri="{FF2B5EF4-FFF2-40B4-BE49-F238E27FC236}">
                <a16:creationId xmlns:a16="http://schemas.microsoft.com/office/drawing/2014/main" id="{00000000-0008-0000-3800-0000DC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7</xdr:col>
      <xdr:colOff>2019300</xdr:colOff>
      <xdr:row>1</xdr:row>
      <xdr:rowOff>50800</xdr:rowOff>
    </xdr:from>
    <xdr:to>
      <xdr:col>7</xdr:col>
      <xdr:colOff>2775441</xdr:colOff>
      <xdr:row>1</xdr:row>
      <xdr:rowOff>230800</xdr:rowOff>
    </xdr:to>
    <xdr:grpSp>
      <xdr:nvGrpSpPr>
        <xdr:cNvPr id="221" name="Gruppieren 220">
          <a:extLst>
            <a:ext uri="{FF2B5EF4-FFF2-40B4-BE49-F238E27FC236}">
              <a16:creationId xmlns:a16="http://schemas.microsoft.com/office/drawing/2014/main" id="{00000000-0008-0000-3800-0000DD000000}"/>
            </a:ext>
          </a:extLst>
        </xdr:cNvPr>
        <xdr:cNvGrpSpPr/>
      </xdr:nvGrpSpPr>
      <xdr:grpSpPr>
        <a:xfrm>
          <a:off x="13906500" y="599440"/>
          <a:ext cx="756141" cy="180000"/>
          <a:chOff x="10585450" y="586886"/>
          <a:chExt cx="756141" cy="180000"/>
        </a:xfrm>
      </xdr:grpSpPr>
      <xdr:grpSp>
        <xdr:nvGrpSpPr>
          <xdr:cNvPr id="222" name="Gruppieren 221">
            <a:hlinkClick xmlns:r="http://schemas.openxmlformats.org/officeDocument/2006/relationships" r:id="rId15" tooltip="Help"/>
            <a:extLst>
              <a:ext uri="{FF2B5EF4-FFF2-40B4-BE49-F238E27FC236}">
                <a16:creationId xmlns:a16="http://schemas.microsoft.com/office/drawing/2014/main" id="{00000000-0008-0000-3800-0000DE000000}"/>
              </a:ext>
            </a:extLst>
          </xdr:cNvPr>
          <xdr:cNvGrpSpPr/>
        </xdr:nvGrpSpPr>
        <xdr:grpSpPr>
          <a:xfrm>
            <a:off x="11161591" y="586886"/>
            <a:ext cx="180000" cy="180000"/>
            <a:chOff x="8105775" y="571500"/>
            <a:chExt cx="172800" cy="172800"/>
          </a:xfrm>
        </xdr:grpSpPr>
        <xdr:sp macro="" textlink="">
          <xdr:nvSpPr>
            <xdr:cNvPr id="225" name="Rechteck 224">
              <a:extLst>
                <a:ext uri="{FF2B5EF4-FFF2-40B4-BE49-F238E27FC236}">
                  <a16:creationId xmlns:a16="http://schemas.microsoft.com/office/drawing/2014/main" id="{00000000-0008-0000-3800-0000E1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6" name="Textfeld 225">
              <a:extLst>
                <a:ext uri="{FF2B5EF4-FFF2-40B4-BE49-F238E27FC236}">
                  <a16:creationId xmlns:a16="http://schemas.microsoft.com/office/drawing/2014/main" id="{00000000-0008-0000-3800-0000E2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223" name="Rechteck 222">
            <a:extLst>
              <a:ext uri="{FF2B5EF4-FFF2-40B4-BE49-F238E27FC236}">
                <a16:creationId xmlns:a16="http://schemas.microsoft.com/office/drawing/2014/main" id="{00000000-0008-0000-3800-0000DF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24" name="Rechteck 223">
            <a:extLst>
              <a:ext uri="{FF2B5EF4-FFF2-40B4-BE49-F238E27FC236}">
                <a16:creationId xmlns:a16="http://schemas.microsoft.com/office/drawing/2014/main" id="{00000000-0008-0000-3800-0000E0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6.xml><?xml version="1.0" encoding="utf-8"?>
<xdr:wsDr xmlns:xdr="http://schemas.openxmlformats.org/drawingml/2006/spreadsheetDrawing" xmlns:a="http://schemas.openxmlformats.org/drawingml/2006/main">
  <xdr:twoCellAnchor editAs="oneCell">
    <xdr:from>
      <xdr:col>6</xdr:col>
      <xdr:colOff>2057399</xdr:colOff>
      <xdr:row>3</xdr:row>
      <xdr:rowOff>133350</xdr:rowOff>
    </xdr:from>
    <xdr:to>
      <xdr:col>6</xdr:col>
      <xdr:colOff>2714624</xdr:colOff>
      <xdr:row>6</xdr:row>
      <xdr:rowOff>129184</xdr:rowOff>
    </xdr:to>
    <xdr:pic>
      <xdr:nvPicPr>
        <xdr:cNvPr id="2" name="Picture 2">
          <a:extLst>
            <a:ext uri="{FF2B5EF4-FFF2-40B4-BE49-F238E27FC236}">
              <a16:creationId xmlns:a16="http://schemas.microsoft.com/office/drawing/2014/main" id="{00000000-0008-0000-3900-000002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77222" t="9346" r="10763" b="61371"/>
        <a:stretch/>
      </xdr:blipFill>
      <xdr:spPr bwMode="auto">
        <a:xfrm>
          <a:off x="10772774" y="1181100"/>
          <a:ext cx="657225" cy="643534"/>
        </a:xfrm>
        <a:prstGeom prst="rect">
          <a:avLst/>
        </a:prstGeom>
        <a:noFill/>
        <a:ln w="9525">
          <a:noFill/>
          <a:miter lim="800000"/>
          <a:headEnd/>
          <a:tailEnd/>
        </a:ln>
      </xdr:spPr>
    </xdr:pic>
    <xdr:clientData/>
  </xdr:twoCellAnchor>
  <xdr:twoCellAnchor editAs="oneCell">
    <xdr:from>
      <xdr:col>7</xdr:col>
      <xdr:colOff>2105026</xdr:colOff>
      <xdr:row>3</xdr:row>
      <xdr:rowOff>104776</xdr:rowOff>
    </xdr:from>
    <xdr:to>
      <xdr:col>8</xdr:col>
      <xdr:colOff>59055</xdr:colOff>
      <xdr:row>7</xdr:row>
      <xdr:rowOff>0</xdr:rowOff>
    </xdr:to>
    <xdr:pic>
      <xdr:nvPicPr>
        <xdr:cNvPr id="3" name="Picture 2">
          <a:extLst>
            <a:ext uri="{FF2B5EF4-FFF2-40B4-BE49-F238E27FC236}">
              <a16:creationId xmlns:a16="http://schemas.microsoft.com/office/drawing/2014/main" id="{00000000-0008-0000-3900-000003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3129" t="2492" r="84481" b="63240"/>
        <a:stretch/>
      </xdr:blipFill>
      <xdr:spPr bwMode="auto">
        <a:xfrm>
          <a:off x="13535026" y="1152526"/>
          <a:ext cx="668654" cy="733424"/>
        </a:xfrm>
        <a:prstGeom prst="rect">
          <a:avLst/>
        </a:prstGeom>
        <a:noFill/>
        <a:ln w="9525">
          <a:noFill/>
          <a:miter lim="800000"/>
          <a:headEnd/>
          <a:tailEnd/>
        </a:ln>
      </xdr:spPr>
    </xdr:pic>
    <xdr:clientData/>
  </xdr:twoCellAnchor>
  <xdr:twoCellAnchor editAs="oneCell">
    <xdr:from>
      <xdr:col>5</xdr:col>
      <xdr:colOff>609267</xdr:colOff>
      <xdr:row>3</xdr:row>
      <xdr:rowOff>85725</xdr:rowOff>
    </xdr:from>
    <xdr:to>
      <xdr:col>6</xdr:col>
      <xdr:colOff>105109</xdr:colOff>
      <xdr:row>7</xdr:row>
      <xdr:rowOff>19050</xdr:rowOff>
    </xdr:to>
    <xdr:pic>
      <xdr:nvPicPr>
        <xdr:cNvPr id="4" name="Picture 2">
          <a:extLst>
            <a:ext uri="{FF2B5EF4-FFF2-40B4-BE49-F238E27FC236}">
              <a16:creationId xmlns:a16="http://schemas.microsoft.com/office/drawing/2014/main" id="{00000000-0008-0000-3900-000004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27534" t="5297" r="56446" b="59189"/>
        <a:stretch/>
      </xdr:blipFill>
      <xdr:spPr bwMode="auto">
        <a:xfrm>
          <a:off x="7943517" y="1133475"/>
          <a:ext cx="876967" cy="771525"/>
        </a:xfrm>
        <a:prstGeom prst="rect">
          <a:avLst/>
        </a:prstGeom>
        <a:noFill/>
        <a:ln w="9525">
          <a:noFill/>
          <a:miter lim="800000"/>
          <a:headEnd/>
          <a:tailEnd/>
        </a:ln>
      </xdr:spPr>
    </xdr:pic>
    <xdr:clientData/>
  </xdr:twoCellAnchor>
  <xdr:twoCellAnchor editAs="oneCell">
    <xdr:from>
      <xdr:col>6</xdr:col>
      <xdr:colOff>1962150</xdr:colOff>
      <xdr:row>21</xdr:row>
      <xdr:rowOff>19051</xdr:rowOff>
    </xdr:from>
    <xdr:to>
      <xdr:col>7</xdr:col>
      <xdr:colOff>71269</xdr:colOff>
      <xdr:row>24</xdr:row>
      <xdr:rowOff>11699</xdr:rowOff>
    </xdr:to>
    <xdr:pic>
      <xdr:nvPicPr>
        <xdr:cNvPr id="5" name="Picture 2">
          <a:extLst>
            <a:ext uri="{FF2B5EF4-FFF2-40B4-BE49-F238E27FC236}">
              <a16:creationId xmlns:a16="http://schemas.microsoft.com/office/drawing/2014/main" id="{00000000-0008-0000-3900-000005000000}"/>
            </a:ext>
          </a:extLst>
        </xdr:cNvPr>
        <xdr:cNvPicPr>
          <a:picLocks noChangeAspect="1" noChangeArrowheads="1"/>
        </xdr:cNvPicPr>
      </xdr:nvPicPr>
      <xdr:blipFill rotWithShape="1">
        <a:blip xmlns:r="http://schemas.openxmlformats.org/officeDocument/2006/relationships" r:embed="rId1" cstate="print">
          <a:clrChange>
            <a:clrFrom>
              <a:srgbClr val="F3F3F4"/>
            </a:clrFrom>
            <a:clrTo>
              <a:srgbClr val="F3F3F4">
                <a:alpha val="0"/>
              </a:srgbClr>
            </a:clrTo>
          </a:clrChange>
          <a:duotone>
            <a:prstClr val="black"/>
            <a:schemeClr val="tx2">
              <a:tint val="45000"/>
              <a:satMod val="400000"/>
            </a:schemeClr>
          </a:duotone>
        </a:blip>
        <a:srcRect l="52889" t="5919" r="29286" b="58567"/>
        <a:stretch/>
      </xdr:blipFill>
      <xdr:spPr bwMode="auto">
        <a:xfrm>
          <a:off x="10677525" y="4572001"/>
          <a:ext cx="823744" cy="640348"/>
        </a:xfrm>
        <a:prstGeom prst="rect">
          <a:avLst/>
        </a:prstGeom>
        <a:noFill/>
        <a:ln w="9525">
          <a:noFill/>
          <a:miter lim="800000"/>
          <a:headEnd/>
          <a:tailEnd/>
        </a:ln>
      </xdr:spPr>
    </xdr:pic>
    <xdr:clientData/>
  </xdr:twoCellAnchor>
  <xdr:twoCellAnchor editAs="oneCell">
    <xdr:from>
      <xdr:col>4</xdr:col>
      <xdr:colOff>466725</xdr:colOff>
      <xdr:row>36</xdr:row>
      <xdr:rowOff>142875</xdr:rowOff>
    </xdr:from>
    <xdr:to>
      <xdr:col>5</xdr:col>
      <xdr:colOff>46500</xdr:colOff>
      <xdr:row>40</xdr:row>
      <xdr:rowOff>76200</xdr:rowOff>
    </xdr:to>
    <xdr:pic>
      <xdr:nvPicPr>
        <xdr:cNvPr id="6" name="Picture 2">
          <a:extLst>
            <a:ext uri="{FF2B5EF4-FFF2-40B4-BE49-F238E27FC236}">
              <a16:creationId xmlns:a16="http://schemas.microsoft.com/office/drawing/2014/main" id="{00000000-0008-0000-3900-000006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81250" t="12592" r="3728" b="53622"/>
        <a:stretch/>
      </xdr:blipFill>
      <xdr:spPr bwMode="auto">
        <a:xfrm>
          <a:off x="6419850" y="7629525"/>
          <a:ext cx="960900" cy="771525"/>
        </a:xfrm>
        <a:prstGeom prst="rect">
          <a:avLst/>
        </a:prstGeom>
        <a:noFill/>
        <a:ln w="9525">
          <a:noFill/>
          <a:miter lim="800000"/>
          <a:headEnd/>
          <a:tailEnd/>
        </a:ln>
      </xdr:spPr>
    </xdr:pic>
    <xdr:clientData/>
  </xdr:twoCellAnchor>
  <xdr:twoCellAnchor editAs="oneCell">
    <xdr:from>
      <xdr:col>7</xdr:col>
      <xdr:colOff>1905000</xdr:colOff>
      <xdr:row>35</xdr:row>
      <xdr:rowOff>152399</xdr:rowOff>
    </xdr:from>
    <xdr:to>
      <xdr:col>7</xdr:col>
      <xdr:colOff>2689292</xdr:colOff>
      <xdr:row>40</xdr:row>
      <xdr:rowOff>68872</xdr:rowOff>
    </xdr:to>
    <xdr:pic>
      <xdr:nvPicPr>
        <xdr:cNvPr id="7" name="Picture 2">
          <a:extLst>
            <a:ext uri="{FF2B5EF4-FFF2-40B4-BE49-F238E27FC236}">
              <a16:creationId xmlns:a16="http://schemas.microsoft.com/office/drawing/2014/main" id="{00000000-0008-0000-3900-000007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083" t="4479" r="85088" b="52214"/>
        <a:stretch/>
      </xdr:blipFill>
      <xdr:spPr bwMode="auto">
        <a:xfrm>
          <a:off x="13335000" y="7448549"/>
          <a:ext cx="784292" cy="945173"/>
        </a:xfrm>
        <a:prstGeom prst="rect">
          <a:avLst/>
        </a:prstGeom>
        <a:noFill/>
        <a:ln w="9525">
          <a:noFill/>
          <a:miter lim="800000"/>
          <a:headEnd/>
          <a:tailEnd/>
        </a:ln>
      </xdr:spPr>
    </xdr:pic>
    <xdr:clientData/>
  </xdr:twoCellAnchor>
  <xdr:twoCellAnchor editAs="oneCell">
    <xdr:from>
      <xdr:col>3</xdr:col>
      <xdr:colOff>1991167</xdr:colOff>
      <xdr:row>20</xdr:row>
      <xdr:rowOff>19050</xdr:rowOff>
    </xdr:from>
    <xdr:to>
      <xdr:col>4</xdr:col>
      <xdr:colOff>28576</xdr:colOff>
      <xdr:row>25</xdr:row>
      <xdr:rowOff>57151</xdr:rowOff>
    </xdr:to>
    <xdr:pic>
      <xdr:nvPicPr>
        <xdr:cNvPr id="8" name="Picture 2">
          <a:extLst>
            <a:ext uri="{FF2B5EF4-FFF2-40B4-BE49-F238E27FC236}">
              <a16:creationId xmlns:a16="http://schemas.microsoft.com/office/drawing/2014/main" id="{00000000-0008-0000-3900-000008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22478" t="8778" r="66009" b="51600"/>
        <a:stretch/>
      </xdr:blipFill>
      <xdr:spPr bwMode="auto">
        <a:xfrm>
          <a:off x="5229667" y="4381500"/>
          <a:ext cx="752034" cy="1066801"/>
        </a:xfrm>
        <a:prstGeom prst="rect">
          <a:avLst/>
        </a:prstGeom>
        <a:noFill/>
        <a:ln w="9525">
          <a:noFill/>
          <a:miter lim="800000"/>
          <a:headEnd/>
          <a:tailEnd/>
        </a:ln>
      </xdr:spPr>
    </xdr:pic>
    <xdr:clientData/>
  </xdr:twoCellAnchor>
  <xdr:twoCellAnchor editAs="oneCell">
    <xdr:from>
      <xdr:col>3</xdr:col>
      <xdr:colOff>2038351</xdr:colOff>
      <xdr:row>3</xdr:row>
      <xdr:rowOff>95250</xdr:rowOff>
    </xdr:from>
    <xdr:to>
      <xdr:col>4</xdr:col>
      <xdr:colOff>44492</xdr:colOff>
      <xdr:row>7</xdr:row>
      <xdr:rowOff>0</xdr:rowOff>
    </xdr:to>
    <xdr:pic>
      <xdr:nvPicPr>
        <xdr:cNvPr id="9" name="Picture 2">
          <a:extLst>
            <a:ext uri="{FF2B5EF4-FFF2-40B4-BE49-F238E27FC236}">
              <a16:creationId xmlns:a16="http://schemas.microsoft.com/office/drawing/2014/main" id="{00000000-0008-0000-3900-000009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42105" t="9828" r="46601" b="57615"/>
        <a:stretch/>
      </xdr:blipFill>
      <xdr:spPr bwMode="auto">
        <a:xfrm>
          <a:off x="5276851" y="1143000"/>
          <a:ext cx="720766" cy="742950"/>
        </a:xfrm>
        <a:prstGeom prst="rect">
          <a:avLst/>
        </a:prstGeom>
        <a:noFill/>
        <a:ln w="9525">
          <a:noFill/>
          <a:miter lim="800000"/>
          <a:headEnd/>
          <a:tailEnd/>
        </a:ln>
      </xdr:spPr>
    </xdr:pic>
    <xdr:clientData/>
  </xdr:twoCellAnchor>
  <xdr:twoCellAnchor editAs="oneCell">
    <xdr:from>
      <xdr:col>2</xdr:col>
      <xdr:colOff>1962150</xdr:colOff>
      <xdr:row>4</xdr:row>
      <xdr:rowOff>38099</xdr:rowOff>
    </xdr:from>
    <xdr:to>
      <xdr:col>3</xdr:col>
      <xdr:colOff>0</xdr:colOff>
      <xdr:row>6</xdr:row>
      <xdr:rowOff>179178</xdr:rowOff>
    </xdr:to>
    <xdr:pic>
      <xdr:nvPicPr>
        <xdr:cNvPr id="10" name="Picture 2">
          <a:extLst>
            <a:ext uri="{FF2B5EF4-FFF2-40B4-BE49-F238E27FC236}">
              <a16:creationId xmlns:a16="http://schemas.microsoft.com/office/drawing/2014/main" id="{00000000-0008-0000-3900-00000A000000}"/>
            </a:ext>
          </a:extLst>
        </xdr:cNvPr>
        <xdr:cNvPicPr>
          <a:picLocks noChangeAspect="1" noChangeArrowheads="1"/>
        </xdr:cNvPicPr>
      </xdr:nvPicPr>
      <xdr:blipFill rotWithShape="1">
        <a:blip xmlns:r="http://schemas.openxmlformats.org/officeDocument/2006/relationships" r:embed="rId2" cstate="print">
          <a:clrChange>
            <a:clrFrom>
              <a:srgbClr val="F3F3F4"/>
            </a:clrFrom>
            <a:clrTo>
              <a:srgbClr val="F3F3F4">
                <a:alpha val="0"/>
              </a:srgbClr>
            </a:clrTo>
          </a:clrChange>
          <a:duotone>
            <a:prstClr val="black"/>
            <a:schemeClr val="tx2">
              <a:tint val="45000"/>
              <a:satMod val="400000"/>
            </a:schemeClr>
          </a:duotone>
        </a:blip>
        <a:srcRect l="62172" t="13821" r="24451" b="56386"/>
        <a:stretch/>
      </xdr:blipFill>
      <xdr:spPr bwMode="auto">
        <a:xfrm>
          <a:off x="2486025" y="1276349"/>
          <a:ext cx="752475" cy="598279"/>
        </a:xfrm>
        <a:prstGeom prst="rect">
          <a:avLst/>
        </a:prstGeom>
        <a:noFill/>
        <a:ln w="9525">
          <a:noFill/>
          <a:miter lim="800000"/>
          <a:headEnd/>
          <a:tailEnd/>
        </a:ln>
      </xdr:spPr>
    </xdr:pic>
    <xdr:clientData/>
  </xdr:twoCellAnchor>
  <xdr:twoCellAnchor>
    <xdr:from>
      <xdr:col>7</xdr:col>
      <xdr:colOff>1285875</xdr:colOff>
      <xdr:row>51</xdr:row>
      <xdr:rowOff>0</xdr:rowOff>
    </xdr:from>
    <xdr:to>
      <xdr:col>9</xdr:col>
      <xdr:colOff>132387</xdr:colOff>
      <xdr:row>52</xdr:row>
      <xdr:rowOff>27060</xdr:rowOff>
    </xdr:to>
    <xdr:sp macro="" textlink="">
      <xdr:nvSpPr>
        <xdr:cNvPr id="11" name="ZoneTexte 3">
          <a:hlinkClick xmlns:r="http://schemas.openxmlformats.org/officeDocument/2006/relationships" r:id="rId3"/>
          <a:extLst>
            <a:ext uri="{FF2B5EF4-FFF2-40B4-BE49-F238E27FC236}">
              <a16:creationId xmlns:a16="http://schemas.microsoft.com/office/drawing/2014/main" id="{00000000-0008-0000-3900-00000B000000}"/>
            </a:ext>
          </a:extLst>
        </xdr:cNvPr>
        <xdr:cNvSpPr txBox="1"/>
      </xdr:nvSpPr>
      <xdr:spPr>
        <a:xfrm>
          <a:off x="12715875" y="10420350"/>
          <a:ext cx="1837362" cy="217560"/>
        </a:xfrm>
        <a:prstGeom prst="rect">
          <a:avLst/>
        </a:prstGeom>
        <a:noFill/>
      </xdr:spPr>
      <xdr:txBody>
        <a:bodyPr wrap="square" rtlCol="0">
          <a:spAutoFit/>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algn="l"/>
          <a:fld id="{03158EC7-72FF-4733-A8EC-ACDE94CA1D43}" type="TxLink">
            <a:rPr lang="fr-CH" sz="800" b="0" u="sng">
              <a:solidFill>
                <a:schemeClr val="tx1">
                  <a:lumMod val="65000"/>
                  <a:lumOff val="35000"/>
                </a:schemeClr>
              </a:solidFill>
              <a:latin typeface="Calibri Light" panose="020F0302020204030204" pitchFamily="34" charset="0"/>
              <a:cs typeface="Calibri Light" panose="020F0302020204030204" pitchFamily="34" charset="0"/>
            </a:rPr>
            <a:pPr algn="l"/>
            <a:t>Source: Osterwalder&amp;Pigneur</a:t>
          </a:fld>
          <a:endParaRPr lang="fr-CH" sz="800" b="0" u="sng">
            <a:solidFill>
              <a:schemeClr val="tx1">
                <a:lumMod val="65000"/>
                <a:lumOff val="35000"/>
              </a:schemeClr>
            </a:solidFill>
            <a:latin typeface="Calibri Light" panose="020F0302020204030204" pitchFamily="34" charset="0"/>
            <a:cs typeface="Calibri Light" panose="020F0302020204030204" pitchFamily="34" charset="0"/>
          </a:endParaRPr>
        </a:p>
      </xdr:txBody>
    </xdr:sp>
    <xdr:clientData/>
  </xdr:twoCellAnchor>
  <xdr:oneCellAnchor>
    <xdr:from>
      <xdr:col>2</xdr:col>
      <xdr:colOff>190501</xdr:colOff>
      <xdr:row>6</xdr:row>
      <xdr:rowOff>38100</xdr:rowOff>
    </xdr:from>
    <xdr:ext cx="914399" cy="840600"/>
    <xdr:sp macro="" textlink="">
      <xdr:nvSpPr>
        <xdr:cNvPr id="15" name="Gefaltete Ecke 16">
          <a:extLst>
            <a:ext uri="{FF2B5EF4-FFF2-40B4-BE49-F238E27FC236}">
              <a16:creationId xmlns:a16="http://schemas.microsoft.com/office/drawing/2014/main" id="{00000000-0008-0000-3900-00000F000000}"/>
            </a:ext>
          </a:extLst>
        </xdr:cNvPr>
        <xdr:cNvSpPr/>
      </xdr:nvSpPr>
      <xdr:spPr>
        <a:xfrm>
          <a:off x="714376" y="1733550"/>
          <a:ext cx="914399" cy="84060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64F9EC74-D47E-4DE8-840C-5D16D0D78C80}" type="TxLink">
            <a:rPr lang="de-CH" sz="900" baseline="0">
              <a:latin typeface="Calibri Light" panose="020F0302020204030204" pitchFamily="34" charset="0"/>
              <a:cs typeface="Calibri Light" panose="020F0302020204030204" pitchFamily="34" charset="0"/>
            </a:rPr>
            <a:pPr algn="ctr"/>
            <a:t>Quels sont les partenaires et les fournisseurs qui m’apportent une plus-value ?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1676401</xdr:colOff>
      <xdr:row>7</xdr:row>
      <xdr:rowOff>38100</xdr:rowOff>
    </xdr:from>
    <xdr:ext cx="914399" cy="336240"/>
    <xdr:sp macro="" textlink="">
      <xdr:nvSpPr>
        <xdr:cNvPr id="16" name="Gefaltete Ecke 17">
          <a:extLst>
            <a:ext uri="{FF2B5EF4-FFF2-40B4-BE49-F238E27FC236}">
              <a16:creationId xmlns:a16="http://schemas.microsoft.com/office/drawing/2014/main" id="{00000000-0008-0000-3900-000010000000}"/>
            </a:ext>
          </a:extLst>
        </xdr:cNvPr>
        <xdr:cNvSpPr/>
      </xdr:nvSpPr>
      <xdr:spPr>
        <a:xfrm>
          <a:off x="2200276" y="1924050"/>
          <a:ext cx="914399"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BEB658DA-87E4-4D46-88CB-3421A2F411EF}" type="TxLink">
            <a:rPr lang="de-CH" sz="900" baseline="0">
              <a:latin typeface="Calibri Light" panose="020F0302020204030204" pitchFamily="34" charset="0"/>
              <a:cs typeface="Calibri Light" panose="020F0302020204030204" pitchFamily="34" charset="0"/>
            </a:rPr>
            <a:pPr algn="ctr"/>
            <a:t>De qui suis-je dépendant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85726</xdr:colOff>
      <xdr:row>6</xdr:row>
      <xdr:rowOff>95250</xdr:rowOff>
    </xdr:from>
    <xdr:ext cx="914399" cy="504360"/>
    <xdr:sp macro="" textlink="">
      <xdr:nvSpPr>
        <xdr:cNvPr id="17" name="Gefaltete Ecke 18">
          <a:extLst>
            <a:ext uri="{FF2B5EF4-FFF2-40B4-BE49-F238E27FC236}">
              <a16:creationId xmlns:a16="http://schemas.microsoft.com/office/drawing/2014/main" id="{00000000-0008-0000-3900-000011000000}"/>
            </a:ext>
          </a:extLst>
        </xdr:cNvPr>
        <xdr:cNvSpPr/>
      </xdr:nvSpPr>
      <xdr:spPr>
        <a:xfrm>
          <a:off x="3324226" y="1790700"/>
          <a:ext cx="914399" cy="50436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E3CD8A06-8375-484C-8990-965E2017D8E0}" type="TxLink">
            <a:rPr lang="de-CH" sz="900" baseline="0">
              <a:latin typeface="Calibri Light" panose="020F0302020204030204" pitchFamily="34" charset="0"/>
              <a:cs typeface="Calibri Light" panose="020F0302020204030204" pitchFamily="34" charset="0"/>
            </a:rPr>
            <a:pPr algn="ctr"/>
            <a:t>Quelles sont mes activités principales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1143001</xdr:colOff>
      <xdr:row>6</xdr:row>
      <xdr:rowOff>38100</xdr:rowOff>
    </xdr:from>
    <xdr:ext cx="914399" cy="504360"/>
    <xdr:sp macro="" textlink="">
      <xdr:nvSpPr>
        <xdr:cNvPr id="18" name="Gefaltete Ecke 19">
          <a:extLst>
            <a:ext uri="{FF2B5EF4-FFF2-40B4-BE49-F238E27FC236}">
              <a16:creationId xmlns:a16="http://schemas.microsoft.com/office/drawing/2014/main" id="{00000000-0008-0000-3900-000012000000}"/>
            </a:ext>
          </a:extLst>
        </xdr:cNvPr>
        <xdr:cNvSpPr/>
      </xdr:nvSpPr>
      <xdr:spPr>
        <a:xfrm>
          <a:off x="4381501" y="1733550"/>
          <a:ext cx="914399" cy="50436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9B83444B-A1F9-4397-BE0C-2561F9452192}" type="TxLink">
            <a:rPr lang="de-CH" sz="900" baseline="0">
              <a:latin typeface="Calibri Light" panose="020F0302020204030204" pitchFamily="34" charset="0"/>
              <a:cs typeface="Calibri Light" panose="020F0302020204030204" pitchFamily="34" charset="0"/>
            </a:rPr>
            <a:pPr algn="ctr"/>
            <a:t>Quelle est l’expertise nécessaire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1708786</xdr:colOff>
      <xdr:row>8</xdr:row>
      <xdr:rowOff>81915</xdr:rowOff>
    </xdr:from>
    <xdr:ext cx="914399" cy="336240"/>
    <xdr:sp macro="" textlink="">
      <xdr:nvSpPr>
        <xdr:cNvPr id="19" name="Gefaltete Ecke 20">
          <a:extLst>
            <a:ext uri="{FF2B5EF4-FFF2-40B4-BE49-F238E27FC236}">
              <a16:creationId xmlns:a16="http://schemas.microsoft.com/office/drawing/2014/main" id="{00000000-0008-0000-3900-000013000000}"/>
            </a:ext>
          </a:extLst>
        </xdr:cNvPr>
        <xdr:cNvSpPr/>
      </xdr:nvSpPr>
      <xdr:spPr>
        <a:xfrm>
          <a:off x="4947286" y="2158365"/>
          <a:ext cx="914399"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937B137B-D906-4D17-9943-EBB7E5D8C415}" type="TxLink">
            <a:rPr lang="de-CH" sz="900" baseline="0">
              <a:latin typeface="Calibri Light" panose="020F0302020204030204" pitchFamily="34" charset="0"/>
              <a:cs typeface="Calibri Light" panose="020F0302020204030204" pitchFamily="34" charset="0"/>
            </a:rPr>
            <a:pPr algn="ctr"/>
            <a:t>Qu’est-ce qui est indispensable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104776</xdr:colOff>
      <xdr:row>6</xdr:row>
      <xdr:rowOff>142875</xdr:rowOff>
    </xdr:from>
    <xdr:ext cx="914399" cy="336240"/>
    <xdr:sp macro="" textlink="">
      <xdr:nvSpPr>
        <xdr:cNvPr id="20" name="Gefaltete Ecke 21">
          <a:extLst>
            <a:ext uri="{FF2B5EF4-FFF2-40B4-BE49-F238E27FC236}">
              <a16:creationId xmlns:a16="http://schemas.microsoft.com/office/drawing/2014/main" id="{00000000-0008-0000-3900-000014000000}"/>
            </a:ext>
          </a:extLst>
        </xdr:cNvPr>
        <xdr:cNvSpPr/>
      </xdr:nvSpPr>
      <xdr:spPr>
        <a:xfrm>
          <a:off x="6057901" y="1838325"/>
          <a:ext cx="914399"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BDE0E7F1-3818-43CE-8675-4D5F39CA22EE}" type="TxLink">
            <a:rPr lang="de-CH" sz="900" baseline="0">
              <a:latin typeface="Calibri Light" panose="020F0302020204030204" pitchFamily="34" charset="0"/>
              <a:cs typeface="Calibri Light" panose="020F0302020204030204" pitchFamily="34" charset="0"/>
            </a:rPr>
            <a:pPr algn="ctr"/>
            <a:t>Qu’offrez vous aux clients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1104901</xdr:colOff>
      <xdr:row>6</xdr:row>
      <xdr:rowOff>76200</xdr:rowOff>
    </xdr:from>
    <xdr:ext cx="914399" cy="672479"/>
    <xdr:sp macro="" textlink="">
      <xdr:nvSpPr>
        <xdr:cNvPr id="21" name="Gefaltete Ecke 22">
          <a:extLst>
            <a:ext uri="{FF2B5EF4-FFF2-40B4-BE49-F238E27FC236}">
              <a16:creationId xmlns:a16="http://schemas.microsoft.com/office/drawing/2014/main" id="{00000000-0008-0000-3900-000015000000}"/>
            </a:ext>
          </a:extLst>
        </xdr:cNvPr>
        <xdr:cNvSpPr/>
      </xdr:nvSpPr>
      <xdr:spPr>
        <a:xfrm>
          <a:off x="7058026" y="1771650"/>
          <a:ext cx="914399" cy="672479"/>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9FDF15C3-8513-4B0E-A170-DC7F7A95740E}" type="TxLink">
            <a:rPr lang="de-CH" sz="900" baseline="0">
              <a:latin typeface="Calibri Light" panose="020F0302020204030204" pitchFamily="34" charset="0"/>
              <a:cs typeface="Calibri Light" panose="020F0302020204030204" pitchFamily="34" charset="0"/>
            </a:rPr>
            <a:pPr algn="ctr"/>
            <a:t>Quels sont les produits qu’ils désirent véritablement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400051</xdr:colOff>
      <xdr:row>9</xdr:row>
      <xdr:rowOff>76199</xdr:rowOff>
    </xdr:from>
    <xdr:ext cx="1000124" cy="381001"/>
    <xdr:sp macro="" textlink="">
      <xdr:nvSpPr>
        <xdr:cNvPr id="22" name="Gefaltete Ecke 23">
          <a:extLst>
            <a:ext uri="{FF2B5EF4-FFF2-40B4-BE49-F238E27FC236}">
              <a16:creationId xmlns:a16="http://schemas.microsoft.com/office/drawing/2014/main" id="{00000000-0008-0000-3900-000016000000}"/>
            </a:ext>
          </a:extLst>
        </xdr:cNvPr>
        <xdr:cNvSpPr/>
      </xdr:nvSpPr>
      <xdr:spPr>
        <a:xfrm>
          <a:off x="7734301" y="2343149"/>
          <a:ext cx="1000124" cy="381001"/>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algn="ctr"/>
          <a:fld id="{E0BDD788-18EC-4AC2-B937-5C0F73481540}" type="TxLink">
            <a:rPr lang="de-CH" sz="900" baseline="0">
              <a:latin typeface="Calibri Light" panose="020F0302020204030204" pitchFamily="34" charset="0"/>
              <a:cs typeface="Calibri Light" panose="020F0302020204030204" pitchFamily="34" charset="0"/>
            </a:rPr>
            <a:pPr algn="ctr"/>
            <a:t>Sont-ils intéressés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66676</xdr:colOff>
      <xdr:row>23</xdr:row>
      <xdr:rowOff>85725</xdr:rowOff>
    </xdr:from>
    <xdr:ext cx="971549" cy="504360"/>
    <xdr:sp macro="" textlink="">
      <xdr:nvSpPr>
        <xdr:cNvPr id="23" name="Gefaltete Ecke 24">
          <a:extLst>
            <a:ext uri="{FF2B5EF4-FFF2-40B4-BE49-F238E27FC236}">
              <a16:creationId xmlns:a16="http://schemas.microsoft.com/office/drawing/2014/main" id="{00000000-0008-0000-3900-000017000000}"/>
            </a:ext>
          </a:extLst>
        </xdr:cNvPr>
        <xdr:cNvSpPr/>
      </xdr:nvSpPr>
      <xdr:spPr>
        <a:xfrm>
          <a:off x="3305176" y="5095875"/>
          <a:ext cx="971549" cy="50436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l"/>
          <a:fld id="{865E2849-6FE4-4110-9D6F-238281B44E82}" type="TxLink">
            <a:rPr lang="de-CH" sz="900" baseline="0">
              <a:latin typeface="Calibri Light" panose="020F0302020204030204" pitchFamily="34" charset="0"/>
              <a:cs typeface="Calibri Light" panose="020F0302020204030204" pitchFamily="34" charset="0"/>
            </a:rPr>
            <a:pPr algn="l"/>
            <a:t>Quelles sont les compétences clés indispensables?</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1809751</xdr:colOff>
      <xdr:row>25</xdr:row>
      <xdr:rowOff>9525</xdr:rowOff>
    </xdr:from>
    <xdr:ext cx="914399" cy="504360"/>
    <xdr:sp macro="" textlink="">
      <xdr:nvSpPr>
        <xdr:cNvPr id="24" name="Gefaltete Ecke 25">
          <a:extLst>
            <a:ext uri="{FF2B5EF4-FFF2-40B4-BE49-F238E27FC236}">
              <a16:creationId xmlns:a16="http://schemas.microsoft.com/office/drawing/2014/main" id="{00000000-0008-0000-3900-000018000000}"/>
            </a:ext>
          </a:extLst>
        </xdr:cNvPr>
        <xdr:cNvSpPr/>
      </xdr:nvSpPr>
      <xdr:spPr>
        <a:xfrm>
          <a:off x="5048251" y="5400675"/>
          <a:ext cx="914399" cy="50436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l"/>
          <a:fld id="{E8DDC930-B25F-48A6-AE59-47EE628125BE}" type="TxLink">
            <a:rPr lang="de-CH" sz="900" baseline="0">
              <a:latin typeface="Calibri Light" panose="020F0302020204030204" pitchFamily="34" charset="0"/>
              <a:cs typeface="Calibri Light" panose="020F0302020204030204" pitchFamily="34" charset="0"/>
            </a:rPr>
            <a:pPr algn="l"/>
            <a:t>Quelles sont les ressources indispensables?</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1143001</xdr:colOff>
      <xdr:row>23</xdr:row>
      <xdr:rowOff>47625</xdr:rowOff>
    </xdr:from>
    <xdr:ext cx="914399" cy="336240"/>
    <xdr:sp macro="" textlink="">
      <xdr:nvSpPr>
        <xdr:cNvPr id="25" name="Gefaltete Ecke 26">
          <a:extLst>
            <a:ext uri="{FF2B5EF4-FFF2-40B4-BE49-F238E27FC236}">
              <a16:creationId xmlns:a16="http://schemas.microsoft.com/office/drawing/2014/main" id="{00000000-0008-0000-3900-000019000000}"/>
            </a:ext>
          </a:extLst>
        </xdr:cNvPr>
        <xdr:cNvSpPr/>
      </xdr:nvSpPr>
      <xdr:spPr>
        <a:xfrm>
          <a:off x="4381501" y="5057775"/>
          <a:ext cx="914399"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l"/>
          <a:fld id="{313223B0-4800-4650-8EFE-1369C6E8A8E9}" type="TxLink">
            <a:rPr lang="de-CH" sz="900" baseline="0">
              <a:latin typeface="Calibri Light" panose="020F0302020204030204" pitchFamily="34" charset="0"/>
              <a:cs typeface="Calibri Light" panose="020F0302020204030204" pitchFamily="34" charset="0"/>
            </a:rPr>
            <a:pPr algn="l"/>
            <a:t>Quels sont mes « atouts »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104776</xdr:colOff>
      <xdr:row>6</xdr:row>
      <xdr:rowOff>57149</xdr:rowOff>
    </xdr:from>
    <xdr:ext cx="1323974" cy="1176840"/>
    <xdr:sp macro="" textlink="">
      <xdr:nvSpPr>
        <xdr:cNvPr id="26" name="Gefaltete Ecke 27">
          <a:extLst>
            <a:ext uri="{FF2B5EF4-FFF2-40B4-BE49-F238E27FC236}">
              <a16:creationId xmlns:a16="http://schemas.microsoft.com/office/drawing/2014/main" id="{00000000-0008-0000-3900-00001A000000}"/>
            </a:ext>
          </a:extLst>
        </xdr:cNvPr>
        <xdr:cNvSpPr/>
      </xdr:nvSpPr>
      <xdr:spPr>
        <a:xfrm>
          <a:off x="8820151" y="1752599"/>
          <a:ext cx="1323974" cy="11768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7B22B854-3038-499F-BAFF-A7E80008C577}" type="TxLink">
            <a:rPr lang="de-CH" sz="900" baseline="0">
              <a:latin typeface="Calibri Light" panose="020F0302020204030204" pitchFamily="34" charset="0"/>
              <a:cs typeface="Calibri Light" panose="020F0302020204030204" pitchFamily="34" charset="0"/>
            </a:rPr>
            <a:pPr algn="ctr"/>
            <a:t>Quelles sont les relations que vous souhaitez entretenir avec les différents segments de clients ? Relations personnelles ? Virtuelles ? Réservées ? etc.</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66676</xdr:colOff>
      <xdr:row>23</xdr:row>
      <xdr:rowOff>38099</xdr:rowOff>
    </xdr:from>
    <xdr:ext cx="914399" cy="672479"/>
    <xdr:sp macro="" textlink="">
      <xdr:nvSpPr>
        <xdr:cNvPr id="27" name="Gefaltete Ecke 28">
          <a:extLst>
            <a:ext uri="{FF2B5EF4-FFF2-40B4-BE49-F238E27FC236}">
              <a16:creationId xmlns:a16="http://schemas.microsoft.com/office/drawing/2014/main" id="{00000000-0008-0000-3900-00001B000000}"/>
            </a:ext>
          </a:extLst>
        </xdr:cNvPr>
        <xdr:cNvSpPr/>
      </xdr:nvSpPr>
      <xdr:spPr>
        <a:xfrm>
          <a:off x="8782051" y="5048249"/>
          <a:ext cx="914399" cy="672479"/>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56514BA0-DB38-4F3C-8630-4173830030AD}" type="TxLink">
            <a:rPr lang="de-CH" sz="900" baseline="0">
              <a:latin typeface="Calibri Light" panose="020F0302020204030204" pitchFamily="34" charset="0"/>
              <a:cs typeface="Calibri Light" panose="020F0302020204030204" pitchFamily="34" charset="0"/>
            </a:rPr>
            <a:pPr algn="ctr"/>
            <a:t>Comment les clients souhaitent-ils être fournis ?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1152526</xdr:colOff>
      <xdr:row>23</xdr:row>
      <xdr:rowOff>66675</xdr:rowOff>
    </xdr:from>
    <xdr:ext cx="1104899" cy="336240"/>
    <xdr:sp macro="" textlink="">
      <xdr:nvSpPr>
        <xdr:cNvPr id="28" name="Gefaltete Ecke 29">
          <a:extLst>
            <a:ext uri="{FF2B5EF4-FFF2-40B4-BE49-F238E27FC236}">
              <a16:creationId xmlns:a16="http://schemas.microsoft.com/office/drawing/2014/main" id="{00000000-0008-0000-3900-00001C000000}"/>
            </a:ext>
          </a:extLst>
        </xdr:cNvPr>
        <xdr:cNvSpPr/>
      </xdr:nvSpPr>
      <xdr:spPr>
        <a:xfrm>
          <a:off x="9867901" y="5076825"/>
          <a:ext cx="1104899"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8A376C49-9153-4605-A106-583E51A0ECE3}" type="TxLink">
            <a:rPr lang="de-CH" sz="900" baseline="0">
              <a:latin typeface="Calibri Light" panose="020F0302020204030204" pitchFamily="34" charset="0"/>
              <a:cs typeface="Calibri Light" panose="020F0302020204030204" pitchFamily="34" charset="0"/>
            </a:rPr>
            <a:pPr algn="ctr"/>
            <a:t>Quels sont les canaux de distribution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85726</xdr:colOff>
      <xdr:row>6</xdr:row>
      <xdr:rowOff>104774</xdr:rowOff>
    </xdr:from>
    <xdr:ext cx="914399" cy="504826"/>
    <xdr:sp macro="" textlink="">
      <xdr:nvSpPr>
        <xdr:cNvPr id="29" name="Gefaltete Ecke 30">
          <a:extLst>
            <a:ext uri="{FF2B5EF4-FFF2-40B4-BE49-F238E27FC236}">
              <a16:creationId xmlns:a16="http://schemas.microsoft.com/office/drawing/2014/main" id="{00000000-0008-0000-3900-00001D000000}"/>
            </a:ext>
          </a:extLst>
        </xdr:cNvPr>
        <xdr:cNvSpPr/>
      </xdr:nvSpPr>
      <xdr:spPr>
        <a:xfrm>
          <a:off x="11515726" y="1800224"/>
          <a:ext cx="914399" cy="504826"/>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noAutofit/>
        </a:bodyPr>
        <a:lstStyle/>
        <a:p>
          <a:pPr marL="0" indent="0" algn="ctr"/>
          <a:fld id="{A013944A-FA82-4D4D-9F80-C994326EB71C}"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Qui sont nos clients les plus importants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7</xdr:col>
      <xdr:colOff>1200151</xdr:colOff>
      <xdr:row>6</xdr:row>
      <xdr:rowOff>180974</xdr:rowOff>
    </xdr:from>
    <xdr:ext cx="914399" cy="336240"/>
    <xdr:sp macro="" textlink="">
      <xdr:nvSpPr>
        <xdr:cNvPr id="30" name="Gefaltete Ecke 31">
          <a:extLst>
            <a:ext uri="{FF2B5EF4-FFF2-40B4-BE49-F238E27FC236}">
              <a16:creationId xmlns:a16="http://schemas.microsoft.com/office/drawing/2014/main" id="{00000000-0008-0000-3900-00001E000000}"/>
            </a:ext>
          </a:extLst>
        </xdr:cNvPr>
        <xdr:cNvSpPr/>
      </xdr:nvSpPr>
      <xdr:spPr>
        <a:xfrm>
          <a:off x="12630151" y="1876424"/>
          <a:ext cx="914399"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D04313E6-575A-4304-8142-2B7923AFDE15}" type="TxLink">
            <a:rPr lang="de-CH" sz="900" baseline="0">
              <a:latin typeface="Calibri Light" panose="020F0302020204030204" pitchFamily="34" charset="0"/>
              <a:cs typeface="Calibri Light" panose="020F0302020204030204" pitchFamily="34" charset="0"/>
            </a:rPr>
            <a:pPr algn="ctr"/>
            <a:t>Quels sont leurs besoins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57151</xdr:colOff>
      <xdr:row>39</xdr:row>
      <xdr:rowOff>104774</xdr:rowOff>
    </xdr:from>
    <xdr:ext cx="1085849" cy="1008719"/>
    <xdr:sp macro="" textlink="">
      <xdr:nvSpPr>
        <xdr:cNvPr id="31" name="Gefaltete Ecke 32">
          <a:extLst>
            <a:ext uri="{FF2B5EF4-FFF2-40B4-BE49-F238E27FC236}">
              <a16:creationId xmlns:a16="http://schemas.microsoft.com/office/drawing/2014/main" id="{00000000-0008-0000-3900-00001F000000}"/>
            </a:ext>
          </a:extLst>
        </xdr:cNvPr>
        <xdr:cNvSpPr/>
      </xdr:nvSpPr>
      <xdr:spPr>
        <a:xfrm>
          <a:off x="581026" y="8239124"/>
          <a:ext cx="1085849" cy="1008719"/>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marL="0" indent="0" algn="ctr"/>
          <a:fld id="{43A26ED0-536B-44A5-91D9-358A847E8760}" type="TxLink">
            <a:rPr lang="en-US" sz="900" baseline="0">
              <a:solidFill>
                <a:schemeClr val="dk1"/>
              </a:solidFill>
              <a:latin typeface="Calibri Light" panose="020F0302020204030204" pitchFamily="34" charset="0"/>
              <a:ea typeface="+mn-ea"/>
              <a:cs typeface="Calibri Light" panose="020F0302020204030204" pitchFamily="34" charset="0"/>
            </a:rPr>
            <a:pPr marL="0" indent="0" algn="ctr"/>
            <a:t>Quelle est la structure des coûts ? Quels sont les éléments clés qui génèrent le plus de coûts ?</a:t>
          </a:fld>
          <a:endParaRPr lang="de-CH" sz="900" baseline="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5</xdr:col>
      <xdr:colOff>85726</xdr:colOff>
      <xdr:row>39</xdr:row>
      <xdr:rowOff>133348</xdr:rowOff>
    </xdr:from>
    <xdr:ext cx="1114424" cy="1008719"/>
    <xdr:sp macro="" textlink="">
      <xdr:nvSpPr>
        <xdr:cNvPr id="32" name="Gefaltete Ecke 33">
          <a:extLst>
            <a:ext uri="{FF2B5EF4-FFF2-40B4-BE49-F238E27FC236}">
              <a16:creationId xmlns:a16="http://schemas.microsoft.com/office/drawing/2014/main" id="{00000000-0008-0000-3900-000020000000}"/>
            </a:ext>
          </a:extLst>
        </xdr:cNvPr>
        <xdr:cNvSpPr/>
      </xdr:nvSpPr>
      <xdr:spPr>
        <a:xfrm>
          <a:off x="7419976" y="8267698"/>
          <a:ext cx="1114424" cy="1008719"/>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3918A123-4CED-4524-BC13-2276C1CD811E}" type="TxLink">
            <a:rPr lang="de-CH" sz="900" baseline="0">
              <a:latin typeface="Calibri Light" panose="020F0302020204030204" pitchFamily="34" charset="0"/>
              <a:cs typeface="Calibri Light" panose="020F0302020204030204" pitchFamily="34" charset="0"/>
            </a:rPr>
            <a:pPr algn="ctr"/>
            <a:t>Quel montant le client est-il d’accord de payer ? Comment le client veut-il payer ? Comment générer des rentrées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314326</xdr:colOff>
      <xdr:row>11</xdr:row>
      <xdr:rowOff>101680</xdr:rowOff>
    </xdr:from>
    <xdr:ext cx="936000" cy="168120"/>
    <xdr:sp macro="" textlink="" fLocksText="0">
      <xdr:nvSpPr>
        <xdr:cNvPr id="33" name="Gefaltete Ecke 75">
          <a:extLst>
            <a:ext uri="{FF2B5EF4-FFF2-40B4-BE49-F238E27FC236}">
              <a16:creationId xmlns:a16="http://schemas.microsoft.com/office/drawing/2014/main" id="{00000000-0008-0000-3900-000021000000}"/>
            </a:ext>
          </a:extLst>
        </xdr:cNvPr>
        <xdr:cNvSpPr/>
      </xdr:nvSpPr>
      <xdr:spPr>
        <a:xfrm>
          <a:off x="838201" y="27496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1533526</xdr:colOff>
      <xdr:row>6</xdr:row>
      <xdr:rowOff>142875</xdr:rowOff>
    </xdr:from>
    <xdr:ext cx="1000124" cy="336240"/>
    <xdr:sp macro="" textlink="">
      <xdr:nvSpPr>
        <xdr:cNvPr id="34" name="Gefaltete Ecke 218">
          <a:extLst>
            <a:ext uri="{FF2B5EF4-FFF2-40B4-BE49-F238E27FC236}">
              <a16:creationId xmlns:a16="http://schemas.microsoft.com/office/drawing/2014/main" id="{00000000-0008-0000-3900-000022000000}"/>
            </a:ext>
          </a:extLst>
        </xdr:cNvPr>
        <xdr:cNvSpPr/>
      </xdr:nvSpPr>
      <xdr:spPr>
        <a:xfrm>
          <a:off x="10248901" y="1838325"/>
          <a:ext cx="1000124" cy="336240"/>
        </a:xfrm>
        <a:prstGeom prst="foldedCorner">
          <a:avLst/>
        </a:prstGeom>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36000" tIns="0" rIns="36000" bIns="0" numCol="1" spcCol="0" rtlCol="0" fromWordArt="0" anchor="t" anchorCtr="0" forceAA="0" compatLnSpc="1">
          <a:prstTxWarp prst="textNoShape">
            <a:avLst/>
          </a:prstTxWarp>
          <a:spAutoFit/>
        </a:bodyPr>
        <a:lstStyle/>
        <a:p>
          <a:pPr algn="ctr"/>
          <a:fld id="{E932E7D2-FD0C-4FB5-BD08-A211AF2D35C9}" type="TxLink">
            <a:rPr lang="de-CH" sz="900" baseline="0">
              <a:latin typeface="Calibri Light" panose="020F0302020204030204" pitchFamily="34" charset="0"/>
              <a:cs typeface="Calibri Light" panose="020F0302020204030204" pitchFamily="34" charset="0"/>
            </a:rPr>
            <a:pPr algn="ctr"/>
            <a:t>Comment atteindre le client ?</a:t>
          </a:fld>
          <a:endParaRPr lang="de-CH" sz="900" baseline="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1123951</xdr:colOff>
      <xdr:row>14</xdr:row>
      <xdr:rowOff>177880</xdr:rowOff>
    </xdr:from>
    <xdr:ext cx="936000" cy="168120"/>
    <xdr:sp macro="" textlink="" fLocksText="0">
      <xdr:nvSpPr>
        <xdr:cNvPr id="35" name="Gefaltete Ecke 219">
          <a:extLst>
            <a:ext uri="{FF2B5EF4-FFF2-40B4-BE49-F238E27FC236}">
              <a16:creationId xmlns:a16="http://schemas.microsoft.com/office/drawing/2014/main" id="{00000000-0008-0000-3900-000023000000}"/>
            </a:ext>
          </a:extLst>
        </xdr:cNvPr>
        <xdr:cNvSpPr/>
      </xdr:nvSpPr>
      <xdr:spPr>
        <a:xfrm>
          <a:off x="1647826" y="33973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342901</xdr:colOff>
      <xdr:row>16</xdr:row>
      <xdr:rowOff>130255</xdr:rowOff>
    </xdr:from>
    <xdr:ext cx="936000" cy="168120"/>
    <xdr:sp macro="" textlink="" fLocksText="0">
      <xdr:nvSpPr>
        <xdr:cNvPr id="36" name="Gefaltete Ecke 220">
          <a:extLst>
            <a:ext uri="{FF2B5EF4-FFF2-40B4-BE49-F238E27FC236}">
              <a16:creationId xmlns:a16="http://schemas.microsoft.com/office/drawing/2014/main" id="{00000000-0008-0000-3900-000024000000}"/>
            </a:ext>
          </a:extLst>
        </xdr:cNvPr>
        <xdr:cNvSpPr/>
      </xdr:nvSpPr>
      <xdr:spPr>
        <a:xfrm>
          <a:off x="866776" y="37307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1571626</xdr:colOff>
      <xdr:row>10</xdr:row>
      <xdr:rowOff>82630</xdr:rowOff>
    </xdr:from>
    <xdr:ext cx="936000" cy="168120"/>
    <xdr:sp macro="" textlink="" fLocksText="0">
      <xdr:nvSpPr>
        <xdr:cNvPr id="37" name="Gefaltete Ecke 221">
          <a:extLst>
            <a:ext uri="{FF2B5EF4-FFF2-40B4-BE49-F238E27FC236}">
              <a16:creationId xmlns:a16="http://schemas.microsoft.com/office/drawing/2014/main" id="{00000000-0008-0000-3900-000025000000}"/>
            </a:ext>
          </a:extLst>
        </xdr:cNvPr>
        <xdr:cNvSpPr/>
      </xdr:nvSpPr>
      <xdr:spPr>
        <a:xfrm>
          <a:off x="2095501" y="25400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1724026</xdr:colOff>
      <xdr:row>12</xdr:row>
      <xdr:rowOff>158830</xdr:rowOff>
    </xdr:from>
    <xdr:ext cx="936000" cy="168120"/>
    <xdr:sp macro="" textlink="" fLocksText="0">
      <xdr:nvSpPr>
        <xdr:cNvPr id="38" name="Gefaltete Ecke 222">
          <a:extLst>
            <a:ext uri="{FF2B5EF4-FFF2-40B4-BE49-F238E27FC236}">
              <a16:creationId xmlns:a16="http://schemas.microsoft.com/office/drawing/2014/main" id="{00000000-0008-0000-3900-000026000000}"/>
            </a:ext>
          </a:extLst>
        </xdr:cNvPr>
        <xdr:cNvSpPr/>
      </xdr:nvSpPr>
      <xdr:spPr>
        <a:xfrm>
          <a:off x="2247901" y="29972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219076</xdr:colOff>
      <xdr:row>20</xdr:row>
      <xdr:rowOff>111205</xdr:rowOff>
    </xdr:from>
    <xdr:ext cx="936000" cy="168120"/>
    <xdr:sp macro="" textlink="" fLocksText="0">
      <xdr:nvSpPr>
        <xdr:cNvPr id="39" name="Gefaltete Ecke 223">
          <a:extLst>
            <a:ext uri="{FF2B5EF4-FFF2-40B4-BE49-F238E27FC236}">
              <a16:creationId xmlns:a16="http://schemas.microsoft.com/office/drawing/2014/main" id="{00000000-0008-0000-3900-000027000000}"/>
            </a:ext>
          </a:extLst>
        </xdr:cNvPr>
        <xdr:cNvSpPr/>
      </xdr:nvSpPr>
      <xdr:spPr>
        <a:xfrm>
          <a:off x="742951" y="44736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704851</xdr:colOff>
      <xdr:row>23</xdr:row>
      <xdr:rowOff>6430</xdr:rowOff>
    </xdr:from>
    <xdr:ext cx="936000" cy="168120"/>
    <xdr:sp macro="" textlink="" fLocksText="0">
      <xdr:nvSpPr>
        <xdr:cNvPr id="40" name="Gefaltete Ecke 224">
          <a:extLst>
            <a:ext uri="{FF2B5EF4-FFF2-40B4-BE49-F238E27FC236}">
              <a16:creationId xmlns:a16="http://schemas.microsoft.com/office/drawing/2014/main" id="{00000000-0008-0000-3900-000028000000}"/>
            </a:ext>
          </a:extLst>
        </xdr:cNvPr>
        <xdr:cNvSpPr/>
      </xdr:nvSpPr>
      <xdr:spPr>
        <a:xfrm>
          <a:off x="1228726" y="50165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361951</xdr:colOff>
      <xdr:row>25</xdr:row>
      <xdr:rowOff>82630</xdr:rowOff>
    </xdr:from>
    <xdr:ext cx="936000" cy="168120"/>
    <xdr:sp macro="" textlink="" fLocksText="0">
      <xdr:nvSpPr>
        <xdr:cNvPr id="41" name="Gefaltete Ecke 225">
          <a:extLst>
            <a:ext uri="{FF2B5EF4-FFF2-40B4-BE49-F238E27FC236}">
              <a16:creationId xmlns:a16="http://schemas.microsoft.com/office/drawing/2014/main" id="{00000000-0008-0000-3900-000029000000}"/>
            </a:ext>
          </a:extLst>
        </xdr:cNvPr>
        <xdr:cNvSpPr/>
      </xdr:nvSpPr>
      <xdr:spPr>
        <a:xfrm>
          <a:off x="885826" y="54737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1438276</xdr:colOff>
      <xdr:row>19</xdr:row>
      <xdr:rowOff>15955</xdr:rowOff>
    </xdr:from>
    <xdr:ext cx="936000" cy="168120"/>
    <xdr:sp macro="" textlink="" fLocksText="0">
      <xdr:nvSpPr>
        <xdr:cNvPr id="42" name="Gefaltete Ecke 226">
          <a:extLst>
            <a:ext uri="{FF2B5EF4-FFF2-40B4-BE49-F238E27FC236}">
              <a16:creationId xmlns:a16="http://schemas.microsoft.com/office/drawing/2014/main" id="{00000000-0008-0000-3900-00002A000000}"/>
            </a:ext>
          </a:extLst>
        </xdr:cNvPr>
        <xdr:cNvSpPr/>
      </xdr:nvSpPr>
      <xdr:spPr>
        <a:xfrm>
          <a:off x="1962151" y="41879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1628776</xdr:colOff>
      <xdr:row>21</xdr:row>
      <xdr:rowOff>168355</xdr:rowOff>
    </xdr:from>
    <xdr:ext cx="936000" cy="168120"/>
    <xdr:sp macro="" textlink="" fLocksText="0">
      <xdr:nvSpPr>
        <xdr:cNvPr id="43" name="Gefaltete Ecke 227">
          <a:extLst>
            <a:ext uri="{FF2B5EF4-FFF2-40B4-BE49-F238E27FC236}">
              <a16:creationId xmlns:a16="http://schemas.microsoft.com/office/drawing/2014/main" id="{00000000-0008-0000-3900-00002B000000}"/>
            </a:ext>
          </a:extLst>
        </xdr:cNvPr>
        <xdr:cNvSpPr/>
      </xdr:nvSpPr>
      <xdr:spPr>
        <a:xfrm>
          <a:off x="2152651" y="47213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209551</xdr:colOff>
      <xdr:row>30</xdr:row>
      <xdr:rowOff>6430</xdr:rowOff>
    </xdr:from>
    <xdr:ext cx="936000" cy="168120"/>
    <xdr:sp macro="" textlink="" fLocksText="0">
      <xdr:nvSpPr>
        <xdr:cNvPr id="44" name="Gefaltete Ecke 228">
          <a:extLst>
            <a:ext uri="{FF2B5EF4-FFF2-40B4-BE49-F238E27FC236}">
              <a16:creationId xmlns:a16="http://schemas.microsoft.com/office/drawing/2014/main" id="{00000000-0008-0000-3900-00002C000000}"/>
            </a:ext>
          </a:extLst>
        </xdr:cNvPr>
        <xdr:cNvSpPr/>
      </xdr:nvSpPr>
      <xdr:spPr>
        <a:xfrm>
          <a:off x="733426" y="63500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695326</xdr:colOff>
      <xdr:row>32</xdr:row>
      <xdr:rowOff>168355</xdr:rowOff>
    </xdr:from>
    <xdr:ext cx="936000" cy="168120"/>
    <xdr:sp macro="" textlink="" fLocksText="0">
      <xdr:nvSpPr>
        <xdr:cNvPr id="45" name="Gefaltete Ecke 229">
          <a:extLst>
            <a:ext uri="{FF2B5EF4-FFF2-40B4-BE49-F238E27FC236}">
              <a16:creationId xmlns:a16="http://schemas.microsoft.com/office/drawing/2014/main" id="{00000000-0008-0000-3900-00002D000000}"/>
            </a:ext>
          </a:extLst>
        </xdr:cNvPr>
        <xdr:cNvSpPr/>
      </xdr:nvSpPr>
      <xdr:spPr>
        <a:xfrm>
          <a:off x="1219201" y="68930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352426</xdr:colOff>
      <xdr:row>35</xdr:row>
      <xdr:rowOff>54055</xdr:rowOff>
    </xdr:from>
    <xdr:ext cx="936000" cy="168120"/>
    <xdr:sp macro="" textlink="" fLocksText="0">
      <xdr:nvSpPr>
        <xdr:cNvPr id="46" name="Gefaltete Ecke 230">
          <a:extLst>
            <a:ext uri="{FF2B5EF4-FFF2-40B4-BE49-F238E27FC236}">
              <a16:creationId xmlns:a16="http://schemas.microsoft.com/office/drawing/2014/main" id="{00000000-0008-0000-3900-00002E000000}"/>
            </a:ext>
          </a:extLst>
        </xdr:cNvPr>
        <xdr:cNvSpPr/>
      </xdr:nvSpPr>
      <xdr:spPr>
        <a:xfrm>
          <a:off x="876301" y="73502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1428751</xdr:colOff>
      <xdr:row>28</xdr:row>
      <xdr:rowOff>101680</xdr:rowOff>
    </xdr:from>
    <xdr:ext cx="936000" cy="168120"/>
    <xdr:sp macro="" textlink="" fLocksText="0">
      <xdr:nvSpPr>
        <xdr:cNvPr id="47" name="Gefaltete Ecke 231">
          <a:extLst>
            <a:ext uri="{FF2B5EF4-FFF2-40B4-BE49-F238E27FC236}">
              <a16:creationId xmlns:a16="http://schemas.microsoft.com/office/drawing/2014/main" id="{00000000-0008-0000-3900-00002F000000}"/>
            </a:ext>
          </a:extLst>
        </xdr:cNvPr>
        <xdr:cNvSpPr/>
      </xdr:nvSpPr>
      <xdr:spPr>
        <a:xfrm>
          <a:off x="1952626" y="60643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1619251</xdr:colOff>
      <xdr:row>31</xdr:row>
      <xdr:rowOff>63580</xdr:rowOff>
    </xdr:from>
    <xdr:ext cx="936000" cy="168120"/>
    <xdr:sp macro="" textlink="" fLocksText="0">
      <xdr:nvSpPr>
        <xdr:cNvPr id="48" name="Gefaltete Ecke 232">
          <a:extLst>
            <a:ext uri="{FF2B5EF4-FFF2-40B4-BE49-F238E27FC236}">
              <a16:creationId xmlns:a16="http://schemas.microsoft.com/office/drawing/2014/main" id="{00000000-0008-0000-3900-000030000000}"/>
            </a:ext>
          </a:extLst>
        </xdr:cNvPr>
        <xdr:cNvSpPr/>
      </xdr:nvSpPr>
      <xdr:spPr>
        <a:xfrm>
          <a:off x="2143126" y="65977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657226</xdr:colOff>
      <xdr:row>10</xdr:row>
      <xdr:rowOff>92155</xdr:rowOff>
    </xdr:from>
    <xdr:ext cx="936000" cy="168120"/>
    <xdr:sp macro="" textlink="" fLocksText="0">
      <xdr:nvSpPr>
        <xdr:cNvPr id="49" name="Gefaltete Ecke 233">
          <a:extLst>
            <a:ext uri="{FF2B5EF4-FFF2-40B4-BE49-F238E27FC236}">
              <a16:creationId xmlns:a16="http://schemas.microsoft.com/office/drawing/2014/main" id="{00000000-0008-0000-3900-000031000000}"/>
            </a:ext>
          </a:extLst>
        </xdr:cNvPr>
        <xdr:cNvSpPr/>
      </xdr:nvSpPr>
      <xdr:spPr>
        <a:xfrm>
          <a:off x="3895726" y="25496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314326</xdr:colOff>
      <xdr:row>12</xdr:row>
      <xdr:rowOff>168355</xdr:rowOff>
    </xdr:from>
    <xdr:ext cx="936000" cy="168120"/>
    <xdr:sp macro="" textlink="" fLocksText="0">
      <xdr:nvSpPr>
        <xdr:cNvPr id="50" name="Gefaltete Ecke 234">
          <a:extLst>
            <a:ext uri="{FF2B5EF4-FFF2-40B4-BE49-F238E27FC236}">
              <a16:creationId xmlns:a16="http://schemas.microsoft.com/office/drawing/2014/main" id="{00000000-0008-0000-3900-000032000000}"/>
            </a:ext>
          </a:extLst>
        </xdr:cNvPr>
        <xdr:cNvSpPr/>
      </xdr:nvSpPr>
      <xdr:spPr>
        <a:xfrm>
          <a:off x="3552826" y="30068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76201</xdr:colOff>
      <xdr:row>16</xdr:row>
      <xdr:rowOff>130255</xdr:rowOff>
    </xdr:from>
    <xdr:ext cx="936000" cy="168120"/>
    <xdr:sp macro="" textlink="" fLocksText="0">
      <xdr:nvSpPr>
        <xdr:cNvPr id="51" name="Gefaltete Ecke 235">
          <a:extLst>
            <a:ext uri="{FF2B5EF4-FFF2-40B4-BE49-F238E27FC236}">
              <a16:creationId xmlns:a16="http://schemas.microsoft.com/office/drawing/2014/main" id="{00000000-0008-0000-3900-000033000000}"/>
            </a:ext>
          </a:extLst>
        </xdr:cNvPr>
        <xdr:cNvSpPr/>
      </xdr:nvSpPr>
      <xdr:spPr>
        <a:xfrm>
          <a:off x="3314701" y="37307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1504951</xdr:colOff>
      <xdr:row>14</xdr:row>
      <xdr:rowOff>120730</xdr:rowOff>
    </xdr:from>
    <xdr:ext cx="936000" cy="168120"/>
    <xdr:sp macro="" textlink="" fLocksText="0">
      <xdr:nvSpPr>
        <xdr:cNvPr id="52" name="Gefaltete Ecke 236">
          <a:extLst>
            <a:ext uri="{FF2B5EF4-FFF2-40B4-BE49-F238E27FC236}">
              <a16:creationId xmlns:a16="http://schemas.microsoft.com/office/drawing/2014/main" id="{00000000-0008-0000-3900-000034000000}"/>
            </a:ext>
          </a:extLst>
        </xdr:cNvPr>
        <xdr:cNvSpPr/>
      </xdr:nvSpPr>
      <xdr:spPr>
        <a:xfrm>
          <a:off x="4743451" y="33401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857251</xdr:colOff>
      <xdr:row>19</xdr:row>
      <xdr:rowOff>111205</xdr:rowOff>
    </xdr:from>
    <xdr:ext cx="936000" cy="168120"/>
    <xdr:sp macro="" textlink="" fLocksText="0">
      <xdr:nvSpPr>
        <xdr:cNvPr id="53" name="Gefaltete Ecke 237">
          <a:extLst>
            <a:ext uri="{FF2B5EF4-FFF2-40B4-BE49-F238E27FC236}">
              <a16:creationId xmlns:a16="http://schemas.microsoft.com/office/drawing/2014/main" id="{00000000-0008-0000-3900-000035000000}"/>
            </a:ext>
          </a:extLst>
        </xdr:cNvPr>
        <xdr:cNvSpPr/>
      </xdr:nvSpPr>
      <xdr:spPr>
        <a:xfrm>
          <a:off x="4095751" y="42831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1704976</xdr:colOff>
      <xdr:row>12</xdr:row>
      <xdr:rowOff>15955</xdr:rowOff>
    </xdr:from>
    <xdr:ext cx="936000" cy="168120"/>
    <xdr:sp macro="" textlink="" fLocksText="0">
      <xdr:nvSpPr>
        <xdr:cNvPr id="54" name="Gefaltete Ecke 238">
          <a:extLst>
            <a:ext uri="{FF2B5EF4-FFF2-40B4-BE49-F238E27FC236}">
              <a16:creationId xmlns:a16="http://schemas.microsoft.com/office/drawing/2014/main" id="{00000000-0008-0000-3900-000036000000}"/>
            </a:ext>
          </a:extLst>
        </xdr:cNvPr>
        <xdr:cNvSpPr/>
      </xdr:nvSpPr>
      <xdr:spPr>
        <a:xfrm>
          <a:off x="4943476" y="28544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1390651</xdr:colOff>
      <xdr:row>16</xdr:row>
      <xdr:rowOff>177880</xdr:rowOff>
    </xdr:from>
    <xdr:ext cx="936000" cy="168120"/>
    <xdr:sp macro="" textlink="" fLocksText="0">
      <xdr:nvSpPr>
        <xdr:cNvPr id="55" name="Gefaltete Ecke 239">
          <a:extLst>
            <a:ext uri="{FF2B5EF4-FFF2-40B4-BE49-F238E27FC236}">
              <a16:creationId xmlns:a16="http://schemas.microsoft.com/office/drawing/2014/main" id="{00000000-0008-0000-3900-000037000000}"/>
            </a:ext>
          </a:extLst>
        </xdr:cNvPr>
        <xdr:cNvSpPr/>
      </xdr:nvSpPr>
      <xdr:spPr>
        <a:xfrm>
          <a:off x="4629151" y="37783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390526</xdr:colOff>
      <xdr:row>27</xdr:row>
      <xdr:rowOff>63580</xdr:rowOff>
    </xdr:from>
    <xdr:ext cx="936000" cy="168120"/>
    <xdr:sp macro="" textlink="" fLocksText="0">
      <xdr:nvSpPr>
        <xdr:cNvPr id="56" name="Gefaltete Ecke 240">
          <a:extLst>
            <a:ext uri="{FF2B5EF4-FFF2-40B4-BE49-F238E27FC236}">
              <a16:creationId xmlns:a16="http://schemas.microsoft.com/office/drawing/2014/main" id="{00000000-0008-0000-3900-000038000000}"/>
            </a:ext>
          </a:extLst>
        </xdr:cNvPr>
        <xdr:cNvSpPr/>
      </xdr:nvSpPr>
      <xdr:spPr>
        <a:xfrm>
          <a:off x="3629026" y="58357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228601</xdr:colOff>
      <xdr:row>30</xdr:row>
      <xdr:rowOff>73105</xdr:rowOff>
    </xdr:from>
    <xdr:ext cx="936000" cy="168120"/>
    <xdr:sp macro="" textlink="" fLocksText="0">
      <xdr:nvSpPr>
        <xdr:cNvPr id="57" name="Gefaltete Ecke 241">
          <a:extLst>
            <a:ext uri="{FF2B5EF4-FFF2-40B4-BE49-F238E27FC236}">
              <a16:creationId xmlns:a16="http://schemas.microsoft.com/office/drawing/2014/main" id="{00000000-0008-0000-3900-000039000000}"/>
            </a:ext>
          </a:extLst>
        </xdr:cNvPr>
        <xdr:cNvSpPr/>
      </xdr:nvSpPr>
      <xdr:spPr>
        <a:xfrm>
          <a:off x="3467101" y="64167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9526</xdr:colOff>
      <xdr:row>33</xdr:row>
      <xdr:rowOff>82630</xdr:rowOff>
    </xdr:from>
    <xdr:ext cx="936000" cy="168120"/>
    <xdr:sp macro="" textlink="" fLocksText="0">
      <xdr:nvSpPr>
        <xdr:cNvPr id="58" name="Gefaltete Ecke 242">
          <a:extLst>
            <a:ext uri="{FF2B5EF4-FFF2-40B4-BE49-F238E27FC236}">
              <a16:creationId xmlns:a16="http://schemas.microsoft.com/office/drawing/2014/main" id="{00000000-0008-0000-3900-00003A000000}"/>
            </a:ext>
          </a:extLst>
        </xdr:cNvPr>
        <xdr:cNvSpPr/>
      </xdr:nvSpPr>
      <xdr:spPr>
        <a:xfrm>
          <a:off x="3248026" y="69977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1600201</xdr:colOff>
      <xdr:row>31</xdr:row>
      <xdr:rowOff>101680</xdr:rowOff>
    </xdr:from>
    <xdr:ext cx="936000" cy="168120"/>
    <xdr:sp macro="" textlink="" fLocksText="0">
      <xdr:nvSpPr>
        <xdr:cNvPr id="59" name="Gefaltete Ecke 243">
          <a:extLst>
            <a:ext uri="{FF2B5EF4-FFF2-40B4-BE49-F238E27FC236}">
              <a16:creationId xmlns:a16="http://schemas.microsoft.com/office/drawing/2014/main" id="{00000000-0008-0000-3900-00003B000000}"/>
            </a:ext>
          </a:extLst>
        </xdr:cNvPr>
        <xdr:cNvSpPr/>
      </xdr:nvSpPr>
      <xdr:spPr>
        <a:xfrm>
          <a:off x="4838701" y="66358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1238251</xdr:colOff>
      <xdr:row>36</xdr:row>
      <xdr:rowOff>63580</xdr:rowOff>
    </xdr:from>
    <xdr:ext cx="936000" cy="168120"/>
    <xdr:sp macro="" textlink="" fLocksText="0">
      <xdr:nvSpPr>
        <xdr:cNvPr id="60" name="Gefaltete Ecke 244">
          <a:extLst>
            <a:ext uri="{FF2B5EF4-FFF2-40B4-BE49-F238E27FC236}">
              <a16:creationId xmlns:a16="http://schemas.microsoft.com/office/drawing/2014/main" id="{00000000-0008-0000-3900-00003C000000}"/>
            </a:ext>
          </a:extLst>
        </xdr:cNvPr>
        <xdr:cNvSpPr/>
      </xdr:nvSpPr>
      <xdr:spPr>
        <a:xfrm>
          <a:off x="4476751" y="75502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1638301</xdr:colOff>
      <xdr:row>28</xdr:row>
      <xdr:rowOff>158830</xdr:rowOff>
    </xdr:from>
    <xdr:ext cx="936000" cy="168120"/>
    <xdr:sp macro="" textlink="" fLocksText="0">
      <xdr:nvSpPr>
        <xdr:cNvPr id="61" name="Gefaltete Ecke 245">
          <a:extLst>
            <a:ext uri="{FF2B5EF4-FFF2-40B4-BE49-F238E27FC236}">
              <a16:creationId xmlns:a16="http://schemas.microsoft.com/office/drawing/2014/main" id="{00000000-0008-0000-3900-00003D000000}"/>
            </a:ext>
          </a:extLst>
        </xdr:cNvPr>
        <xdr:cNvSpPr/>
      </xdr:nvSpPr>
      <xdr:spPr>
        <a:xfrm>
          <a:off x="4876801" y="61214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1323976</xdr:colOff>
      <xdr:row>33</xdr:row>
      <xdr:rowOff>130255</xdr:rowOff>
    </xdr:from>
    <xdr:ext cx="936000" cy="168120"/>
    <xdr:sp macro="" textlink="" fLocksText="0">
      <xdr:nvSpPr>
        <xdr:cNvPr id="62" name="Gefaltete Ecke 246">
          <a:extLst>
            <a:ext uri="{FF2B5EF4-FFF2-40B4-BE49-F238E27FC236}">
              <a16:creationId xmlns:a16="http://schemas.microsoft.com/office/drawing/2014/main" id="{00000000-0008-0000-3900-00003E000000}"/>
            </a:ext>
          </a:extLst>
        </xdr:cNvPr>
        <xdr:cNvSpPr/>
      </xdr:nvSpPr>
      <xdr:spPr>
        <a:xfrm>
          <a:off x="4562476" y="70454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133351</xdr:colOff>
      <xdr:row>11</xdr:row>
      <xdr:rowOff>120730</xdr:rowOff>
    </xdr:from>
    <xdr:ext cx="936000" cy="168120"/>
    <xdr:sp macro="" textlink="" fLocksText="0">
      <xdr:nvSpPr>
        <xdr:cNvPr id="63" name="Gefaltete Ecke 247">
          <a:extLst>
            <a:ext uri="{FF2B5EF4-FFF2-40B4-BE49-F238E27FC236}">
              <a16:creationId xmlns:a16="http://schemas.microsoft.com/office/drawing/2014/main" id="{00000000-0008-0000-3900-00003F000000}"/>
            </a:ext>
          </a:extLst>
        </xdr:cNvPr>
        <xdr:cNvSpPr/>
      </xdr:nvSpPr>
      <xdr:spPr>
        <a:xfrm>
          <a:off x="6086476" y="27686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619126</xdr:colOff>
      <xdr:row>14</xdr:row>
      <xdr:rowOff>92155</xdr:rowOff>
    </xdr:from>
    <xdr:ext cx="936000" cy="168120"/>
    <xdr:sp macro="" textlink="" fLocksText="0">
      <xdr:nvSpPr>
        <xdr:cNvPr id="64" name="Gefaltete Ecke 248">
          <a:extLst>
            <a:ext uri="{FF2B5EF4-FFF2-40B4-BE49-F238E27FC236}">
              <a16:creationId xmlns:a16="http://schemas.microsoft.com/office/drawing/2014/main" id="{00000000-0008-0000-3900-000040000000}"/>
            </a:ext>
          </a:extLst>
        </xdr:cNvPr>
        <xdr:cNvSpPr/>
      </xdr:nvSpPr>
      <xdr:spPr>
        <a:xfrm>
          <a:off x="6572251" y="33116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276226</xdr:colOff>
      <xdr:row>16</xdr:row>
      <xdr:rowOff>168355</xdr:rowOff>
    </xdr:from>
    <xdr:ext cx="936000" cy="168120"/>
    <xdr:sp macro="" textlink="" fLocksText="0">
      <xdr:nvSpPr>
        <xdr:cNvPr id="65" name="Gefaltete Ecke 249">
          <a:extLst>
            <a:ext uri="{FF2B5EF4-FFF2-40B4-BE49-F238E27FC236}">
              <a16:creationId xmlns:a16="http://schemas.microsoft.com/office/drawing/2014/main" id="{00000000-0008-0000-3900-000041000000}"/>
            </a:ext>
          </a:extLst>
        </xdr:cNvPr>
        <xdr:cNvSpPr/>
      </xdr:nvSpPr>
      <xdr:spPr>
        <a:xfrm>
          <a:off x="6229351" y="37688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228601</xdr:colOff>
      <xdr:row>16</xdr:row>
      <xdr:rowOff>63580</xdr:rowOff>
    </xdr:from>
    <xdr:ext cx="936000" cy="168120"/>
    <xdr:sp macro="" textlink="" fLocksText="0">
      <xdr:nvSpPr>
        <xdr:cNvPr id="66" name="Gefaltete Ecke 250">
          <a:extLst>
            <a:ext uri="{FF2B5EF4-FFF2-40B4-BE49-F238E27FC236}">
              <a16:creationId xmlns:a16="http://schemas.microsoft.com/office/drawing/2014/main" id="{00000000-0008-0000-3900-000042000000}"/>
            </a:ext>
          </a:extLst>
        </xdr:cNvPr>
        <xdr:cNvSpPr/>
      </xdr:nvSpPr>
      <xdr:spPr>
        <a:xfrm>
          <a:off x="7562851" y="36640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161926</xdr:colOff>
      <xdr:row>12</xdr:row>
      <xdr:rowOff>177880</xdr:rowOff>
    </xdr:from>
    <xdr:ext cx="936000" cy="168120"/>
    <xdr:sp macro="" textlink="" fLocksText="0">
      <xdr:nvSpPr>
        <xdr:cNvPr id="67" name="Gefaltete Ecke 251">
          <a:extLst>
            <a:ext uri="{FF2B5EF4-FFF2-40B4-BE49-F238E27FC236}">
              <a16:creationId xmlns:a16="http://schemas.microsoft.com/office/drawing/2014/main" id="{00000000-0008-0000-3900-000043000000}"/>
            </a:ext>
          </a:extLst>
        </xdr:cNvPr>
        <xdr:cNvSpPr/>
      </xdr:nvSpPr>
      <xdr:spPr>
        <a:xfrm>
          <a:off x="7496176" y="30163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38101</xdr:colOff>
      <xdr:row>20</xdr:row>
      <xdr:rowOff>130255</xdr:rowOff>
    </xdr:from>
    <xdr:ext cx="936000" cy="168120"/>
    <xdr:sp macro="" textlink="" fLocksText="0">
      <xdr:nvSpPr>
        <xdr:cNvPr id="68" name="Gefaltete Ecke 252">
          <a:extLst>
            <a:ext uri="{FF2B5EF4-FFF2-40B4-BE49-F238E27FC236}">
              <a16:creationId xmlns:a16="http://schemas.microsoft.com/office/drawing/2014/main" id="{00000000-0008-0000-3900-000044000000}"/>
            </a:ext>
          </a:extLst>
        </xdr:cNvPr>
        <xdr:cNvSpPr/>
      </xdr:nvSpPr>
      <xdr:spPr>
        <a:xfrm>
          <a:off x="5991226" y="44927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523876</xdr:colOff>
      <xdr:row>23</xdr:row>
      <xdr:rowOff>25480</xdr:rowOff>
    </xdr:from>
    <xdr:ext cx="936000" cy="168120"/>
    <xdr:sp macro="" textlink="" fLocksText="0">
      <xdr:nvSpPr>
        <xdr:cNvPr id="69" name="Gefaltete Ecke 253">
          <a:extLst>
            <a:ext uri="{FF2B5EF4-FFF2-40B4-BE49-F238E27FC236}">
              <a16:creationId xmlns:a16="http://schemas.microsoft.com/office/drawing/2014/main" id="{00000000-0008-0000-3900-000045000000}"/>
            </a:ext>
          </a:extLst>
        </xdr:cNvPr>
        <xdr:cNvSpPr/>
      </xdr:nvSpPr>
      <xdr:spPr>
        <a:xfrm>
          <a:off x="6477001" y="50356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180976</xdr:colOff>
      <xdr:row>25</xdr:row>
      <xdr:rowOff>101680</xdr:rowOff>
    </xdr:from>
    <xdr:ext cx="936000" cy="168120"/>
    <xdr:sp macro="" textlink="" fLocksText="0">
      <xdr:nvSpPr>
        <xdr:cNvPr id="70" name="Gefaltete Ecke 254">
          <a:extLst>
            <a:ext uri="{FF2B5EF4-FFF2-40B4-BE49-F238E27FC236}">
              <a16:creationId xmlns:a16="http://schemas.microsoft.com/office/drawing/2014/main" id="{00000000-0008-0000-3900-000046000000}"/>
            </a:ext>
          </a:extLst>
        </xdr:cNvPr>
        <xdr:cNvSpPr/>
      </xdr:nvSpPr>
      <xdr:spPr>
        <a:xfrm>
          <a:off x="6134101" y="54928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200026</xdr:colOff>
      <xdr:row>20</xdr:row>
      <xdr:rowOff>6430</xdr:rowOff>
    </xdr:from>
    <xdr:ext cx="936000" cy="168120"/>
    <xdr:sp macro="" textlink="" fLocksText="0">
      <xdr:nvSpPr>
        <xdr:cNvPr id="71" name="Gefaltete Ecke 255">
          <a:extLst>
            <a:ext uri="{FF2B5EF4-FFF2-40B4-BE49-F238E27FC236}">
              <a16:creationId xmlns:a16="http://schemas.microsoft.com/office/drawing/2014/main" id="{00000000-0008-0000-3900-000047000000}"/>
            </a:ext>
          </a:extLst>
        </xdr:cNvPr>
        <xdr:cNvSpPr/>
      </xdr:nvSpPr>
      <xdr:spPr>
        <a:xfrm>
          <a:off x="7534276" y="43688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228601</xdr:colOff>
      <xdr:row>24</xdr:row>
      <xdr:rowOff>139780</xdr:rowOff>
    </xdr:from>
    <xdr:ext cx="936000" cy="168120"/>
    <xdr:sp macro="" textlink="" fLocksText="0">
      <xdr:nvSpPr>
        <xdr:cNvPr id="72" name="Gefaltete Ecke 256">
          <a:extLst>
            <a:ext uri="{FF2B5EF4-FFF2-40B4-BE49-F238E27FC236}">
              <a16:creationId xmlns:a16="http://schemas.microsoft.com/office/drawing/2014/main" id="{00000000-0008-0000-3900-000048000000}"/>
            </a:ext>
          </a:extLst>
        </xdr:cNvPr>
        <xdr:cNvSpPr/>
      </xdr:nvSpPr>
      <xdr:spPr>
        <a:xfrm>
          <a:off x="7562851" y="53404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85726</xdr:colOff>
      <xdr:row>30</xdr:row>
      <xdr:rowOff>35005</xdr:rowOff>
    </xdr:from>
    <xdr:ext cx="936000" cy="168120"/>
    <xdr:sp macro="" textlink="" fLocksText="0">
      <xdr:nvSpPr>
        <xdr:cNvPr id="73" name="Gefaltete Ecke 257">
          <a:extLst>
            <a:ext uri="{FF2B5EF4-FFF2-40B4-BE49-F238E27FC236}">
              <a16:creationId xmlns:a16="http://schemas.microsoft.com/office/drawing/2014/main" id="{00000000-0008-0000-3900-000049000000}"/>
            </a:ext>
          </a:extLst>
        </xdr:cNvPr>
        <xdr:cNvSpPr/>
      </xdr:nvSpPr>
      <xdr:spPr>
        <a:xfrm>
          <a:off x="6038851" y="63786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514351</xdr:colOff>
      <xdr:row>32</xdr:row>
      <xdr:rowOff>187405</xdr:rowOff>
    </xdr:from>
    <xdr:ext cx="936000" cy="168120"/>
    <xdr:sp macro="" textlink="" fLocksText="0">
      <xdr:nvSpPr>
        <xdr:cNvPr id="74" name="Gefaltete Ecke 258">
          <a:extLst>
            <a:ext uri="{FF2B5EF4-FFF2-40B4-BE49-F238E27FC236}">
              <a16:creationId xmlns:a16="http://schemas.microsoft.com/office/drawing/2014/main" id="{00000000-0008-0000-3900-00004A000000}"/>
            </a:ext>
          </a:extLst>
        </xdr:cNvPr>
        <xdr:cNvSpPr/>
      </xdr:nvSpPr>
      <xdr:spPr>
        <a:xfrm>
          <a:off x="6467476" y="69120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171451</xdr:colOff>
      <xdr:row>35</xdr:row>
      <xdr:rowOff>73105</xdr:rowOff>
    </xdr:from>
    <xdr:ext cx="936000" cy="168120"/>
    <xdr:sp macro="" textlink="" fLocksText="0">
      <xdr:nvSpPr>
        <xdr:cNvPr id="75" name="Gefaltete Ecke 259">
          <a:extLst>
            <a:ext uri="{FF2B5EF4-FFF2-40B4-BE49-F238E27FC236}">
              <a16:creationId xmlns:a16="http://schemas.microsoft.com/office/drawing/2014/main" id="{00000000-0008-0000-3900-00004B000000}"/>
            </a:ext>
          </a:extLst>
        </xdr:cNvPr>
        <xdr:cNvSpPr/>
      </xdr:nvSpPr>
      <xdr:spPr>
        <a:xfrm>
          <a:off x="6124576" y="73692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1247776</xdr:colOff>
      <xdr:row>28</xdr:row>
      <xdr:rowOff>120730</xdr:rowOff>
    </xdr:from>
    <xdr:ext cx="936000" cy="168120"/>
    <xdr:sp macro="" textlink="" fLocksText="0">
      <xdr:nvSpPr>
        <xdr:cNvPr id="76" name="Gefaltete Ecke 260">
          <a:extLst>
            <a:ext uri="{FF2B5EF4-FFF2-40B4-BE49-F238E27FC236}">
              <a16:creationId xmlns:a16="http://schemas.microsoft.com/office/drawing/2014/main" id="{00000000-0008-0000-3900-00004C000000}"/>
            </a:ext>
          </a:extLst>
        </xdr:cNvPr>
        <xdr:cNvSpPr/>
      </xdr:nvSpPr>
      <xdr:spPr>
        <a:xfrm>
          <a:off x="7200901" y="60833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361951</xdr:colOff>
      <xdr:row>34</xdr:row>
      <xdr:rowOff>139780</xdr:rowOff>
    </xdr:from>
    <xdr:ext cx="936000" cy="168120"/>
    <xdr:sp macro="" textlink="" fLocksText="0">
      <xdr:nvSpPr>
        <xdr:cNvPr id="77" name="Gefaltete Ecke 261">
          <a:extLst>
            <a:ext uri="{FF2B5EF4-FFF2-40B4-BE49-F238E27FC236}">
              <a16:creationId xmlns:a16="http://schemas.microsoft.com/office/drawing/2014/main" id="{00000000-0008-0000-3900-00004D000000}"/>
            </a:ext>
          </a:extLst>
        </xdr:cNvPr>
        <xdr:cNvSpPr/>
      </xdr:nvSpPr>
      <xdr:spPr>
        <a:xfrm>
          <a:off x="7696201" y="72454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1704976</xdr:colOff>
      <xdr:row>9</xdr:row>
      <xdr:rowOff>168355</xdr:rowOff>
    </xdr:from>
    <xdr:ext cx="936000" cy="168120"/>
    <xdr:sp macro="" textlink="" fLocksText="0">
      <xdr:nvSpPr>
        <xdr:cNvPr id="78" name="Gefaltete Ecke 262">
          <a:extLst>
            <a:ext uri="{FF2B5EF4-FFF2-40B4-BE49-F238E27FC236}">
              <a16:creationId xmlns:a16="http://schemas.microsoft.com/office/drawing/2014/main" id="{00000000-0008-0000-3900-00004E000000}"/>
            </a:ext>
          </a:extLst>
        </xdr:cNvPr>
        <xdr:cNvSpPr/>
      </xdr:nvSpPr>
      <xdr:spPr>
        <a:xfrm>
          <a:off x="10420351" y="24353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333376</xdr:colOff>
      <xdr:row>13</xdr:row>
      <xdr:rowOff>149305</xdr:rowOff>
    </xdr:from>
    <xdr:ext cx="936000" cy="168120"/>
    <xdr:sp macro="" textlink="" fLocksText="0">
      <xdr:nvSpPr>
        <xdr:cNvPr id="79" name="Gefaltete Ecke 263">
          <a:extLst>
            <a:ext uri="{FF2B5EF4-FFF2-40B4-BE49-F238E27FC236}">
              <a16:creationId xmlns:a16="http://schemas.microsoft.com/office/drawing/2014/main" id="{00000000-0008-0000-3900-00004F000000}"/>
            </a:ext>
          </a:extLst>
        </xdr:cNvPr>
        <xdr:cNvSpPr/>
      </xdr:nvSpPr>
      <xdr:spPr>
        <a:xfrm>
          <a:off x="9048751" y="31782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95251</xdr:colOff>
      <xdr:row>17</xdr:row>
      <xdr:rowOff>111205</xdr:rowOff>
    </xdr:from>
    <xdr:ext cx="936000" cy="168120"/>
    <xdr:sp macro="" textlink="" fLocksText="0">
      <xdr:nvSpPr>
        <xdr:cNvPr id="80" name="Gefaltete Ecke 264">
          <a:extLst>
            <a:ext uri="{FF2B5EF4-FFF2-40B4-BE49-F238E27FC236}">
              <a16:creationId xmlns:a16="http://schemas.microsoft.com/office/drawing/2014/main" id="{00000000-0008-0000-3900-000050000000}"/>
            </a:ext>
          </a:extLst>
        </xdr:cNvPr>
        <xdr:cNvSpPr/>
      </xdr:nvSpPr>
      <xdr:spPr>
        <a:xfrm>
          <a:off x="8810626" y="39021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1524001</xdr:colOff>
      <xdr:row>15</xdr:row>
      <xdr:rowOff>101680</xdr:rowOff>
    </xdr:from>
    <xdr:ext cx="936000" cy="168120"/>
    <xdr:sp macro="" textlink="" fLocksText="0">
      <xdr:nvSpPr>
        <xdr:cNvPr id="81" name="Gefaltete Ecke 265">
          <a:extLst>
            <a:ext uri="{FF2B5EF4-FFF2-40B4-BE49-F238E27FC236}">
              <a16:creationId xmlns:a16="http://schemas.microsoft.com/office/drawing/2014/main" id="{00000000-0008-0000-3900-000051000000}"/>
            </a:ext>
          </a:extLst>
        </xdr:cNvPr>
        <xdr:cNvSpPr/>
      </xdr:nvSpPr>
      <xdr:spPr>
        <a:xfrm>
          <a:off x="10239376" y="35116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876301</xdr:colOff>
      <xdr:row>20</xdr:row>
      <xdr:rowOff>92155</xdr:rowOff>
    </xdr:from>
    <xdr:ext cx="936000" cy="168120"/>
    <xdr:sp macro="" textlink="" fLocksText="0">
      <xdr:nvSpPr>
        <xdr:cNvPr id="82" name="Gefaltete Ecke 266">
          <a:extLst>
            <a:ext uri="{FF2B5EF4-FFF2-40B4-BE49-F238E27FC236}">
              <a16:creationId xmlns:a16="http://schemas.microsoft.com/office/drawing/2014/main" id="{00000000-0008-0000-3900-000052000000}"/>
            </a:ext>
          </a:extLst>
        </xdr:cNvPr>
        <xdr:cNvSpPr/>
      </xdr:nvSpPr>
      <xdr:spPr>
        <a:xfrm>
          <a:off x="9591676" y="44546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1724026</xdr:colOff>
      <xdr:row>12</xdr:row>
      <xdr:rowOff>187405</xdr:rowOff>
    </xdr:from>
    <xdr:ext cx="936000" cy="168120"/>
    <xdr:sp macro="" textlink="" fLocksText="0">
      <xdr:nvSpPr>
        <xdr:cNvPr id="83" name="Gefaltete Ecke 267">
          <a:extLst>
            <a:ext uri="{FF2B5EF4-FFF2-40B4-BE49-F238E27FC236}">
              <a16:creationId xmlns:a16="http://schemas.microsoft.com/office/drawing/2014/main" id="{00000000-0008-0000-3900-000053000000}"/>
            </a:ext>
          </a:extLst>
        </xdr:cNvPr>
        <xdr:cNvSpPr/>
      </xdr:nvSpPr>
      <xdr:spPr>
        <a:xfrm>
          <a:off x="10439401" y="30258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1409701</xdr:colOff>
      <xdr:row>17</xdr:row>
      <xdr:rowOff>158830</xdr:rowOff>
    </xdr:from>
    <xdr:ext cx="936000" cy="168120"/>
    <xdr:sp macro="" textlink="" fLocksText="0">
      <xdr:nvSpPr>
        <xdr:cNvPr id="84" name="Gefaltete Ecke 268">
          <a:extLst>
            <a:ext uri="{FF2B5EF4-FFF2-40B4-BE49-F238E27FC236}">
              <a16:creationId xmlns:a16="http://schemas.microsoft.com/office/drawing/2014/main" id="{00000000-0008-0000-3900-000054000000}"/>
            </a:ext>
          </a:extLst>
        </xdr:cNvPr>
        <xdr:cNvSpPr/>
      </xdr:nvSpPr>
      <xdr:spPr>
        <a:xfrm>
          <a:off x="10125076" y="39497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1200151</xdr:colOff>
      <xdr:row>26</xdr:row>
      <xdr:rowOff>73105</xdr:rowOff>
    </xdr:from>
    <xdr:ext cx="936000" cy="168120"/>
    <xdr:sp macro="" textlink="" fLocksText="0">
      <xdr:nvSpPr>
        <xdr:cNvPr id="85" name="Gefaltete Ecke 269">
          <a:extLst>
            <a:ext uri="{FF2B5EF4-FFF2-40B4-BE49-F238E27FC236}">
              <a16:creationId xmlns:a16="http://schemas.microsoft.com/office/drawing/2014/main" id="{00000000-0008-0000-3900-000055000000}"/>
            </a:ext>
          </a:extLst>
        </xdr:cNvPr>
        <xdr:cNvSpPr/>
      </xdr:nvSpPr>
      <xdr:spPr>
        <a:xfrm>
          <a:off x="9915526" y="56547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266701</xdr:colOff>
      <xdr:row>30</xdr:row>
      <xdr:rowOff>92155</xdr:rowOff>
    </xdr:from>
    <xdr:ext cx="936000" cy="168120"/>
    <xdr:sp macro="" textlink="" fLocksText="0">
      <xdr:nvSpPr>
        <xdr:cNvPr id="86" name="Gefaltete Ecke 270">
          <a:extLst>
            <a:ext uri="{FF2B5EF4-FFF2-40B4-BE49-F238E27FC236}">
              <a16:creationId xmlns:a16="http://schemas.microsoft.com/office/drawing/2014/main" id="{00000000-0008-0000-3900-000056000000}"/>
            </a:ext>
          </a:extLst>
        </xdr:cNvPr>
        <xdr:cNvSpPr/>
      </xdr:nvSpPr>
      <xdr:spPr>
        <a:xfrm>
          <a:off x="8982076" y="64358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47626</xdr:colOff>
      <xdr:row>33</xdr:row>
      <xdr:rowOff>101680</xdr:rowOff>
    </xdr:from>
    <xdr:ext cx="936000" cy="168120"/>
    <xdr:sp macro="" textlink="" fLocksText="0">
      <xdr:nvSpPr>
        <xdr:cNvPr id="87" name="Gefaltete Ecke 271">
          <a:extLst>
            <a:ext uri="{FF2B5EF4-FFF2-40B4-BE49-F238E27FC236}">
              <a16:creationId xmlns:a16="http://schemas.microsoft.com/office/drawing/2014/main" id="{00000000-0008-0000-3900-000057000000}"/>
            </a:ext>
          </a:extLst>
        </xdr:cNvPr>
        <xdr:cNvSpPr/>
      </xdr:nvSpPr>
      <xdr:spPr>
        <a:xfrm>
          <a:off x="8763001" y="70168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1638301</xdr:colOff>
      <xdr:row>31</xdr:row>
      <xdr:rowOff>120730</xdr:rowOff>
    </xdr:from>
    <xdr:ext cx="936000" cy="168120"/>
    <xdr:sp macro="" textlink="" fLocksText="0">
      <xdr:nvSpPr>
        <xdr:cNvPr id="88" name="Gefaltete Ecke 272">
          <a:extLst>
            <a:ext uri="{FF2B5EF4-FFF2-40B4-BE49-F238E27FC236}">
              <a16:creationId xmlns:a16="http://schemas.microsoft.com/office/drawing/2014/main" id="{00000000-0008-0000-3900-000058000000}"/>
            </a:ext>
          </a:extLst>
        </xdr:cNvPr>
        <xdr:cNvSpPr/>
      </xdr:nvSpPr>
      <xdr:spPr>
        <a:xfrm>
          <a:off x="10353676" y="66548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1276351</xdr:colOff>
      <xdr:row>36</xdr:row>
      <xdr:rowOff>82630</xdr:rowOff>
    </xdr:from>
    <xdr:ext cx="936000" cy="168120"/>
    <xdr:sp macro="" textlink="" fLocksText="0">
      <xdr:nvSpPr>
        <xdr:cNvPr id="89" name="Gefaltete Ecke 273">
          <a:extLst>
            <a:ext uri="{FF2B5EF4-FFF2-40B4-BE49-F238E27FC236}">
              <a16:creationId xmlns:a16="http://schemas.microsoft.com/office/drawing/2014/main" id="{00000000-0008-0000-3900-000059000000}"/>
            </a:ext>
          </a:extLst>
        </xdr:cNvPr>
        <xdr:cNvSpPr/>
      </xdr:nvSpPr>
      <xdr:spPr>
        <a:xfrm>
          <a:off x="9991726" y="75692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866776</xdr:colOff>
      <xdr:row>28</xdr:row>
      <xdr:rowOff>63580</xdr:rowOff>
    </xdr:from>
    <xdr:ext cx="936000" cy="168120"/>
    <xdr:sp macro="" textlink="" fLocksText="0">
      <xdr:nvSpPr>
        <xdr:cNvPr id="90" name="Gefaltete Ecke 274">
          <a:extLst>
            <a:ext uri="{FF2B5EF4-FFF2-40B4-BE49-F238E27FC236}">
              <a16:creationId xmlns:a16="http://schemas.microsoft.com/office/drawing/2014/main" id="{00000000-0008-0000-3900-00005A000000}"/>
            </a:ext>
          </a:extLst>
        </xdr:cNvPr>
        <xdr:cNvSpPr/>
      </xdr:nvSpPr>
      <xdr:spPr>
        <a:xfrm>
          <a:off x="9582151" y="60262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1362076</xdr:colOff>
      <xdr:row>33</xdr:row>
      <xdr:rowOff>149305</xdr:rowOff>
    </xdr:from>
    <xdr:ext cx="936000" cy="168120"/>
    <xdr:sp macro="" textlink="" fLocksText="0">
      <xdr:nvSpPr>
        <xdr:cNvPr id="91" name="Gefaltete Ecke 275">
          <a:extLst>
            <a:ext uri="{FF2B5EF4-FFF2-40B4-BE49-F238E27FC236}">
              <a16:creationId xmlns:a16="http://schemas.microsoft.com/office/drawing/2014/main" id="{00000000-0008-0000-3900-00005B000000}"/>
            </a:ext>
          </a:extLst>
        </xdr:cNvPr>
        <xdr:cNvSpPr/>
      </xdr:nvSpPr>
      <xdr:spPr>
        <a:xfrm>
          <a:off x="10077451" y="70644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990601</xdr:colOff>
      <xdr:row>10</xdr:row>
      <xdr:rowOff>6430</xdr:rowOff>
    </xdr:from>
    <xdr:ext cx="936000" cy="168120"/>
    <xdr:sp macro="" textlink="" fLocksText="0">
      <xdr:nvSpPr>
        <xdr:cNvPr id="92" name="Gefaltete Ecke 276">
          <a:extLst>
            <a:ext uri="{FF2B5EF4-FFF2-40B4-BE49-F238E27FC236}">
              <a16:creationId xmlns:a16="http://schemas.microsoft.com/office/drawing/2014/main" id="{00000000-0008-0000-3900-00005C000000}"/>
            </a:ext>
          </a:extLst>
        </xdr:cNvPr>
        <xdr:cNvSpPr/>
      </xdr:nvSpPr>
      <xdr:spPr>
        <a:xfrm>
          <a:off x="12420601" y="24638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123826</xdr:colOff>
      <xdr:row>12</xdr:row>
      <xdr:rowOff>44530</xdr:rowOff>
    </xdr:from>
    <xdr:ext cx="936000" cy="168120"/>
    <xdr:sp macro="" textlink="" fLocksText="0">
      <xdr:nvSpPr>
        <xdr:cNvPr id="93" name="Gefaltete Ecke 277">
          <a:extLst>
            <a:ext uri="{FF2B5EF4-FFF2-40B4-BE49-F238E27FC236}">
              <a16:creationId xmlns:a16="http://schemas.microsoft.com/office/drawing/2014/main" id="{00000000-0008-0000-3900-00005D000000}"/>
            </a:ext>
          </a:extLst>
        </xdr:cNvPr>
        <xdr:cNvSpPr/>
      </xdr:nvSpPr>
      <xdr:spPr>
        <a:xfrm>
          <a:off x="11553826" y="28829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247651</xdr:colOff>
      <xdr:row>16</xdr:row>
      <xdr:rowOff>63580</xdr:rowOff>
    </xdr:from>
    <xdr:ext cx="936000" cy="168120"/>
    <xdr:sp macro="" textlink="" fLocksText="0">
      <xdr:nvSpPr>
        <xdr:cNvPr id="94" name="Gefaltete Ecke 278">
          <a:extLst>
            <a:ext uri="{FF2B5EF4-FFF2-40B4-BE49-F238E27FC236}">
              <a16:creationId xmlns:a16="http://schemas.microsoft.com/office/drawing/2014/main" id="{00000000-0008-0000-3900-00005E000000}"/>
            </a:ext>
          </a:extLst>
        </xdr:cNvPr>
        <xdr:cNvSpPr/>
      </xdr:nvSpPr>
      <xdr:spPr>
        <a:xfrm>
          <a:off x="11677651" y="36640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1581151</xdr:colOff>
      <xdr:row>15</xdr:row>
      <xdr:rowOff>149305</xdr:rowOff>
    </xdr:from>
    <xdr:ext cx="936000" cy="168120"/>
    <xdr:sp macro="" textlink="" fLocksText="0">
      <xdr:nvSpPr>
        <xdr:cNvPr id="95" name="Gefaltete Ecke 279">
          <a:extLst>
            <a:ext uri="{FF2B5EF4-FFF2-40B4-BE49-F238E27FC236}">
              <a16:creationId xmlns:a16="http://schemas.microsoft.com/office/drawing/2014/main" id="{00000000-0008-0000-3900-00005F000000}"/>
            </a:ext>
          </a:extLst>
        </xdr:cNvPr>
        <xdr:cNvSpPr/>
      </xdr:nvSpPr>
      <xdr:spPr>
        <a:xfrm>
          <a:off x="13011151" y="35592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1514476</xdr:colOff>
      <xdr:row>12</xdr:row>
      <xdr:rowOff>73105</xdr:rowOff>
    </xdr:from>
    <xdr:ext cx="936000" cy="168120"/>
    <xdr:sp macro="" textlink="" fLocksText="0">
      <xdr:nvSpPr>
        <xdr:cNvPr id="96" name="Gefaltete Ecke 280">
          <a:extLst>
            <a:ext uri="{FF2B5EF4-FFF2-40B4-BE49-F238E27FC236}">
              <a16:creationId xmlns:a16="http://schemas.microsoft.com/office/drawing/2014/main" id="{00000000-0008-0000-3900-000060000000}"/>
            </a:ext>
          </a:extLst>
        </xdr:cNvPr>
        <xdr:cNvSpPr/>
      </xdr:nvSpPr>
      <xdr:spPr>
        <a:xfrm>
          <a:off x="12944476" y="29115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123826</xdr:colOff>
      <xdr:row>20</xdr:row>
      <xdr:rowOff>92155</xdr:rowOff>
    </xdr:from>
    <xdr:ext cx="936000" cy="168120"/>
    <xdr:sp macro="" textlink="" fLocksText="0">
      <xdr:nvSpPr>
        <xdr:cNvPr id="97" name="Gefaltete Ecke 281">
          <a:extLst>
            <a:ext uri="{FF2B5EF4-FFF2-40B4-BE49-F238E27FC236}">
              <a16:creationId xmlns:a16="http://schemas.microsoft.com/office/drawing/2014/main" id="{00000000-0008-0000-3900-000061000000}"/>
            </a:ext>
          </a:extLst>
        </xdr:cNvPr>
        <xdr:cNvSpPr/>
      </xdr:nvSpPr>
      <xdr:spPr>
        <a:xfrm>
          <a:off x="11553826" y="44546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495301</xdr:colOff>
      <xdr:row>22</xdr:row>
      <xdr:rowOff>187405</xdr:rowOff>
    </xdr:from>
    <xdr:ext cx="936000" cy="168120"/>
    <xdr:sp macro="" textlink="" fLocksText="0">
      <xdr:nvSpPr>
        <xdr:cNvPr id="98" name="Gefaltete Ecke 282">
          <a:extLst>
            <a:ext uri="{FF2B5EF4-FFF2-40B4-BE49-F238E27FC236}">
              <a16:creationId xmlns:a16="http://schemas.microsoft.com/office/drawing/2014/main" id="{00000000-0008-0000-3900-000062000000}"/>
            </a:ext>
          </a:extLst>
        </xdr:cNvPr>
        <xdr:cNvSpPr/>
      </xdr:nvSpPr>
      <xdr:spPr>
        <a:xfrm>
          <a:off x="11925301" y="49308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190501</xdr:colOff>
      <xdr:row>25</xdr:row>
      <xdr:rowOff>101680</xdr:rowOff>
    </xdr:from>
    <xdr:ext cx="936000" cy="168120"/>
    <xdr:sp macro="" textlink="" fLocksText="0">
      <xdr:nvSpPr>
        <xdr:cNvPr id="99" name="Gefaltete Ecke 283">
          <a:extLst>
            <a:ext uri="{FF2B5EF4-FFF2-40B4-BE49-F238E27FC236}">
              <a16:creationId xmlns:a16="http://schemas.microsoft.com/office/drawing/2014/main" id="{00000000-0008-0000-3900-000063000000}"/>
            </a:ext>
          </a:extLst>
        </xdr:cNvPr>
        <xdr:cNvSpPr/>
      </xdr:nvSpPr>
      <xdr:spPr>
        <a:xfrm>
          <a:off x="11620501" y="54928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1552576</xdr:colOff>
      <xdr:row>19</xdr:row>
      <xdr:rowOff>92155</xdr:rowOff>
    </xdr:from>
    <xdr:ext cx="936000" cy="168120"/>
    <xdr:sp macro="" textlink="" fLocksText="0">
      <xdr:nvSpPr>
        <xdr:cNvPr id="100" name="Gefaltete Ecke 284">
          <a:extLst>
            <a:ext uri="{FF2B5EF4-FFF2-40B4-BE49-F238E27FC236}">
              <a16:creationId xmlns:a16="http://schemas.microsoft.com/office/drawing/2014/main" id="{00000000-0008-0000-3900-000064000000}"/>
            </a:ext>
          </a:extLst>
        </xdr:cNvPr>
        <xdr:cNvSpPr/>
      </xdr:nvSpPr>
      <xdr:spPr>
        <a:xfrm>
          <a:off x="12982576" y="42641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1581151</xdr:colOff>
      <xdr:row>24</xdr:row>
      <xdr:rowOff>35005</xdr:rowOff>
    </xdr:from>
    <xdr:ext cx="936000" cy="168120"/>
    <xdr:sp macro="" textlink="" fLocksText="0">
      <xdr:nvSpPr>
        <xdr:cNvPr id="101" name="Gefaltete Ecke 285">
          <a:extLst>
            <a:ext uri="{FF2B5EF4-FFF2-40B4-BE49-F238E27FC236}">
              <a16:creationId xmlns:a16="http://schemas.microsoft.com/office/drawing/2014/main" id="{00000000-0008-0000-3900-000065000000}"/>
            </a:ext>
          </a:extLst>
        </xdr:cNvPr>
        <xdr:cNvSpPr/>
      </xdr:nvSpPr>
      <xdr:spPr>
        <a:xfrm>
          <a:off x="13011151" y="52356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152401</xdr:colOff>
      <xdr:row>29</xdr:row>
      <xdr:rowOff>187405</xdr:rowOff>
    </xdr:from>
    <xdr:ext cx="936000" cy="168120"/>
    <xdr:sp macro="" textlink="" fLocksText="0">
      <xdr:nvSpPr>
        <xdr:cNvPr id="102" name="Gefaltete Ecke 286">
          <a:extLst>
            <a:ext uri="{FF2B5EF4-FFF2-40B4-BE49-F238E27FC236}">
              <a16:creationId xmlns:a16="http://schemas.microsoft.com/office/drawing/2014/main" id="{00000000-0008-0000-3900-000066000000}"/>
            </a:ext>
          </a:extLst>
        </xdr:cNvPr>
        <xdr:cNvSpPr/>
      </xdr:nvSpPr>
      <xdr:spPr>
        <a:xfrm>
          <a:off x="11582401" y="63405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790576</xdr:colOff>
      <xdr:row>31</xdr:row>
      <xdr:rowOff>187405</xdr:rowOff>
    </xdr:from>
    <xdr:ext cx="936000" cy="168120"/>
    <xdr:sp macro="" textlink="" fLocksText="0">
      <xdr:nvSpPr>
        <xdr:cNvPr id="103" name="Gefaltete Ecke 287">
          <a:extLst>
            <a:ext uri="{FF2B5EF4-FFF2-40B4-BE49-F238E27FC236}">
              <a16:creationId xmlns:a16="http://schemas.microsoft.com/office/drawing/2014/main" id="{00000000-0008-0000-3900-000067000000}"/>
            </a:ext>
          </a:extLst>
        </xdr:cNvPr>
        <xdr:cNvSpPr/>
      </xdr:nvSpPr>
      <xdr:spPr>
        <a:xfrm>
          <a:off x="12220576" y="67215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142876</xdr:colOff>
      <xdr:row>34</xdr:row>
      <xdr:rowOff>158830</xdr:rowOff>
    </xdr:from>
    <xdr:ext cx="936000" cy="168120"/>
    <xdr:sp macro="" textlink="" fLocksText="0">
      <xdr:nvSpPr>
        <xdr:cNvPr id="104" name="Gefaltete Ecke 288">
          <a:extLst>
            <a:ext uri="{FF2B5EF4-FFF2-40B4-BE49-F238E27FC236}">
              <a16:creationId xmlns:a16="http://schemas.microsoft.com/office/drawing/2014/main" id="{00000000-0008-0000-3900-000068000000}"/>
            </a:ext>
          </a:extLst>
        </xdr:cNvPr>
        <xdr:cNvSpPr/>
      </xdr:nvSpPr>
      <xdr:spPr>
        <a:xfrm>
          <a:off x="11572876" y="72644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1219201</xdr:colOff>
      <xdr:row>28</xdr:row>
      <xdr:rowOff>15955</xdr:rowOff>
    </xdr:from>
    <xdr:ext cx="936000" cy="168120"/>
    <xdr:sp macro="" textlink="" fLocksText="0">
      <xdr:nvSpPr>
        <xdr:cNvPr id="105" name="Gefaltete Ecke 289">
          <a:extLst>
            <a:ext uri="{FF2B5EF4-FFF2-40B4-BE49-F238E27FC236}">
              <a16:creationId xmlns:a16="http://schemas.microsoft.com/office/drawing/2014/main" id="{00000000-0008-0000-3900-000069000000}"/>
            </a:ext>
          </a:extLst>
        </xdr:cNvPr>
        <xdr:cNvSpPr/>
      </xdr:nvSpPr>
      <xdr:spPr>
        <a:xfrm>
          <a:off x="12649201" y="59786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1714501</xdr:colOff>
      <xdr:row>34</xdr:row>
      <xdr:rowOff>35005</xdr:rowOff>
    </xdr:from>
    <xdr:ext cx="936000" cy="168120"/>
    <xdr:sp macro="" textlink="" fLocksText="0">
      <xdr:nvSpPr>
        <xdr:cNvPr id="106" name="Gefaltete Ecke 290">
          <a:extLst>
            <a:ext uri="{FF2B5EF4-FFF2-40B4-BE49-F238E27FC236}">
              <a16:creationId xmlns:a16="http://schemas.microsoft.com/office/drawing/2014/main" id="{00000000-0008-0000-3900-00006A000000}"/>
            </a:ext>
          </a:extLst>
        </xdr:cNvPr>
        <xdr:cNvSpPr/>
      </xdr:nvSpPr>
      <xdr:spPr>
        <a:xfrm>
          <a:off x="13144501" y="71406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1647826</xdr:colOff>
      <xdr:row>39</xdr:row>
      <xdr:rowOff>177880</xdr:rowOff>
    </xdr:from>
    <xdr:ext cx="936000" cy="168120"/>
    <xdr:sp macro="" textlink="" fLocksText="0">
      <xdr:nvSpPr>
        <xdr:cNvPr id="107" name="Gefaltete Ecke 291">
          <a:extLst>
            <a:ext uri="{FF2B5EF4-FFF2-40B4-BE49-F238E27FC236}">
              <a16:creationId xmlns:a16="http://schemas.microsoft.com/office/drawing/2014/main" id="{00000000-0008-0000-3900-00006B000000}"/>
            </a:ext>
          </a:extLst>
        </xdr:cNvPr>
        <xdr:cNvSpPr/>
      </xdr:nvSpPr>
      <xdr:spPr>
        <a:xfrm>
          <a:off x="2171701" y="83122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1400176</xdr:colOff>
      <xdr:row>43</xdr:row>
      <xdr:rowOff>15955</xdr:rowOff>
    </xdr:from>
    <xdr:ext cx="936000" cy="168120"/>
    <xdr:sp macro="" textlink="" fLocksText="0">
      <xdr:nvSpPr>
        <xdr:cNvPr id="108" name="Gefaltete Ecke 292">
          <a:extLst>
            <a:ext uri="{FF2B5EF4-FFF2-40B4-BE49-F238E27FC236}">
              <a16:creationId xmlns:a16="http://schemas.microsoft.com/office/drawing/2014/main" id="{00000000-0008-0000-3900-00006C000000}"/>
            </a:ext>
          </a:extLst>
        </xdr:cNvPr>
        <xdr:cNvSpPr/>
      </xdr:nvSpPr>
      <xdr:spPr>
        <a:xfrm>
          <a:off x="1924051" y="89123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476251</xdr:colOff>
      <xdr:row>47</xdr:row>
      <xdr:rowOff>111205</xdr:rowOff>
    </xdr:from>
    <xdr:ext cx="936000" cy="168120"/>
    <xdr:sp macro="" textlink="" fLocksText="0">
      <xdr:nvSpPr>
        <xdr:cNvPr id="109" name="Gefaltete Ecke 293">
          <a:extLst>
            <a:ext uri="{FF2B5EF4-FFF2-40B4-BE49-F238E27FC236}">
              <a16:creationId xmlns:a16="http://schemas.microsoft.com/office/drawing/2014/main" id="{00000000-0008-0000-3900-00006D000000}"/>
            </a:ext>
          </a:extLst>
        </xdr:cNvPr>
        <xdr:cNvSpPr/>
      </xdr:nvSpPr>
      <xdr:spPr>
        <a:xfrm>
          <a:off x="1000126" y="97695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142876</xdr:colOff>
      <xdr:row>44</xdr:row>
      <xdr:rowOff>25480</xdr:rowOff>
    </xdr:from>
    <xdr:ext cx="936000" cy="168120"/>
    <xdr:sp macro="" textlink="" fLocksText="0">
      <xdr:nvSpPr>
        <xdr:cNvPr id="110" name="Gefaltete Ecke 294">
          <a:extLst>
            <a:ext uri="{FF2B5EF4-FFF2-40B4-BE49-F238E27FC236}">
              <a16:creationId xmlns:a16="http://schemas.microsoft.com/office/drawing/2014/main" id="{00000000-0008-0000-3900-00006E000000}"/>
            </a:ext>
          </a:extLst>
        </xdr:cNvPr>
        <xdr:cNvSpPr/>
      </xdr:nvSpPr>
      <xdr:spPr>
        <a:xfrm>
          <a:off x="3381376" y="91123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2495551</xdr:colOff>
      <xdr:row>48</xdr:row>
      <xdr:rowOff>177880</xdr:rowOff>
    </xdr:from>
    <xdr:ext cx="936000" cy="168120"/>
    <xdr:sp macro="" textlink="" fLocksText="0">
      <xdr:nvSpPr>
        <xdr:cNvPr id="111" name="Gefaltete Ecke 295">
          <a:extLst>
            <a:ext uri="{FF2B5EF4-FFF2-40B4-BE49-F238E27FC236}">
              <a16:creationId xmlns:a16="http://schemas.microsoft.com/office/drawing/2014/main" id="{00000000-0008-0000-3900-00006F000000}"/>
            </a:ext>
          </a:extLst>
        </xdr:cNvPr>
        <xdr:cNvSpPr/>
      </xdr:nvSpPr>
      <xdr:spPr>
        <a:xfrm>
          <a:off x="3019426" y="100267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xdr:colOff>
      <xdr:row>41</xdr:row>
      <xdr:rowOff>82630</xdr:rowOff>
    </xdr:from>
    <xdr:ext cx="936000" cy="168120"/>
    <xdr:sp macro="" textlink="" fLocksText="0">
      <xdr:nvSpPr>
        <xdr:cNvPr id="112" name="Gefaltete Ecke 296">
          <a:extLst>
            <a:ext uri="{FF2B5EF4-FFF2-40B4-BE49-F238E27FC236}">
              <a16:creationId xmlns:a16="http://schemas.microsoft.com/office/drawing/2014/main" id="{00000000-0008-0000-3900-000070000000}"/>
            </a:ext>
          </a:extLst>
        </xdr:cNvPr>
        <xdr:cNvSpPr/>
      </xdr:nvSpPr>
      <xdr:spPr>
        <a:xfrm>
          <a:off x="3238501" y="85979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1952626</xdr:colOff>
      <xdr:row>46</xdr:row>
      <xdr:rowOff>54055</xdr:rowOff>
    </xdr:from>
    <xdr:ext cx="936000" cy="168120"/>
    <xdr:sp macro="" textlink="" fLocksText="0">
      <xdr:nvSpPr>
        <xdr:cNvPr id="113" name="Gefaltete Ecke 297">
          <a:extLst>
            <a:ext uri="{FF2B5EF4-FFF2-40B4-BE49-F238E27FC236}">
              <a16:creationId xmlns:a16="http://schemas.microsoft.com/office/drawing/2014/main" id="{00000000-0008-0000-3900-000071000000}"/>
            </a:ext>
          </a:extLst>
        </xdr:cNvPr>
        <xdr:cNvSpPr/>
      </xdr:nvSpPr>
      <xdr:spPr>
        <a:xfrm>
          <a:off x="2476501" y="95219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1590676</xdr:colOff>
      <xdr:row>40</xdr:row>
      <xdr:rowOff>44530</xdr:rowOff>
    </xdr:from>
    <xdr:ext cx="936000" cy="168120"/>
    <xdr:sp macro="" textlink="" fLocksText="0">
      <xdr:nvSpPr>
        <xdr:cNvPr id="114" name="Gefaltete Ecke 298">
          <a:extLst>
            <a:ext uri="{FF2B5EF4-FFF2-40B4-BE49-F238E27FC236}">
              <a16:creationId xmlns:a16="http://schemas.microsoft.com/office/drawing/2014/main" id="{00000000-0008-0000-3900-000072000000}"/>
            </a:ext>
          </a:extLst>
        </xdr:cNvPr>
        <xdr:cNvSpPr/>
      </xdr:nvSpPr>
      <xdr:spPr>
        <a:xfrm>
          <a:off x="4829176" y="83693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1428751</xdr:colOff>
      <xdr:row>43</xdr:row>
      <xdr:rowOff>54055</xdr:rowOff>
    </xdr:from>
    <xdr:ext cx="936000" cy="168120"/>
    <xdr:sp macro="" textlink="" fLocksText="0">
      <xdr:nvSpPr>
        <xdr:cNvPr id="115" name="Gefaltete Ecke 299">
          <a:extLst>
            <a:ext uri="{FF2B5EF4-FFF2-40B4-BE49-F238E27FC236}">
              <a16:creationId xmlns:a16="http://schemas.microsoft.com/office/drawing/2014/main" id="{00000000-0008-0000-3900-000073000000}"/>
            </a:ext>
          </a:extLst>
        </xdr:cNvPr>
        <xdr:cNvSpPr/>
      </xdr:nvSpPr>
      <xdr:spPr>
        <a:xfrm>
          <a:off x="4667251" y="89504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1209676</xdr:colOff>
      <xdr:row>46</xdr:row>
      <xdr:rowOff>63580</xdr:rowOff>
    </xdr:from>
    <xdr:ext cx="936000" cy="168120"/>
    <xdr:sp macro="" textlink="" fLocksText="0">
      <xdr:nvSpPr>
        <xdr:cNvPr id="116" name="Gefaltete Ecke 300">
          <a:extLst>
            <a:ext uri="{FF2B5EF4-FFF2-40B4-BE49-F238E27FC236}">
              <a16:creationId xmlns:a16="http://schemas.microsoft.com/office/drawing/2014/main" id="{00000000-0008-0000-3900-000074000000}"/>
            </a:ext>
          </a:extLst>
        </xdr:cNvPr>
        <xdr:cNvSpPr/>
      </xdr:nvSpPr>
      <xdr:spPr>
        <a:xfrm>
          <a:off x="4448176" y="95314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85726</xdr:colOff>
      <xdr:row>44</xdr:row>
      <xdr:rowOff>82630</xdr:rowOff>
    </xdr:from>
    <xdr:ext cx="936000" cy="168120"/>
    <xdr:sp macro="" textlink="" fLocksText="0">
      <xdr:nvSpPr>
        <xdr:cNvPr id="117" name="Gefaltete Ecke 301">
          <a:extLst>
            <a:ext uri="{FF2B5EF4-FFF2-40B4-BE49-F238E27FC236}">
              <a16:creationId xmlns:a16="http://schemas.microsoft.com/office/drawing/2014/main" id="{00000000-0008-0000-3900-000075000000}"/>
            </a:ext>
          </a:extLst>
        </xdr:cNvPr>
        <xdr:cNvSpPr/>
      </xdr:nvSpPr>
      <xdr:spPr>
        <a:xfrm>
          <a:off x="6038851" y="91694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2438401</xdr:colOff>
      <xdr:row>49</xdr:row>
      <xdr:rowOff>44530</xdr:rowOff>
    </xdr:from>
    <xdr:ext cx="936000" cy="168120"/>
    <xdr:sp macro="" textlink="" fLocksText="0">
      <xdr:nvSpPr>
        <xdr:cNvPr id="118" name="Gefaltete Ecke 302">
          <a:extLst>
            <a:ext uri="{FF2B5EF4-FFF2-40B4-BE49-F238E27FC236}">
              <a16:creationId xmlns:a16="http://schemas.microsoft.com/office/drawing/2014/main" id="{00000000-0008-0000-3900-000076000000}"/>
            </a:ext>
          </a:extLst>
        </xdr:cNvPr>
        <xdr:cNvSpPr/>
      </xdr:nvSpPr>
      <xdr:spPr>
        <a:xfrm>
          <a:off x="5676901" y="100838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4</xdr:col>
      <xdr:colOff>123826</xdr:colOff>
      <xdr:row>41</xdr:row>
      <xdr:rowOff>139780</xdr:rowOff>
    </xdr:from>
    <xdr:ext cx="936000" cy="168120"/>
    <xdr:sp macro="" textlink="" fLocksText="0">
      <xdr:nvSpPr>
        <xdr:cNvPr id="119" name="Gefaltete Ecke 303">
          <a:extLst>
            <a:ext uri="{FF2B5EF4-FFF2-40B4-BE49-F238E27FC236}">
              <a16:creationId xmlns:a16="http://schemas.microsoft.com/office/drawing/2014/main" id="{00000000-0008-0000-3900-000077000000}"/>
            </a:ext>
          </a:extLst>
        </xdr:cNvPr>
        <xdr:cNvSpPr/>
      </xdr:nvSpPr>
      <xdr:spPr>
        <a:xfrm>
          <a:off x="6076951" y="86551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3</xdr:col>
      <xdr:colOff>2524126</xdr:colOff>
      <xdr:row>46</xdr:row>
      <xdr:rowOff>111205</xdr:rowOff>
    </xdr:from>
    <xdr:ext cx="936000" cy="168120"/>
    <xdr:sp macro="" textlink="" fLocksText="0">
      <xdr:nvSpPr>
        <xdr:cNvPr id="120" name="Gefaltete Ecke 304">
          <a:extLst>
            <a:ext uri="{FF2B5EF4-FFF2-40B4-BE49-F238E27FC236}">
              <a16:creationId xmlns:a16="http://schemas.microsoft.com/office/drawing/2014/main" id="{00000000-0008-0000-3900-000078000000}"/>
            </a:ext>
          </a:extLst>
        </xdr:cNvPr>
        <xdr:cNvSpPr/>
      </xdr:nvSpPr>
      <xdr:spPr>
        <a:xfrm>
          <a:off x="5762626" y="95790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238126</xdr:colOff>
      <xdr:row>40</xdr:row>
      <xdr:rowOff>44530</xdr:rowOff>
    </xdr:from>
    <xdr:ext cx="936000" cy="168120"/>
    <xdr:sp macro="" textlink="" fLocksText="0">
      <xdr:nvSpPr>
        <xdr:cNvPr id="121" name="Gefaltete Ecke 305">
          <a:extLst>
            <a:ext uri="{FF2B5EF4-FFF2-40B4-BE49-F238E27FC236}">
              <a16:creationId xmlns:a16="http://schemas.microsoft.com/office/drawing/2014/main" id="{00000000-0008-0000-3900-000079000000}"/>
            </a:ext>
          </a:extLst>
        </xdr:cNvPr>
        <xdr:cNvSpPr/>
      </xdr:nvSpPr>
      <xdr:spPr>
        <a:xfrm>
          <a:off x="8953501" y="83693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219076</xdr:colOff>
      <xdr:row>43</xdr:row>
      <xdr:rowOff>149305</xdr:rowOff>
    </xdr:from>
    <xdr:ext cx="936000" cy="168120"/>
    <xdr:sp macro="" textlink="" fLocksText="0">
      <xdr:nvSpPr>
        <xdr:cNvPr id="122" name="Gefaltete Ecke 306">
          <a:extLst>
            <a:ext uri="{FF2B5EF4-FFF2-40B4-BE49-F238E27FC236}">
              <a16:creationId xmlns:a16="http://schemas.microsoft.com/office/drawing/2014/main" id="{00000000-0008-0000-3900-00007A000000}"/>
            </a:ext>
          </a:extLst>
        </xdr:cNvPr>
        <xdr:cNvSpPr/>
      </xdr:nvSpPr>
      <xdr:spPr>
        <a:xfrm>
          <a:off x="8934451" y="90456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247651</xdr:colOff>
      <xdr:row>48</xdr:row>
      <xdr:rowOff>120730</xdr:rowOff>
    </xdr:from>
    <xdr:ext cx="936000" cy="168120"/>
    <xdr:sp macro="" textlink="" fLocksText="0">
      <xdr:nvSpPr>
        <xdr:cNvPr id="123" name="Gefaltete Ecke 307">
          <a:extLst>
            <a:ext uri="{FF2B5EF4-FFF2-40B4-BE49-F238E27FC236}">
              <a16:creationId xmlns:a16="http://schemas.microsoft.com/office/drawing/2014/main" id="{00000000-0008-0000-3900-00007B000000}"/>
            </a:ext>
          </a:extLst>
        </xdr:cNvPr>
        <xdr:cNvSpPr/>
      </xdr:nvSpPr>
      <xdr:spPr>
        <a:xfrm>
          <a:off x="7581901" y="99695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1447801</xdr:colOff>
      <xdr:row>44</xdr:row>
      <xdr:rowOff>82630</xdr:rowOff>
    </xdr:from>
    <xdr:ext cx="936000" cy="168120"/>
    <xdr:sp macro="" textlink="" fLocksText="0">
      <xdr:nvSpPr>
        <xdr:cNvPr id="124" name="Gefaltete Ecke 308">
          <a:extLst>
            <a:ext uri="{FF2B5EF4-FFF2-40B4-BE49-F238E27FC236}">
              <a16:creationId xmlns:a16="http://schemas.microsoft.com/office/drawing/2014/main" id="{00000000-0008-0000-3900-00007C000000}"/>
            </a:ext>
          </a:extLst>
        </xdr:cNvPr>
        <xdr:cNvSpPr/>
      </xdr:nvSpPr>
      <xdr:spPr>
        <a:xfrm>
          <a:off x="10163176" y="91694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1085851</xdr:colOff>
      <xdr:row>49</xdr:row>
      <xdr:rowOff>44530</xdr:rowOff>
    </xdr:from>
    <xdr:ext cx="936000" cy="168120"/>
    <xdr:sp macro="" textlink="" fLocksText="0">
      <xdr:nvSpPr>
        <xdr:cNvPr id="125" name="Gefaltete Ecke 309">
          <a:extLst>
            <a:ext uri="{FF2B5EF4-FFF2-40B4-BE49-F238E27FC236}">
              <a16:creationId xmlns:a16="http://schemas.microsoft.com/office/drawing/2014/main" id="{00000000-0008-0000-3900-00007D000000}"/>
            </a:ext>
          </a:extLst>
        </xdr:cNvPr>
        <xdr:cNvSpPr/>
      </xdr:nvSpPr>
      <xdr:spPr>
        <a:xfrm>
          <a:off x="9801226" y="100838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1485901</xdr:colOff>
      <xdr:row>41</xdr:row>
      <xdr:rowOff>139780</xdr:rowOff>
    </xdr:from>
    <xdr:ext cx="936000" cy="168120"/>
    <xdr:sp macro="" textlink="" fLocksText="0">
      <xdr:nvSpPr>
        <xdr:cNvPr id="126" name="Gefaltete Ecke 310">
          <a:extLst>
            <a:ext uri="{FF2B5EF4-FFF2-40B4-BE49-F238E27FC236}">
              <a16:creationId xmlns:a16="http://schemas.microsoft.com/office/drawing/2014/main" id="{00000000-0008-0000-3900-00007E000000}"/>
            </a:ext>
          </a:extLst>
        </xdr:cNvPr>
        <xdr:cNvSpPr/>
      </xdr:nvSpPr>
      <xdr:spPr>
        <a:xfrm>
          <a:off x="10201276" y="86551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1171576</xdr:colOff>
      <xdr:row>46</xdr:row>
      <xdr:rowOff>111205</xdr:rowOff>
    </xdr:from>
    <xdr:ext cx="936000" cy="168120"/>
    <xdr:sp macro="" textlink="" fLocksText="0">
      <xdr:nvSpPr>
        <xdr:cNvPr id="127" name="Gefaltete Ecke 311">
          <a:extLst>
            <a:ext uri="{FF2B5EF4-FFF2-40B4-BE49-F238E27FC236}">
              <a16:creationId xmlns:a16="http://schemas.microsoft.com/office/drawing/2014/main" id="{00000000-0008-0000-3900-00007F000000}"/>
            </a:ext>
          </a:extLst>
        </xdr:cNvPr>
        <xdr:cNvSpPr/>
      </xdr:nvSpPr>
      <xdr:spPr>
        <a:xfrm>
          <a:off x="9886951" y="95790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180976</xdr:colOff>
      <xdr:row>40</xdr:row>
      <xdr:rowOff>101680</xdr:rowOff>
    </xdr:from>
    <xdr:ext cx="936000" cy="168120"/>
    <xdr:sp macro="" textlink="" fLocksText="0">
      <xdr:nvSpPr>
        <xdr:cNvPr id="128" name="Gefaltete Ecke 312">
          <a:extLst>
            <a:ext uri="{FF2B5EF4-FFF2-40B4-BE49-F238E27FC236}">
              <a16:creationId xmlns:a16="http://schemas.microsoft.com/office/drawing/2014/main" id="{00000000-0008-0000-3900-000080000000}"/>
            </a:ext>
          </a:extLst>
        </xdr:cNvPr>
        <xdr:cNvSpPr/>
      </xdr:nvSpPr>
      <xdr:spPr>
        <a:xfrm>
          <a:off x="11610976" y="84265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19051</xdr:colOff>
      <xdr:row>43</xdr:row>
      <xdr:rowOff>111205</xdr:rowOff>
    </xdr:from>
    <xdr:ext cx="936000" cy="168120"/>
    <xdr:sp macro="" textlink="" fLocksText="0">
      <xdr:nvSpPr>
        <xdr:cNvPr id="129" name="Gefaltete Ecke 313">
          <a:extLst>
            <a:ext uri="{FF2B5EF4-FFF2-40B4-BE49-F238E27FC236}">
              <a16:creationId xmlns:a16="http://schemas.microsoft.com/office/drawing/2014/main" id="{00000000-0008-0000-3900-000081000000}"/>
            </a:ext>
          </a:extLst>
        </xdr:cNvPr>
        <xdr:cNvSpPr/>
      </xdr:nvSpPr>
      <xdr:spPr>
        <a:xfrm>
          <a:off x="11449051" y="900755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6</xdr:col>
      <xdr:colOff>2514601</xdr:colOff>
      <xdr:row>46</xdr:row>
      <xdr:rowOff>120730</xdr:rowOff>
    </xdr:from>
    <xdr:ext cx="936000" cy="168120"/>
    <xdr:sp macro="" textlink="" fLocksText="0">
      <xdr:nvSpPr>
        <xdr:cNvPr id="130" name="Gefaltete Ecke 314">
          <a:extLst>
            <a:ext uri="{FF2B5EF4-FFF2-40B4-BE49-F238E27FC236}">
              <a16:creationId xmlns:a16="http://schemas.microsoft.com/office/drawing/2014/main" id="{00000000-0008-0000-3900-000082000000}"/>
            </a:ext>
          </a:extLst>
        </xdr:cNvPr>
        <xdr:cNvSpPr/>
      </xdr:nvSpPr>
      <xdr:spPr>
        <a:xfrm>
          <a:off x="11229976" y="95885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1390651</xdr:colOff>
      <xdr:row>44</xdr:row>
      <xdr:rowOff>139780</xdr:rowOff>
    </xdr:from>
    <xdr:ext cx="936000" cy="168120"/>
    <xdr:sp macro="" textlink="" fLocksText="0">
      <xdr:nvSpPr>
        <xdr:cNvPr id="131" name="Gefaltete Ecke 315">
          <a:extLst>
            <a:ext uri="{FF2B5EF4-FFF2-40B4-BE49-F238E27FC236}">
              <a16:creationId xmlns:a16="http://schemas.microsoft.com/office/drawing/2014/main" id="{00000000-0008-0000-3900-000083000000}"/>
            </a:ext>
          </a:extLst>
        </xdr:cNvPr>
        <xdr:cNvSpPr/>
      </xdr:nvSpPr>
      <xdr:spPr>
        <a:xfrm>
          <a:off x="12820651" y="92266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1028701</xdr:colOff>
      <xdr:row>49</xdr:row>
      <xdr:rowOff>101680</xdr:rowOff>
    </xdr:from>
    <xdr:ext cx="936000" cy="168120"/>
    <xdr:sp macro="" textlink="" fLocksText="0">
      <xdr:nvSpPr>
        <xdr:cNvPr id="132" name="Gefaltete Ecke 316">
          <a:extLst>
            <a:ext uri="{FF2B5EF4-FFF2-40B4-BE49-F238E27FC236}">
              <a16:creationId xmlns:a16="http://schemas.microsoft.com/office/drawing/2014/main" id="{00000000-0008-0000-3900-000084000000}"/>
            </a:ext>
          </a:extLst>
        </xdr:cNvPr>
        <xdr:cNvSpPr/>
      </xdr:nvSpPr>
      <xdr:spPr>
        <a:xfrm>
          <a:off x="12458701" y="1014103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1428751</xdr:colOff>
      <xdr:row>42</xdr:row>
      <xdr:rowOff>6430</xdr:rowOff>
    </xdr:from>
    <xdr:ext cx="936000" cy="168120"/>
    <xdr:sp macro="" textlink="" fLocksText="0">
      <xdr:nvSpPr>
        <xdr:cNvPr id="133" name="Gefaltete Ecke 317">
          <a:extLst>
            <a:ext uri="{FF2B5EF4-FFF2-40B4-BE49-F238E27FC236}">
              <a16:creationId xmlns:a16="http://schemas.microsoft.com/office/drawing/2014/main" id="{00000000-0008-0000-3900-000085000000}"/>
            </a:ext>
          </a:extLst>
        </xdr:cNvPr>
        <xdr:cNvSpPr/>
      </xdr:nvSpPr>
      <xdr:spPr>
        <a:xfrm>
          <a:off x="12858751" y="87122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7</xdr:col>
      <xdr:colOff>1114426</xdr:colOff>
      <xdr:row>46</xdr:row>
      <xdr:rowOff>168355</xdr:rowOff>
    </xdr:from>
    <xdr:ext cx="936000" cy="168120"/>
    <xdr:sp macro="" textlink="" fLocksText="0">
      <xdr:nvSpPr>
        <xdr:cNvPr id="134" name="Gefaltete Ecke 318">
          <a:extLst>
            <a:ext uri="{FF2B5EF4-FFF2-40B4-BE49-F238E27FC236}">
              <a16:creationId xmlns:a16="http://schemas.microsoft.com/office/drawing/2014/main" id="{00000000-0008-0000-3900-000086000000}"/>
            </a:ext>
          </a:extLst>
        </xdr:cNvPr>
        <xdr:cNvSpPr/>
      </xdr:nvSpPr>
      <xdr:spPr>
        <a:xfrm>
          <a:off x="12544426" y="9636205"/>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oneCellAnchor>
    <xdr:from>
      <xdr:col>5</xdr:col>
      <xdr:colOff>923926</xdr:colOff>
      <xdr:row>46</xdr:row>
      <xdr:rowOff>6430</xdr:rowOff>
    </xdr:from>
    <xdr:ext cx="936000" cy="168120"/>
    <xdr:sp macro="" textlink="" fLocksText="0">
      <xdr:nvSpPr>
        <xdr:cNvPr id="135" name="Gefaltete Ecke 319">
          <a:extLst>
            <a:ext uri="{FF2B5EF4-FFF2-40B4-BE49-F238E27FC236}">
              <a16:creationId xmlns:a16="http://schemas.microsoft.com/office/drawing/2014/main" id="{00000000-0008-0000-3900-000087000000}"/>
            </a:ext>
          </a:extLst>
        </xdr:cNvPr>
        <xdr:cNvSpPr/>
      </xdr:nvSpPr>
      <xdr:spPr>
        <a:xfrm>
          <a:off x="8258176" y="9474280"/>
          <a:ext cx="936000" cy="168120"/>
        </a:xfrm>
        <a:prstGeom prst="foldedCorner">
          <a:avLst/>
        </a:prstGeom>
        <a:solidFill>
          <a:srgbClr val="FFFFCC"/>
        </a:solidFill>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36000" tIns="0" rIns="36000" bIns="0" numCol="1" spcCol="0" rtlCol="0" fromWordArt="0" anchor="ctr" anchorCtr="0" forceAA="0" compatLnSpc="1">
          <a:prstTxWarp prst="textNoShape">
            <a:avLst/>
          </a:prstTxWarp>
          <a:spAutoFit/>
        </a:bodyPr>
        <a:lstStyle/>
        <a:p>
          <a:pPr algn="ctr"/>
          <a:endParaRPr lang="en-US" sz="900" b="0" i="0" u="none" strike="noStrike">
            <a:solidFill>
              <a:srgbClr val="000000"/>
            </a:solidFill>
            <a:latin typeface="Calibri Light" panose="020F0302020204030204" pitchFamily="34" charset="0"/>
            <a:cs typeface="Calibri Light" panose="020F0302020204030204" pitchFamily="34" charset="0"/>
          </a:endParaRPr>
        </a:p>
      </xdr:txBody>
    </xdr:sp>
    <xdr:clientData fLocksWithSheet="0"/>
  </xdr:oneCellAnchor>
  <xdr:twoCellAnchor editAs="oneCell">
    <xdr:from>
      <xdr:col>0</xdr:col>
      <xdr:colOff>44450</xdr:colOff>
      <xdr:row>0</xdr:row>
      <xdr:rowOff>107950</xdr:rowOff>
    </xdr:from>
    <xdr:to>
      <xdr:col>0</xdr:col>
      <xdr:colOff>368450</xdr:colOff>
      <xdr:row>0</xdr:row>
      <xdr:rowOff>433415</xdr:rowOff>
    </xdr:to>
    <xdr:grpSp>
      <xdr:nvGrpSpPr>
        <xdr:cNvPr id="136" name="Gruppieren 135">
          <a:hlinkClick xmlns:r="http://schemas.openxmlformats.org/officeDocument/2006/relationships" r:id="rId4" tooltip="back"/>
          <a:extLst>
            <a:ext uri="{FF2B5EF4-FFF2-40B4-BE49-F238E27FC236}">
              <a16:creationId xmlns:a16="http://schemas.microsoft.com/office/drawing/2014/main" id="{00000000-0008-0000-3900-000088000000}"/>
            </a:ext>
          </a:extLst>
        </xdr:cNvPr>
        <xdr:cNvGrpSpPr/>
      </xdr:nvGrpSpPr>
      <xdr:grpSpPr>
        <a:xfrm>
          <a:off x="44450" y="107950"/>
          <a:ext cx="324000" cy="325465"/>
          <a:chOff x="9191625" y="3009900"/>
          <a:chExt cx="324000" cy="325465"/>
        </a:xfrm>
      </xdr:grpSpPr>
      <xdr:sp macro="" textlink="">
        <xdr:nvSpPr>
          <xdr:cNvPr id="137" name="Rechteck 136">
            <a:extLst>
              <a:ext uri="{FF2B5EF4-FFF2-40B4-BE49-F238E27FC236}">
                <a16:creationId xmlns:a16="http://schemas.microsoft.com/office/drawing/2014/main" id="{00000000-0008-0000-3900-00008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8" name="Pfeil nach links 143">
            <a:extLst>
              <a:ext uri="{FF2B5EF4-FFF2-40B4-BE49-F238E27FC236}">
                <a16:creationId xmlns:a16="http://schemas.microsoft.com/office/drawing/2014/main" id="{00000000-0008-0000-3900-00008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7</xdr:col>
          <xdr:colOff>563880</xdr:colOff>
          <xdr:row>0</xdr:row>
          <xdr:rowOff>0</xdr:rowOff>
        </xdr:from>
        <xdr:to>
          <xdr:col>8</xdr:col>
          <xdr:colOff>0</xdr:colOff>
          <xdr:row>0</xdr:row>
          <xdr:rowOff>518160</xdr:rowOff>
        </xdr:to>
        <xdr:pic>
          <xdr:nvPicPr>
            <xdr:cNvPr id="141" name="Grafik 56">
              <a:extLst>
                <a:ext uri="{FF2B5EF4-FFF2-40B4-BE49-F238E27FC236}">
                  <a16:creationId xmlns:a16="http://schemas.microsoft.com/office/drawing/2014/main" id="{00000000-0008-0000-3900-00008D000000}"/>
                </a:ext>
              </a:extLst>
            </xdr:cNvPr>
            <xdr:cNvPicPr>
              <a:picLocks noChangeAspect="1" noChangeArrowheads="1"/>
              <a:extLst>
                <a:ext uri="{84589F7E-364E-4C9E-8A38-B11213B215E9}">
                  <a14:cameraTool cellRange="Logo!$D$6" spid="_x0000_s582171"/>
                </a:ext>
              </a:extLst>
            </xdr:cNvPicPr>
          </xdr:nvPicPr>
          <xdr:blipFill>
            <a:blip xmlns:r="http://schemas.openxmlformats.org/officeDocument/2006/relationships" r:embed="rId5"/>
            <a:srcRect/>
            <a:stretch>
              <a:fillRect/>
            </a:stretch>
          </xdr:blipFill>
          <xdr:spPr bwMode="auto">
            <a:xfrm>
              <a:off x="12539980" y="0"/>
              <a:ext cx="2280920" cy="518160"/>
            </a:xfrm>
            <a:prstGeom prst="rect">
              <a:avLst/>
            </a:prstGeom>
            <a:solidFill>
              <a:schemeClr val="bg1"/>
            </a:solidFill>
            <a:ln w="9525">
              <a:noFill/>
              <a:miter lim="800000"/>
              <a:headEnd/>
              <a:tailEnd/>
            </a:ln>
          </xdr:spPr>
        </xdr:pic>
        <xdr:clientData/>
      </xdr:twoCellAnchor>
    </mc:Choice>
    <mc:Fallback/>
  </mc:AlternateContent>
  <xdr:twoCellAnchor editAs="oneCell">
    <xdr:from>
      <xdr:col>7</xdr:col>
      <xdr:colOff>2032000</xdr:colOff>
      <xdr:row>1</xdr:row>
      <xdr:rowOff>50800</xdr:rowOff>
    </xdr:from>
    <xdr:to>
      <xdr:col>7</xdr:col>
      <xdr:colOff>2788141</xdr:colOff>
      <xdr:row>1</xdr:row>
      <xdr:rowOff>230800</xdr:rowOff>
    </xdr:to>
    <xdr:grpSp>
      <xdr:nvGrpSpPr>
        <xdr:cNvPr id="144" name="Gruppieren 143">
          <a:extLst>
            <a:ext uri="{FF2B5EF4-FFF2-40B4-BE49-F238E27FC236}">
              <a16:creationId xmlns:a16="http://schemas.microsoft.com/office/drawing/2014/main" id="{00000000-0008-0000-3900-000090000000}"/>
            </a:ext>
          </a:extLst>
        </xdr:cNvPr>
        <xdr:cNvGrpSpPr/>
      </xdr:nvGrpSpPr>
      <xdr:grpSpPr>
        <a:xfrm>
          <a:off x="13759180" y="584200"/>
          <a:ext cx="756141" cy="180000"/>
          <a:chOff x="10585450" y="586886"/>
          <a:chExt cx="756141" cy="180000"/>
        </a:xfrm>
      </xdr:grpSpPr>
      <xdr:grpSp>
        <xdr:nvGrpSpPr>
          <xdr:cNvPr id="145" name="Gruppieren 144">
            <a:hlinkClick xmlns:r="http://schemas.openxmlformats.org/officeDocument/2006/relationships" r:id="rId6" tooltip="Help"/>
            <a:extLst>
              <a:ext uri="{FF2B5EF4-FFF2-40B4-BE49-F238E27FC236}">
                <a16:creationId xmlns:a16="http://schemas.microsoft.com/office/drawing/2014/main" id="{00000000-0008-0000-3900-000091000000}"/>
              </a:ext>
            </a:extLst>
          </xdr:cNvPr>
          <xdr:cNvGrpSpPr/>
        </xdr:nvGrpSpPr>
        <xdr:grpSpPr>
          <a:xfrm>
            <a:off x="11161591" y="586886"/>
            <a:ext cx="180000" cy="180000"/>
            <a:chOff x="8105775" y="571500"/>
            <a:chExt cx="172800" cy="172800"/>
          </a:xfrm>
        </xdr:grpSpPr>
        <xdr:sp macro="" textlink="">
          <xdr:nvSpPr>
            <xdr:cNvPr id="148" name="Rechteck 147">
              <a:extLst>
                <a:ext uri="{FF2B5EF4-FFF2-40B4-BE49-F238E27FC236}">
                  <a16:creationId xmlns:a16="http://schemas.microsoft.com/office/drawing/2014/main" id="{00000000-0008-0000-3900-00009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9" name="Textfeld 148">
              <a:extLst>
                <a:ext uri="{FF2B5EF4-FFF2-40B4-BE49-F238E27FC236}">
                  <a16:creationId xmlns:a16="http://schemas.microsoft.com/office/drawing/2014/main" id="{00000000-0008-0000-3900-00009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146" name="Rechteck 145">
            <a:extLst>
              <a:ext uri="{FF2B5EF4-FFF2-40B4-BE49-F238E27FC236}">
                <a16:creationId xmlns:a16="http://schemas.microsoft.com/office/drawing/2014/main" id="{00000000-0008-0000-3900-000092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47" name="Rechteck 146">
            <a:extLst>
              <a:ext uri="{FF2B5EF4-FFF2-40B4-BE49-F238E27FC236}">
                <a16:creationId xmlns:a16="http://schemas.microsoft.com/office/drawing/2014/main" id="{00000000-0008-0000-3900-000093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37.xml><?xml version="1.0" encoding="utf-8"?>
<xdr:wsDr xmlns:xdr="http://schemas.openxmlformats.org/drawingml/2006/spreadsheetDrawing" xmlns:a="http://schemas.openxmlformats.org/drawingml/2006/main">
  <xdr:twoCellAnchor>
    <xdr:from>
      <xdr:col>2</xdr:col>
      <xdr:colOff>481881</xdr:colOff>
      <xdr:row>19</xdr:row>
      <xdr:rowOff>60960</xdr:rowOff>
    </xdr:from>
    <xdr:to>
      <xdr:col>5</xdr:col>
      <xdr:colOff>220980</xdr:colOff>
      <xdr:row>49</xdr:row>
      <xdr:rowOff>156167</xdr:rowOff>
    </xdr:to>
    <xdr:grpSp>
      <xdr:nvGrpSpPr>
        <xdr:cNvPr id="3" name="Gruppieren 2">
          <a:extLst>
            <a:ext uri="{FF2B5EF4-FFF2-40B4-BE49-F238E27FC236}">
              <a16:creationId xmlns:a16="http://schemas.microsoft.com/office/drawing/2014/main" id="{00000000-0008-0000-3A00-000003000000}"/>
            </a:ext>
          </a:extLst>
        </xdr:cNvPr>
        <xdr:cNvGrpSpPr/>
      </xdr:nvGrpSpPr>
      <xdr:grpSpPr>
        <a:xfrm>
          <a:off x="1274361" y="5280660"/>
          <a:ext cx="7366719" cy="5581607"/>
          <a:chOff x="1274361" y="5280660"/>
          <a:chExt cx="7339388" cy="5581607"/>
        </a:xfrm>
      </xdr:grpSpPr>
      <xdr:sp macro="" textlink="">
        <xdr:nvSpPr>
          <xdr:cNvPr id="25" name="Rechteck 24">
            <a:extLst>
              <a:ext uri="{FF2B5EF4-FFF2-40B4-BE49-F238E27FC236}">
                <a16:creationId xmlns:a16="http://schemas.microsoft.com/office/drawing/2014/main" id="{00000000-0008-0000-3A00-000019000000}"/>
              </a:ext>
            </a:extLst>
          </xdr:cNvPr>
          <xdr:cNvSpPr/>
        </xdr:nvSpPr>
        <xdr:spPr>
          <a:xfrm>
            <a:off x="1274361" y="5280660"/>
            <a:ext cx="3644205" cy="2765700"/>
          </a:xfrm>
          <a:prstGeom prst="rect">
            <a:avLst/>
          </a:prstGeom>
          <a:gradFill>
            <a:gsLst>
              <a:gs pos="0">
                <a:srgbClr val="4DADB5"/>
              </a:gs>
              <a:gs pos="35000">
                <a:srgbClr val="7DC4C9"/>
              </a:gs>
              <a:gs pos="100000">
                <a:srgbClr val="ACD9DC"/>
              </a:gs>
            </a:gsLst>
          </a:gra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sp macro="" textlink="">
        <xdr:nvSpPr>
          <xdr:cNvPr id="26" name="Rechteck 25">
            <a:extLst>
              <a:ext uri="{FF2B5EF4-FFF2-40B4-BE49-F238E27FC236}">
                <a16:creationId xmlns:a16="http://schemas.microsoft.com/office/drawing/2014/main" id="{00000000-0008-0000-3A00-00001A000000}"/>
              </a:ext>
            </a:extLst>
          </xdr:cNvPr>
          <xdr:cNvSpPr/>
        </xdr:nvSpPr>
        <xdr:spPr>
          <a:xfrm>
            <a:off x="1274361" y="8096567"/>
            <a:ext cx="3644205" cy="2765700"/>
          </a:xfrm>
          <a:prstGeom prst="rect">
            <a:avLst/>
          </a:prstGeom>
          <a:gradFill>
            <a:gsLst>
              <a:gs pos="0">
                <a:srgbClr val="2B526A"/>
              </a:gs>
              <a:gs pos="35000">
                <a:srgbClr val="4685AC"/>
              </a:gs>
              <a:gs pos="100000">
                <a:srgbClr val="8FB8D1"/>
              </a:gs>
            </a:gsLst>
          </a:gradFill>
          <a:ln w="3175">
            <a:prstDash val="sysDash"/>
          </a:ln>
        </xdr:spPr>
        <xdr:style>
          <a:lnRef idx="1">
            <a:schemeClr val="accent2"/>
          </a:lnRef>
          <a:fillRef idx="2">
            <a:schemeClr val="accent2"/>
          </a:fillRef>
          <a:effectRef idx="1">
            <a:schemeClr val="accent2"/>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sp macro="" textlink="">
        <xdr:nvSpPr>
          <xdr:cNvPr id="27" name="Rechteck 26">
            <a:extLst>
              <a:ext uri="{FF2B5EF4-FFF2-40B4-BE49-F238E27FC236}">
                <a16:creationId xmlns:a16="http://schemas.microsoft.com/office/drawing/2014/main" id="{00000000-0008-0000-3A00-00001B000000}"/>
              </a:ext>
            </a:extLst>
          </xdr:cNvPr>
          <xdr:cNvSpPr/>
        </xdr:nvSpPr>
        <xdr:spPr>
          <a:xfrm>
            <a:off x="4975259" y="5280660"/>
            <a:ext cx="3638490" cy="2765700"/>
          </a:xfrm>
          <a:prstGeom prst="rect">
            <a:avLst/>
          </a:prstGeom>
          <a:gradFill>
            <a:gsLst>
              <a:gs pos="0">
                <a:srgbClr val="3984A3"/>
              </a:gs>
              <a:gs pos="35000">
                <a:srgbClr val="68AECA"/>
              </a:gs>
              <a:gs pos="100000">
                <a:srgbClr val="A5CEDF"/>
              </a:gs>
            </a:gsLst>
          </a:gradFill>
          <a:ln w="3175">
            <a:prstDash val="sysDash"/>
          </a:ln>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sp macro="" textlink="">
        <xdr:nvSpPr>
          <xdr:cNvPr id="28" name="Rechteck 27">
            <a:extLst>
              <a:ext uri="{FF2B5EF4-FFF2-40B4-BE49-F238E27FC236}">
                <a16:creationId xmlns:a16="http://schemas.microsoft.com/office/drawing/2014/main" id="{00000000-0008-0000-3A00-00001C000000}"/>
              </a:ext>
            </a:extLst>
          </xdr:cNvPr>
          <xdr:cNvSpPr>
            <a:spLocks noChangeAspect="1"/>
          </xdr:cNvSpPr>
        </xdr:nvSpPr>
        <xdr:spPr>
          <a:xfrm>
            <a:off x="4975259" y="8096567"/>
            <a:ext cx="3638490" cy="2765700"/>
          </a:xfrm>
          <a:prstGeom prst="rect">
            <a:avLst/>
          </a:prstGeom>
          <a:gradFill>
            <a:gsLst>
              <a:gs pos="0">
                <a:srgbClr val="6C88B7"/>
              </a:gs>
              <a:gs pos="35000">
                <a:srgbClr val="91A6C9"/>
              </a:gs>
              <a:gs pos="100000">
                <a:srgbClr val="ADBDD7"/>
              </a:gs>
            </a:gsLst>
          </a:gradFill>
          <a:ln w="3175">
            <a:prstDash val="sysDash"/>
          </a:ln>
        </xdr:spPr>
        <xdr:style>
          <a:lnRef idx="1">
            <a:schemeClr val="accent6"/>
          </a:lnRef>
          <a:fillRef idx="2">
            <a:schemeClr val="accent6"/>
          </a:fillRef>
          <a:effectRef idx="1">
            <a:schemeClr val="accent6"/>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grpSp>
    <xdr:clientData/>
  </xdr:twoCellAnchor>
  <xdr:oneCellAnchor>
    <xdr:from>
      <xdr:col>0</xdr:col>
      <xdr:colOff>381000</xdr:colOff>
      <xdr:row>18</xdr:row>
      <xdr:rowOff>83820</xdr:rowOff>
    </xdr:from>
    <xdr:ext cx="8536305" cy="6141720"/>
    <xdr:graphicFrame macro="">
      <xdr:nvGraphicFramePr>
        <xdr:cNvPr id="18" name="Diagramm 17">
          <a:extLst>
            <a:ext uri="{FF2B5EF4-FFF2-40B4-BE49-F238E27FC236}">
              <a16:creationId xmlns:a16="http://schemas.microsoft.com/office/drawing/2014/main" id="{00000000-0008-0000-3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mc:AlternateContent xmlns:mc="http://schemas.openxmlformats.org/markup-compatibility/2006">
    <mc:Choice xmlns:a14="http://schemas.microsoft.com/office/drawing/2010/main" Requires="a14">
      <xdr:oneCellAnchor>
        <xdr:from>
          <xdr:col>4</xdr:col>
          <xdr:colOff>2202180</xdr:colOff>
          <xdr:row>0</xdr:row>
          <xdr:rowOff>0</xdr:rowOff>
        </xdr:from>
        <xdr:ext cx="2263140" cy="523875"/>
        <xdr:pic>
          <xdr:nvPicPr>
            <xdr:cNvPr id="8" name="Grafik 56">
              <a:extLst>
                <a:ext uri="{FF2B5EF4-FFF2-40B4-BE49-F238E27FC236}">
                  <a16:creationId xmlns:a16="http://schemas.microsoft.com/office/drawing/2014/main" id="{00000000-0008-0000-3A00-000008000000}"/>
                </a:ext>
              </a:extLst>
            </xdr:cNvPr>
            <xdr:cNvPicPr>
              <a:picLocks noChangeAspect="1" noChangeArrowheads="1"/>
              <a:extLst>
                <a:ext uri="{84589F7E-364E-4C9E-8A38-B11213B215E9}">
                  <a14:cameraTool cellRange="Logo!$D$6" spid="_x0000_s586276"/>
                </a:ext>
              </a:extLst>
            </xdr:cNvPicPr>
          </xdr:nvPicPr>
          <xdr:blipFill>
            <a:blip xmlns:r="http://schemas.openxmlformats.org/officeDocument/2006/relationships" r:embed="rId2"/>
            <a:srcRect/>
            <a:stretch>
              <a:fillRect/>
            </a:stretch>
          </xdr:blipFill>
          <xdr:spPr bwMode="auto">
            <a:xfrm>
              <a:off x="8115300" y="0"/>
              <a:ext cx="2263140" cy="523875"/>
            </a:xfrm>
            <a:prstGeom prst="rect">
              <a:avLst/>
            </a:prstGeom>
            <a:solidFill>
              <a:schemeClr val="bg1"/>
            </a:solidFill>
            <a:ln w="9525">
              <a:noFill/>
              <a:miter lim="800000"/>
              <a:headEnd/>
              <a:tailEnd/>
            </a:ln>
          </xdr:spPr>
        </xdr:pic>
        <xdr:clientData/>
      </xdr:oneCellAnchor>
    </mc:Choice>
    <mc:Fallback/>
  </mc:AlternateContent>
  <xdr:oneCellAnchor>
    <xdr:from>
      <xdr:col>0</xdr:col>
      <xdr:colOff>74295</xdr:colOff>
      <xdr:row>0</xdr:row>
      <xdr:rowOff>160020</xdr:rowOff>
    </xdr:from>
    <xdr:ext cx="306000" cy="304801"/>
    <xdr:grpSp>
      <xdr:nvGrpSpPr>
        <xdr:cNvPr id="9" name="Gruppieren 40">
          <a:hlinkClick xmlns:r="http://schemas.openxmlformats.org/officeDocument/2006/relationships" r:id="rId3"/>
          <a:extLst>
            <a:ext uri="{FF2B5EF4-FFF2-40B4-BE49-F238E27FC236}">
              <a16:creationId xmlns:a16="http://schemas.microsoft.com/office/drawing/2014/main" id="{00000000-0008-0000-3A00-000009000000}"/>
            </a:ext>
          </a:extLst>
        </xdr:cNvPr>
        <xdr:cNvGrpSpPr>
          <a:grpSpLocks noChangeAspect="1"/>
        </xdr:cNvGrpSpPr>
      </xdr:nvGrpSpPr>
      <xdr:grpSpPr>
        <a:xfrm>
          <a:off x="74295" y="160020"/>
          <a:ext cx="306000" cy="304801"/>
          <a:chOff x="9191625" y="3009900"/>
          <a:chExt cx="324000" cy="325465"/>
        </a:xfrm>
      </xdr:grpSpPr>
      <xdr:sp macro="" textlink="">
        <xdr:nvSpPr>
          <xdr:cNvPr id="10" name="Rechteck 41">
            <a:extLst>
              <a:ext uri="{FF2B5EF4-FFF2-40B4-BE49-F238E27FC236}">
                <a16:creationId xmlns:a16="http://schemas.microsoft.com/office/drawing/2014/main" id="{00000000-0008-0000-3A00-00000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Pfeil nach links 42">
            <a:extLst>
              <a:ext uri="{FF2B5EF4-FFF2-40B4-BE49-F238E27FC236}">
                <a16:creationId xmlns:a16="http://schemas.microsoft.com/office/drawing/2014/main" id="{00000000-0008-0000-3A00-00000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oneCellAnchor>
  <xdr:oneCellAnchor>
    <xdr:from>
      <xdr:col>6</xdr:col>
      <xdr:colOff>468630</xdr:colOff>
      <xdr:row>1</xdr:row>
      <xdr:rowOff>90170</xdr:rowOff>
    </xdr:from>
    <xdr:ext cx="732011" cy="177460"/>
    <xdr:grpSp>
      <xdr:nvGrpSpPr>
        <xdr:cNvPr id="12" name="Gruppieren 11">
          <a:extLst>
            <a:ext uri="{FF2B5EF4-FFF2-40B4-BE49-F238E27FC236}">
              <a16:creationId xmlns:a16="http://schemas.microsoft.com/office/drawing/2014/main" id="{00000000-0008-0000-3A00-00000C000000}"/>
            </a:ext>
          </a:extLst>
        </xdr:cNvPr>
        <xdr:cNvGrpSpPr/>
      </xdr:nvGrpSpPr>
      <xdr:grpSpPr>
        <a:xfrm>
          <a:off x="9605010" y="623570"/>
          <a:ext cx="732011" cy="177460"/>
          <a:chOff x="10585450" y="586886"/>
          <a:chExt cx="756141" cy="180000"/>
        </a:xfrm>
      </xdr:grpSpPr>
      <xdr:grpSp>
        <xdr:nvGrpSpPr>
          <xdr:cNvPr id="13" name="Gruppieren 12">
            <a:hlinkClick xmlns:r="http://schemas.openxmlformats.org/officeDocument/2006/relationships" r:id="rId4" tooltip="Help"/>
            <a:extLst>
              <a:ext uri="{FF2B5EF4-FFF2-40B4-BE49-F238E27FC236}">
                <a16:creationId xmlns:a16="http://schemas.microsoft.com/office/drawing/2014/main" id="{00000000-0008-0000-3A00-00000D000000}"/>
              </a:ext>
            </a:extLst>
          </xdr:cNvPr>
          <xdr:cNvGrpSpPr/>
        </xdr:nvGrpSpPr>
        <xdr:grpSpPr>
          <a:xfrm>
            <a:off x="11161591" y="586886"/>
            <a:ext cx="180000" cy="180000"/>
            <a:chOff x="8105775" y="571500"/>
            <a:chExt cx="172800" cy="172800"/>
          </a:xfrm>
        </xdr:grpSpPr>
        <xdr:sp macro="" textlink="">
          <xdr:nvSpPr>
            <xdr:cNvPr id="16" name="Rechteck 15">
              <a:extLst>
                <a:ext uri="{FF2B5EF4-FFF2-40B4-BE49-F238E27FC236}">
                  <a16:creationId xmlns:a16="http://schemas.microsoft.com/office/drawing/2014/main" id="{00000000-0008-0000-3A00-000010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7" name="Textfeld 16">
              <a:extLst>
                <a:ext uri="{FF2B5EF4-FFF2-40B4-BE49-F238E27FC236}">
                  <a16:creationId xmlns:a16="http://schemas.microsoft.com/office/drawing/2014/main" id="{00000000-0008-0000-3A00-000011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14" name="Rechteck 13">
            <a:extLst>
              <a:ext uri="{FF2B5EF4-FFF2-40B4-BE49-F238E27FC236}">
                <a16:creationId xmlns:a16="http://schemas.microsoft.com/office/drawing/2014/main" id="{00000000-0008-0000-3A00-00000E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5" name="Rechteck 14">
            <a:extLst>
              <a:ext uri="{FF2B5EF4-FFF2-40B4-BE49-F238E27FC236}">
                <a16:creationId xmlns:a16="http://schemas.microsoft.com/office/drawing/2014/main" id="{00000000-0008-0000-3A00-00000F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oneCellAnchor>
  <xdr:oneCellAnchor>
    <xdr:from>
      <xdr:col>0</xdr:col>
      <xdr:colOff>236220</xdr:colOff>
      <xdr:row>19</xdr:row>
      <xdr:rowOff>85726</xdr:rowOff>
    </xdr:from>
    <xdr:ext cx="342786" cy="5915025"/>
    <xdr:sp macro="" textlink="' '!A721">
      <xdr:nvSpPr>
        <xdr:cNvPr id="19" name="Textfeld 18">
          <a:extLst>
            <a:ext uri="{FF2B5EF4-FFF2-40B4-BE49-F238E27FC236}">
              <a16:creationId xmlns:a16="http://schemas.microsoft.com/office/drawing/2014/main" id="{00000000-0008-0000-3A00-000013000000}"/>
            </a:ext>
          </a:extLst>
        </xdr:cNvPr>
        <xdr:cNvSpPr txBox="1"/>
      </xdr:nvSpPr>
      <xdr:spPr>
        <a:xfrm rot="16200000">
          <a:off x="-2549900" y="8091546"/>
          <a:ext cx="5915025"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38318C44-0DC5-444C-81AF-B7A1FC59331E}"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Synergies</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282061</xdr:colOff>
      <xdr:row>51</xdr:row>
      <xdr:rowOff>162645</xdr:rowOff>
    </xdr:from>
    <xdr:ext cx="7456169" cy="317126"/>
    <xdr:sp macro="" textlink="' '!A720">
      <xdr:nvSpPr>
        <xdr:cNvPr id="20" name="Textfeld 19">
          <a:extLst>
            <a:ext uri="{FF2B5EF4-FFF2-40B4-BE49-F238E27FC236}">
              <a16:creationId xmlns:a16="http://schemas.microsoft.com/office/drawing/2014/main" id="{00000000-0008-0000-3A00-000014000000}"/>
            </a:ext>
          </a:extLst>
        </xdr:cNvPr>
        <xdr:cNvSpPr txBox="1"/>
      </xdr:nvSpPr>
      <xdr:spPr>
        <a:xfrm>
          <a:off x="1074541" y="11234505"/>
          <a:ext cx="7456169" cy="3171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DD4C973F-43D8-4359-B36C-83F15DB979F6}" type="TxLink">
            <a:rPr lang="en-US" sz="1600" b="0">
              <a:solidFill>
                <a:schemeClr val="tx1"/>
              </a:solidFill>
              <a:latin typeface="Calibri Light" panose="020F0302020204030204" pitchFamily="34" charset="0"/>
              <a:ea typeface="+mn-ea"/>
              <a:cs typeface="Calibri Light" panose="020F0302020204030204" pitchFamily="34" charset="0"/>
            </a:rPr>
            <a:pPr marL="0" indent="0" algn="ctr"/>
            <a:t>Autonomie</a:t>
          </a:fld>
          <a:endParaRPr lang="de-CH" sz="16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0</xdr:col>
      <xdr:colOff>442431</xdr:colOff>
      <xdr:row>19</xdr:row>
      <xdr:rowOff>76200</xdr:rowOff>
    </xdr:from>
    <xdr:ext cx="311496" cy="1095375"/>
    <xdr:sp macro="" textlink="' '!A376">
      <xdr:nvSpPr>
        <xdr:cNvPr id="21" name="Textfeld 20">
          <a:extLst>
            <a:ext uri="{FF2B5EF4-FFF2-40B4-BE49-F238E27FC236}">
              <a16:creationId xmlns:a16="http://schemas.microsoft.com/office/drawing/2014/main" id="{00000000-0008-0000-3A00-000015000000}"/>
            </a:ext>
          </a:extLst>
        </xdr:cNvPr>
        <xdr:cNvSpPr txBox="1"/>
      </xdr:nvSpPr>
      <xdr:spPr>
        <a:xfrm rot="16200000">
          <a:off x="50491" y="5687840"/>
          <a:ext cx="10953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76A239A8-E108-4BBB-907A-CD3DE0A512F9}"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grande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1</xdr:col>
      <xdr:colOff>57622</xdr:colOff>
      <xdr:row>44</xdr:row>
      <xdr:rowOff>161926</xdr:rowOff>
    </xdr:from>
    <xdr:ext cx="311496" cy="1066799"/>
    <xdr:sp macro="" textlink="' '!A379">
      <xdr:nvSpPr>
        <xdr:cNvPr id="22" name="Textfeld 21">
          <a:extLst>
            <a:ext uri="{FF2B5EF4-FFF2-40B4-BE49-F238E27FC236}">
              <a16:creationId xmlns:a16="http://schemas.microsoft.com/office/drawing/2014/main" id="{00000000-0008-0000-3A00-000016000000}"/>
            </a:ext>
          </a:extLst>
        </xdr:cNvPr>
        <xdr:cNvSpPr txBox="1"/>
      </xdr:nvSpPr>
      <xdr:spPr>
        <a:xfrm rot="16200000">
          <a:off x="160030" y="10331278"/>
          <a:ext cx="1066799"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7FFB3126-0110-4687-99CB-96DEA203673C}"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4</xdr:col>
      <xdr:colOff>1131690</xdr:colOff>
      <xdr:row>51</xdr:row>
      <xdr:rowOff>112352</xdr:rowOff>
    </xdr:from>
    <xdr:ext cx="1323975" cy="311496"/>
    <xdr:sp macro="" textlink="' '!A376">
      <xdr:nvSpPr>
        <xdr:cNvPr id="23" name="Textfeld 22">
          <a:extLst>
            <a:ext uri="{FF2B5EF4-FFF2-40B4-BE49-F238E27FC236}">
              <a16:creationId xmlns:a16="http://schemas.microsoft.com/office/drawing/2014/main" id="{00000000-0008-0000-3A00-000017000000}"/>
            </a:ext>
          </a:extLst>
        </xdr:cNvPr>
        <xdr:cNvSpPr txBox="1"/>
      </xdr:nvSpPr>
      <xdr:spPr>
        <a:xfrm>
          <a:off x="7044810" y="11184212"/>
          <a:ext cx="132397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A7AD87DF-65EB-4B08-ADD6-FD6B80F041FE}"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grande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2</xdr:col>
      <xdr:colOff>291585</xdr:colOff>
      <xdr:row>51</xdr:row>
      <xdr:rowOff>112352</xdr:rowOff>
    </xdr:from>
    <xdr:ext cx="1295400" cy="311496"/>
    <xdr:sp macro="" textlink="' '!A379">
      <xdr:nvSpPr>
        <xdr:cNvPr id="24" name="Textfeld 23">
          <a:extLst>
            <a:ext uri="{FF2B5EF4-FFF2-40B4-BE49-F238E27FC236}">
              <a16:creationId xmlns:a16="http://schemas.microsoft.com/office/drawing/2014/main" id="{00000000-0008-0000-3A00-000018000000}"/>
            </a:ext>
          </a:extLst>
        </xdr:cNvPr>
        <xdr:cNvSpPr txBox="1"/>
      </xdr:nvSpPr>
      <xdr:spPr>
        <a:xfrm>
          <a:off x="1084065" y="11184212"/>
          <a:ext cx="129540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9C5BFED2-ACEF-4AE2-86E9-6779DBA9F8FD}"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3</xdr:col>
      <xdr:colOff>2209800</xdr:colOff>
      <xdr:row>47</xdr:row>
      <xdr:rowOff>175260</xdr:rowOff>
    </xdr:from>
    <xdr:ext cx="3680460" cy="256737"/>
    <xdr:sp macro="" textlink="$B$1">
      <xdr:nvSpPr>
        <xdr:cNvPr id="4" name="Textfeld 3">
          <a:extLst>
            <a:ext uri="{FF2B5EF4-FFF2-40B4-BE49-F238E27FC236}">
              <a16:creationId xmlns:a16="http://schemas.microsoft.com/office/drawing/2014/main" id="{00000000-0008-0000-3A00-000004000000}"/>
            </a:ext>
          </a:extLst>
        </xdr:cNvPr>
        <xdr:cNvSpPr txBox="1"/>
      </xdr:nvSpPr>
      <xdr:spPr>
        <a:xfrm>
          <a:off x="4991100" y="10515600"/>
          <a:ext cx="3680460" cy="2567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ctr"/>
          <a:fld id="{42C2A1BF-23F3-41AB-8BED-7312B58C0053}" type="TxLink">
            <a:rPr lang="en-US" sz="1050" b="0" i="0" u="none" strike="noStrike">
              <a:solidFill>
                <a:srgbClr val="1F497D"/>
              </a:solidFill>
              <a:latin typeface="Calibri Light"/>
              <a:cs typeface="Calibri Light"/>
            </a:rPr>
            <a:pPr algn="ctr"/>
            <a:t>D O M A I N E   D' A C T I V I T É   S T R A T É G I Q U E   (DAS)</a:t>
          </a:fld>
          <a:endParaRPr lang="de-CH" sz="1050"/>
        </a:p>
      </xdr:txBody>
    </xdr:sp>
    <xdr:clientData/>
  </xdr:oneCellAnchor>
</xdr:wsDr>
</file>

<file path=xl/drawings/drawing38.xml><?xml version="1.0" encoding="utf-8"?>
<xdr:wsDr xmlns:xdr="http://schemas.openxmlformats.org/drawingml/2006/spreadsheetDrawing" xmlns:a="http://schemas.openxmlformats.org/drawingml/2006/main">
  <xdr:twoCellAnchor editAs="absolute">
    <xdr:from>
      <xdr:col>0</xdr:col>
      <xdr:colOff>133350</xdr:colOff>
      <xdr:row>2</xdr:row>
      <xdr:rowOff>161925</xdr:rowOff>
    </xdr:from>
    <xdr:to>
      <xdr:col>8</xdr:col>
      <xdr:colOff>200025</xdr:colOff>
      <xdr:row>31</xdr:row>
      <xdr:rowOff>114300</xdr:rowOff>
    </xdr:to>
    <xdr:graphicFrame macro="">
      <xdr:nvGraphicFramePr>
        <xdr:cNvPr id="2" name="Diagramm 1">
          <a:extLst>
            <a:ext uri="{FF2B5EF4-FFF2-40B4-BE49-F238E27FC236}">
              <a16:creationId xmlns:a16="http://schemas.microsoft.com/office/drawing/2014/main" id="{00000000-0008-0000-3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95250</xdr:colOff>
      <xdr:row>15</xdr:row>
      <xdr:rowOff>57150</xdr:rowOff>
    </xdr:from>
    <xdr:to>
      <xdr:col>8</xdr:col>
      <xdr:colOff>0</xdr:colOff>
      <xdr:row>15</xdr:row>
      <xdr:rowOff>57150</xdr:rowOff>
    </xdr:to>
    <xdr:cxnSp macro="">
      <xdr:nvCxnSpPr>
        <xdr:cNvPr id="3" name="Gerade Verbindung 11">
          <a:extLst>
            <a:ext uri="{FF2B5EF4-FFF2-40B4-BE49-F238E27FC236}">
              <a16:creationId xmlns:a16="http://schemas.microsoft.com/office/drawing/2014/main" id="{00000000-0008-0000-3B00-000003000000}"/>
            </a:ext>
          </a:extLst>
        </xdr:cNvPr>
        <xdr:cNvCxnSpPr/>
      </xdr:nvCxnSpPr>
      <xdr:spPr>
        <a:xfrm>
          <a:off x="866775" y="3171825"/>
          <a:ext cx="7839075" cy="0"/>
        </a:xfrm>
        <a:prstGeom prst="line">
          <a:avLst/>
        </a:prstGeom>
        <a:ln>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7</xdr:col>
      <xdr:colOff>2257425</xdr:colOff>
      <xdr:row>3</xdr:row>
      <xdr:rowOff>142876</xdr:rowOff>
    </xdr:from>
    <xdr:to>
      <xdr:col>7</xdr:col>
      <xdr:colOff>2909192</xdr:colOff>
      <xdr:row>7</xdr:row>
      <xdr:rowOff>133276</xdr:rowOff>
    </xdr:to>
    <xdr:pic>
      <xdr:nvPicPr>
        <xdr:cNvPr id="4" name="Grafik 3">
          <a:extLst>
            <a:ext uri="{FF2B5EF4-FFF2-40B4-BE49-F238E27FC236}">
              <a16:creationId xmlns:a16="http://schemas.microsoft.com/office/drawing/2014/main" id="{00000000-0008-0000-3B00-000004000000}"/>
            </a:ext>
          </a:extLst>
        </xdr:cNvPr>
        <xdr:cNvPicPr>
          <a:picLocks noChangeAspect="1"/>
        </xdr:cNvPicPr>
      </xdr:nvPicPr>
      <xdr:blipFill>
        <a:blip xmlns:r="http://schemas.openxmlformats.org/officeDocument/2006/relationships" r:embed="rId2"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8020050" y="971551"/>
          <a:ext cx="651767" cy="752400"/>
        </a:xfrm>
        <a:prstGeom prst="rect">
          <a:avLst/>
        </a:prstGeom>
      </xdr:spPr>
    </xdr:pic>
    <xdr:clientData/>
  </xdr:twoCellAnchor>
  <xdr:twoCellAnchor editAs="absolute">
    <xdr:from>
      <xdr:col>2</xdr:col>
      <xdr:colOff>108857</xdr:colOff>
      <xdr:row>22</xdr:row>
      <xdr:rowOff>157844</xdr:rowOff>
    </xdr:from>
    <xdr:to>
      <xdr:col>2</xdr:col>
      <xdr:colOff>766082</xdr:colOff>
      <xdr:row>26</xdr:row>
      <xdr:rowOff>146958</xdr:rowOff>
    </xdr:to>
    <xdr:pic>
      <xdr:nvPicPr>
        <xdr:cNvPr id="5" name="Grafik 4">
          <a:extLst>
            <a:ext uri="{FF2B5EF4-FFF2-40B4-BE49-F238E27FC236}">
              <a16:creationId xmlns:a16="http://schemas.microsoft.com/office/drawing/2014/main" id="{00000000-0008-0000-3B00-000005000000}"/>
            </a:ext>
          </a:extLst>
        </xdr:cNvPr>
        <xdr:cNvPicPr>
          <a:picLocks noChangeAspect="1"/>
        </xdr:cNvPicPr>
      </xdr:nvPicPr>
      <xdr:blipFill>
        <a:blip xmlns:r="http://schemas.openxmlformats.org/officeDocument/2006/relationships" r:embed="rId3"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880382" y="4606019"/>
          <a:ext cx="657225" cy="751114"/>
        </a:xfrm>
        <a:prstGeom prst="rect">
          <a:avLst/>
        </a:prstGeom>
      </xdr:spPr>
    </xdr:pic>
    <xdr:clientData/>
  </xdr:twoCellAnchor>
  <xdr:twoCellAnchor>
    <xdr:from>
      <xdr:col>5</xdr:col>
      <xdr:colOff>428625</xdr:colOff>
      <xdr:row>3</xdr:row>
      <xdr:rowOff>177173</xdr:rowOff>
    </xdr:from>
    <xdr:to>
      <xdr:col>5</xdr:col>
      <xdr:colOff>428625</xdr:colOff>
      <xdr:row>26</xdr:row>
      <xdr:rowOff>156202</xdr:rowOff>
    </xdr:to>
    <xdr:cxnSp macro="">
      <xdr:nvCxnSpPr>
        <xdr:cNvPr id="6" name="Gerade Verbindung 8">
          <a:extLst>
            <a:ext uri="{FF2B5EF4-FFF2-40B4-BE49-F238E27FC236}">
              <a16:creationId xmlns:a16="http://schemas.microsoft.com/office/drawing/2014/main" id="{00000000-0008-0000-3B00-000006000000}"/>
            </a:ext>
          </a:extLst>
        </xdr:cNvPr>
        <xdr:cNvCxnSpPr/>
      </xdr:nvCxnSpPr>
      <xdr:spPr>
        <a:xfrm>
          <a:off x="4800600" y="1005848"/>
          <a:ext cx="0" cy="4360529"/>
        </a:xfrm>
        <a:prstGeom prst="line">
          <a:avLst/>
        </a:prstGeom>
        <a:ln>
          <a:solidFill>
            <a:schemeClr val="bg2">
              <a:lumMod val="2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2</xdr:col>
      <xdr:colOff>118382</xdr:colOff>
      <xdr:row>4</xdr:row>
      <xdr:rowOff>23133</xdr:rowOff>
    </xdr:from>
    <xdr:to>
      <xdr:col>2</xdr:col>
      <xdr:colOff>823757</xdr:colOff>
      <xdr:row>8</xdr:row>
      <xdr:rowOff>13533</xdr:rowOff>
    </xdr:to>
    <xdr:pic>
      <xdr:nvPicPr>
        <xdr:cNvPr id="7" name="Grafik 6">
          <a:extLst>
            <a:ext uri="{FF2B5EF4-FFF2-40B4-BE49-F238E27FC236}">
              <a16:creationId xmlns:a16="http://schemas.microsoft.com/office/drawing/2014/main" id="{00000000-0008-0000-3B00-000007000000}"/>
            </a:ext>
          </a:extLst>
        </xdr:cNvPr>
        <xdr:cNvPicPr>
          <a:picLocks noChangeAspect="1"/>
        </xdr:cNvPicPr>
      </xdr:nvPicPr>
      <xdr:blipFill>
        <a:blip xmlns:r="http://schemas.openxmlformats.org/officeDocument/2006/relationships" r:embed="rId4"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889907" y="1042308"/>
          <a:ext cx="705375" cy="752400"/>
        </a:xfrm>
        <a:prstGeom prst="rect">
          <a:avLst/>
        </a:prstGeom>
      </xdr:spPr>
    </xdr:pic>
    <xdr:clientData/>
  </xdr:twoCellAnchor>
  <xdr:twoCellAnchor editAs="absolute">
    <xdr:from>
      <xdr:col>7</xdr:col>
      <xdr:colOff>1847851</xdr:colOff>
      <xdr:row>22</xdr:row>
      <xdr:rowOff>180975</xdr:rowOff>
    </xdr:from>
    <xdr:to>
      <xdr:col>7</xdr:col>
      <xdr:colOff>2938286</xdr:colOff>
      <xdr:row>26</xdr:row>
      <xdr:rowOff>171375</xdr:rowOff>
    </xdr:to>
    <xdr:pic>
      <xdr:nvPicPr>
        <xdr:cNvPr id="8" name="Grafik 7">
          <a:extLst>
            <a:ext uri="{FF2B5EF4-FFF2-40B4-BE49-F238E27FC236}">
              <a16:creationId xmlns:a16="http://schemas.microsoft.com/office/drawing/2014/main" id="{00000000-0008-0000-3B00-000008000000}"/>
            </a:ext>
          </a:extLst>
        </xdr:cNvPr>
        <xdr:cNvPicPr>
          <a:picLocks noChangeAspect="1"/>
        </xdr:cNvPicPr>
      </xdr:nvPicPr>
      <xdr:blipFill>
        <a:blip xmlns:r="http://schemas.openxmlformats.org/officeDocument/2006/relationships" r:embed="rId5" cstate="print">
          <a:clrChange>
            <a:clrFrom>
              <a:srgbClr val="EDEDED"/>
            </a:clrFrom>
            <a:clrTo>
              <a:srgbClr val="EDEDED">
                <a:alpha val="0"/>
              </a:srgbClr>
            </a:clrTo>
          </a:clrChange>
          <a:duotone>
            <a:prstClr val="black"/>
            <a:srgbClr val="EBF1DE">
              <a:tint val="45000"/>
              <a:satMod val="400000"/>
            </a:srgbClr>
          </a:duotone>
          <a:extLst>
            <a:ext uri="{28A0092B-C50C-407E-A947-70E740481C1C}">
              <a14:useLocalDpi xmlns:a14="http://schemas.microsoft.com/office/drawing/2010/main" val="0"/>
            </a:ext>
          </a:extLst>
        </a:blip>
        <a:stretch>
          <a:fillRect/>
        </a:stretch>
      </xdr:blipFill>
      <xdr:spPr>
        <a:xfrm>
          <a:off x="7610476" y="4629150"/>
          <a:ext cx="1090435" cy="752400"/>
        </a:xfrm>
        <a:prstGeom prst="rect">
          <a:avLst/>
        </a:prstGeom>
      </xdr:spPr>
    </xdr:pic>
    <xdr:clientData/>
  </xdr:twoCellAnchor>
  <xdr:twoCellAnchor editAs="absolute">
    <xdr:from>
      <xdr:col>0</xdr:col>
      <xdr:colOff>216228</xdr:colOff>
      <xdr:row>4</xdr:row>
      <xdr:rowOff>68599</xdr:rowOff>
    </xdr:from>
    <xdr:to>
      <xdr:col>1</xdr:col>
      <xdr:colOff>47664</xdr:colOff>
      <xdr:row>8</xdr:row>
      <xdr:rowOff>27653</xdr:rowOff>
    </xdr:to>
    <xdr:sp macro="" textlink="' '!A376">
      <xdr:nvSpPr>
        <xdr:cNvPr id="9" name="Textfeld 8">
          <a:extLst>
            <a:ext uri="{FF2B5EF4-FFF2-40B4-BE49-F238E27FC236}">
              <a16:creationId xmlns:a16="http://schemas.microsoft.com/office/drawing/2014/main" id="{00000000-0008-0000-3B00-000009000000}"/>
            </a:ext>
          </a:extLst>
        </xdr:cNvPr>
        <xdr:cNvSpPr txBox="1"/>
      </xdr:nvSpPr>
      <xdr:spPr>
        <a:xfrm rot="16200000">
          <a:off x="26689" y="1271598"/>
          <a:ext cx="69057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A6837313-6D58-466B-B0A6-7BDF842D65F9}" type="TxLink">
            <a:rPr lang="en-US" sz="1400" b="0">
              <a:solidFill>
                <a:schemeClr val="tx1"/>
              </a:solidFill>
              <a:latin typeface="Calibri Light" panose="020F0302020204030204" pitchFamily="34" charset="0"/>
              <a:ea typeface="+mn-ea"/>
              <a:cs typeface="Calibri Light" panose="020F0302020204030204" pitchFamily="34" charset="0"/>
            </a:rPr>
            <a:pPr marL="0" indent="0"/>
            <a:t>grande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absolute">
    <xdr:from>
      <xdr:col>0</xdr:col>
      <xdr:colOff>216229</xdr:colOff>
      <xdr:row>22</xdr:row>
      <xdr:rowOff>129774</xdr:rowOff>
    </xdr:from>
    <xdr:to>
      <xdr:col>1</xdr:col>
      <xdr:colOff>47665</xdr:colOff>
      <xdr:row>26</xdr:row>
      <xdr:rowOff>11307</xdr:rowOff>
    </xdr:to>
    <xdr:sp macro="" textlink="' '!A379">
      <xdr:nvSpPr>
        <xdr:cNvPr id="10" name="Textfeld 9">
          <a:extLst>
            <a:ext uri="{FF2B5EF4-FFF2-40B4-BE49-F238E27FC236}">
              <a16:creationId xmlns:a16="http://schemas.microsoft.com/office/drawing/2014/main" id="{00000000-0008-0000-3B00-00000A000000}"/>
            </a:ext>
          </a:extLst>
        </xdr:cNvPr>
        <xdr:cNvSpPr txBox="1"/>
      </xdr:nvSpPr>
      <xdr:spPr>
        <a:xfrm rot="16200000">
          <a:off x="65450" y="4585853"/>
          <a:ext cx="61305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75F10133-408A-4844-BA84-03F9F490C563}" type="TxLink">
            <a:rPr lang="en-US" sz="1400" b="0">
              <a:solidFill>
                <a:schemeClr val="tx1"/>
              </a:solidFill>
              <a:latin typeface="Calibri Light" panose="020F0302020204030204" pitchFamily="34" charset="0"/>
              <a:ea typeface="+mn-ea"/>
              <a:cs typeface="Calibri Light" panose="020F0302020204030204" pitchFamily="34" charset="0"/>
            </a:rPr>
            <a:pPr marL="0" indent="0"/>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absolute">
    <xdr:from>
      <xdr:col>7</xdr:col>
      <xdr:colOff>2141215</xdr:colOff>
      <xdr:row>28</xdr:row>
      <xdr:rowOff>30493</xdr:rowOff>
    </xdr:from>
    <xdr:to>
      <xdr:col>7</xdr:col>
      <xdr:colOff>2838450</xdr:colOff>
      <xdr:row>29</xdr:row>
      <xdr:rowOff>157839</xdr:rowOff>
    </xdr:to>
    <xdr:sp macro="" textlink="' '!A376">
      <xdr:nvSpPr>
        <xdr:cNvPr id="11" name="Textfeld 10">
          <a:extLst>
            <a:ext uri="{FF2B5EF4-FFF2-40B4-BE49-F238E27FC236}">
              <a16:creationId xmlns:a16="http://schemas.microsoft.com/office/drawing/2014/main" id="{00000000-0008-0000-3B00-00000B000000}"/>
            </a:ext>
          </a:extLst>
        </xdr:cNvPr>
        <xdr:cNvSpPr txBox="1"/>
      </xdr:nvSpPr>
      <xdr:spPr>
        <a:xfrm>
          <a:off x="8173715" y="5466093"/>
          <a:ext cx="697235"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DCADF564-B65A-4790-878A-175D5279C9F7}" type="TxLink">
            <a:rPr lang="en-US" sz="1400" b="0">
              <a:solidFill>
                <a:schemeClr val="tx1"/>
              </a:solidFill>
              <a:latin typeface="Calibri Light" panose="020F0302020204030204" pitchFamily="34" charset="0"/>
              <a:ea typeface="+mn-ea"/>
              <a:cs typeface="Calibri Light" panose="020F0302020204030204" pitchFamily="34" charset="0"/>
            </a:rPr>
            <a:pPr marL="0" indent="0"/>
            <a:t>grande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absolute">
    <xdr:from>
      <xdr:col>2</xdr:col>
      <xdr:colOff>292387</xdr:colOff>
      <xdr:row>28</xdr:row>
      <xdr:rowOff>20968</xdr:rowOff>
    </xdr:from>
    <xdr:to>
      <xdr:col>2</xdr:col>
      <xdr:colOff>905440</xdr:colOff>
      <xdr:row>29</xdr:row>
      <xdr:rowOff>148314</xdr:rowOff>
    </xdr:to>
    <xdr:sp macro="" textlink="' '!A379">
      <xdr:nvSpPr>
        <xdr:cNvPr id="12" name="Textfeld 11">
          <a:extLst>
            <a:ext uri="{FF2B5EF4-FFF2-40B4-BE49-F238E27FC236}">
              <a16:creationId xmlns:a16="http://schemas.microsoft.com/office/drawing/2014/main" id="{00000000-0008-0000-3B00-00000C000000}"/>
            </a:ext>
          </a:extLst>
        </xdr:cNvPr>
        <xdr:cNvSpPr txBox="1"/>
      </xdr:nvSpPr>
      <xdr:spPr>
        <a:xfrm>
          <a:off x="1098837" y="5456568"/>
          <a:ext cx="613053"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fld id="{18DA2B7B-48F7-4A1E-9425-C48F7CAEB348}" type="TxLink">
            <a:rPr lang="en-US" sz="1400" b="0">
              <a:solidFill>
                <a:schemeClr val="tx1"/>
              </a:solidFill>
              <a:latin typeface="Calibri Light" panose="020F0302020204030204" pitchFamily="34" charset="0"/>
              <a:ea typeface="+mn-ea"/>
              <a:cs typeface="Calibri Light" panose="020F0302020204030204" pitchFamily="34" charset="0"/>
            </a:rPr>
            <a:pPr marL="0" indent="0"/>
            <a:t>petite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725854</xdr:colOff>
      <xdr:row>81</xdr:row>
      <xdr:rowOff>151982</xdr:rowOff>
    </xdr:from>
    <xdr:to>
      <xdr:col>5</xdr:col>
      <xdr:colOff>511300</xdr:colOff>
      <xdr:row>90</xdr:row>
      <xdr:rowOff>129482</xdr:rowOff>
    </xdr:to>
    <xdr:sp macro="" textlink="' '!A463">
      <xdr:nvSpPr>
        <xdr:cNvPr id="13" name="Rechteck 12">
          <a:extLst>
            <a:ext uri="{FF2B5EF4-FFF2-40B4-BE49-F238E27FC236}">
              <a16:creationId xmlns:a16="http://schemas.microsoft.com/office/drawing/2014/main" id="{00000000-0008-0000-3B00-00000D000000}"/>
            </a:ext>
          </a:extLst>
        </xdr:cNvPr>
        <xdr:cNvSpPr>
          <a:spLocks/>
        </xdr:cNvSpPr>
      </xdr:nvSpPr>
      <xdr:spPr>
        <a:xfrm>
          <a:off x="2888029" y="19506782"/>
          <a:ext cx="1995246" cy="1692000"/>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fld id="{C97A8A48-6DCA-4110-9415-16479928826B}" type="TxLink">
            <a:rPr lang="en-US" sz="1400" b="0" i="0" u="none" strike="noStrike">
              <a:solidFill>
                <a:schemeClr val="bg1">
                  <a:lumMod val="50000"/>
                </a:schemeClr>
              </a:solidFill>
              <a:latin typeface="Calibri Light" panose="020F0302020204030204" pitchFamily="34" charset="0"/>
              <a:cs typeface="Calibri Light" panose="020F0302020204030204" pitchFamily="34" charset="0"/>
            </a:rPr>
            <a:pPr algn="ctr"/>
            <a:t>Orientation bénéfice</a:t>
          </a:fld>
          <a:endParaRPr lang="de-CH" sz="1400">
            <a:solidFill>
              <a:schemeClr val="bg1">
                <a:lumMod val="50000"/>
              </a:schemeClr>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142184</xdr:colOff>
      <xdr:row>81</xdr:row>
      <xdr:rowOff>151982</xdr:rowOff>
    </xdr:from>
    <xdr:to>
      <xdr:col>3</xdr:col>
      <xdr:colOff>689630</xdr:colOff>
      <xdr:row>90</xdr:row>
      <xdr:rowOff>129482</xdr:rowOff>
    </xdr:to>
    <xdr:sp macro="" textlink="' '!A464">
      <xdr:nvSpPr>
        <xdr:cNvPr id="14" name="Rechteck 13">
          <a:extLst>
            <a:ext uri="{FF2B5EF4-FFF2-40B4-BE49-F238E27FC236}">
              <a16:creationId xmlns:a16="http://schemas.microsoft.com/office/drawing/2014/main" id="{00000000-0008-0000-3B00-00000E000000}"/>
            </a:ext>
          </a:extLst>
        </xdr:cNvPr>
        <xdr:cNvSpPr>
          <a:spLocks/>
        </xdr:cNvSpPr>
      </xdr:nvSpPr>
      <xdr:spPr>
        <a:xfrm>
          <a:off x="913709" y="19506782"/>
          <a:ext cx="1938096" cy="1692000"/>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DA1EAD7A-7B28-4D25-8B49-67EE9E0240B4}" type="TxLink">
            <a:rPr lang="en-US" sz="14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Désinvestissement</a:t>
          </a:fld>
          <a:endParaRPr lang="de-CH" sz="14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5</xdr:col>
      <xdr:colOff>554336</xdr:colOff>
      <xdr:row>81</xdr:row>
      <xdr:rowOff>151983</xdr:rowOff>
    </xdr:from>
    <xdr:to>
      <xdr:col>7</xdr:col>
      <xdr:colOff>1035107</xdr:colOff>
      <xdr:row>90</xdr:row>
      <xdr:rowOff>129483</xdr:rowOff>
    </xdr:to>
    <xdr:sp macro="" textlink="' '!A466">
      <xdr:nvSpPr>
        <xdr:cNvPr id="15" name="Rechteck 14">
          <a:extLst>
            <a:ext uri="{FF2B5EF4-FFF2-40B4-BE49-F238E27FC236}">
              <a16:creationId xmlns:a16="http://schemas.microsoft.com/office/drawing/2014/main" id="{00000000-0008-0000-3B00-00000F000000}"/>
            </a:ext>
          </a:extLst>
        </xdr:cNvPr>
        <xdr:cNvSpPr>
          <a:spLocks/>
        </xdr:cNvSpPr>
      </xdr:nvSpPr>
      <xdr:spPr>
        <a:xfrm>
          <a:off x="4926311" y="19506783"/>
          <a:ext cx="1871421" cy="1692000"/>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5DDD59F5-EEF9-4BAD-AF92-2EFD549CE1D6}" type="TxLink">
            <a:rPr lang="en-US" sz="14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Défendre et changer le focus</a:t>
          </a:fld>
          <a:endParaRPr lang="de-CH" sz="14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725854</xdr:colOff>
      <xdr:row>72</xdr:row>
      <xdr:rowOff>137903</xdr:rowOff>
    </xdr:from>
    <xdr:to>
      <xdr:col>5</xdr:col>
      <xdr:colOff>511300</xdr:colOff>
      <xdr:row>81</xdr:row>
      <xdr:rowOff>115403</xdr:rowOff>
    </xdr:to>
    <xdr:sp macro="" textlink="' '!A465">
      <xdr:nvSpPr>
        <xdr:cNvPr id="16" name="Rechteck 15">
          <a:extLst>
            <a:ext uri="{FF2B5EF4-FFF2-40B4-BE49-F238E27FC236}">
              <a16:creationId xmlns:a16="http://schemas.microsoft.com/office/drawing/2014/main" id="{00000000-0008-0000-3B00-000010000000}"/>
            </a:ext>
          </a:extLst>
        </xdr:cNvPr>
        <xdr:cNvSpPr>
          <a:spLocks/>
        </xdr:cNvSpPr>
      </xdr:nvSpPr>
      <xdr:spPr>
        <a:xfrm>
          <a:off x="2888029" y="17778203"/>
          <a:ext cx="1995246" cy="1692000"/>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fld id="{B4983569-FA0F-4135-AA64-0F96569274C2}" type="TxLink">
            <a:rPr lang="en-US" sz="1400" b="0" i="0" u="none" strike="noStrike">
              <a:solidFill>
                <a:schemeClr val="bg1">
                  <a:lumMod val="50000"/>
                </a:schemeClr>
              </a:solidFill>
              <a:latin typeface="Calibri Light" panose="020F0302020204030204" pitchFamily="34" charset="0"/>
              <a:cs typeface="Calibri Light" panose="020F0302020204030204" pitchFamily="34" charset="0"/>
            </a:rPr>
            <a:pPr algn="ctr"/>
            <a:t>Sélection/ orientation bénéfice</a:t>
          </a:fld>
          <a:endParaRPr lang="de-CH" sz="1400">
            <a:solidFill>
              <a:schemeClr val="bg1">
                <a:lumMod val="50000"/>
              </a:schemeClr>
            </a:solidFill>
            <a:latin typeface="Calibri Light" panose="020F0302020204030204" pitchFamily="34" charset="0"/>
            <a:cs typeface="Calibri Light" panose="020F0302020204030204" pitchFamily="34" charset="0"/>
          </a:endParaRPr>
        </a:p>
      </xdr:txBody>
    </xdr:sp>
    <xdr:clientData/>
  </xdr:twoCellAnchor>
  <xdr:twoCellAnchor editAs="oneCell">
    <xdr:from>
      <xdr:col>2</xdr:col>
      <xdr:colOff>142184</xdr:colOff>
      <xdr:row>72</xdr:row>
      <xdr:rowOff>137903</xdr:rowOff>
    </xdr:from>
    <xdr:to>
      <xdr:col>3</xdr:col>
      <xdr:colOff>689630</xdr:colOff>
      <xdr:row>81</xdr:row>
      <xdr:rowOff>115403</xdr:rowOff>
    </xdr:to>
    <xdr:sp macro="" textlink="' '!A462">
      <xdr:nvSpPr>
        <xdr:cNvPr id="17" name="Rechteck 16">
          <a:extLst>
            <a:ext uri="{FF2B5EF4-FFF2-40B4-BE49-F238E27FC236}">
              <a16:creationId xmlns:a16="http://schemas.microsoft.com/office/drawing/2014/main" id="{00000000-0008-0000-3B00-000011000000}"/>
            </a:ext>
          </a:extLst>
        </xdr:cNvPr>
        <xdr:cNvSpPr>
          <a:spLocks/>
        </xdr:cNvSpPr>
      </xdr:nvSpPr>
      <xdr:spPr>
        <a:xfrm>
          <a:off x="913709" y="17778203"/>
          <a:ext cx="1938096" cy="1692000"/>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E901B1C4-CD0F-493A-AF61-5550C4B59DD0}" type="TxLink">
            <a:rPr lang="en-US" sz="14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Expansion modeste ou récolter</a:t>
          </a:fld>
          <a:endParaRPr lang="de-CH" sz="14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5</xdr:col>
      <xdr:colOff>554336</xdr:colOff>
      <xdr:row>72</xdr:row>
      <xdr:rowOff>137904</xdr:rowOff>
    </xdr:from>
    <xdr:to>
      <xdr:col>7</xdr:col>
      <xdr:colOff>1035107</xdr:colOff>
      <xdr:row>81</xdr:row>
      <xdr:rowOff>115404</xdr:rowOff>
    </xdr:to>
    <xdr:sp macro="" textlink="' '!A460">
      <xdr:nvSpPr>
        <xdr:cNvPr id="18" name="Rechteck 17">
          <a:extLst>
            <a:ext uri="{FF2B5EF4-FFF2-40B4-BE49-F238E27FC236}">
              <a16:creationId xmlns:a16="http://schemas.microsoft.com/office/drawing/2014/main" id="{00000000-0008-0000-3B00-000012000000}"/>
            </a:ext>
          </a:extLst>
        </xdr:cNvPr>
        <xdr:cNvSpPr>
          <a:spLocks/>
        </xdr:cNvSpPr>
      </xdr:nvSpPr>
      <xdr:spPr>
        <a:xfrm>
          <a:off x="4926311" y="17778204"/>
          <a:ext cx="1871421" cy="1692000"/>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2198BFCC-4129-4428-8A29-8E1AC2CB4FA6}" type="TxLink">
            <a:rPr lang="en-US" sz="14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Expansion sélective</a:t>
          </a:fld>
          <a:endParaRPr lang="de-CH" sz="14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3</xdr:col>
      <xdr:colOff>725854</xdr:colOff>
      <xdr:row>63</xdr:row>
      <xdr:rowOff>114299</xdr:rowOff>
    </xdr:from>
    <xdr:to>
      <xdr:col>5</xdr:col>
      <xdr:colOff>511300</xdr:colOff>
      <xdr:row>72</xdr:row>
      <xdr:rowOff>91799</xdr:rowOff>
    </xdr:to>
    <xdr:sp macro="" textlink="' '!A461">
      <xdr:nvSpPr>
        <xdr:cNvPr id="19" name="Rechteck 18">
          <a:extLst>
            <a:ext uri="{FF2B5EF4-FFF2-40B4-BE49-F238E27FC236}">
              <a16:creationId xmlns:a16="http://schemas.microsoft.com/office/drawing/2014/main" id="{00000000-0008-0000-3B00-000013000000}"/>
            </a:ext>
          </a:extLst>
        </xdr:cNvPr>
        <xdr:cNvSpPr>
          <a:spLocks/>
        </xdr:cNvSpPr>
      </xdr:nvSpPr>
      <xdr:spPr>
        <a:xfrm>
          <a:off x="2888029" y="16040099"/>
          <a:ext cx="1995246" cy="1692000"/>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30A6F7E2-9169-4A2A-AF19-19D9E09F61B9}" type="TxLink">
            <a:rPr lang="en-US" sz="14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Expansion avec investissement</a:t>
          </a:fld>
          <a:endParaRPr lang="de-CH" sz="14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142184</xdr:colOff>
      <xdr:row>63</xdr:row>
      <xdr:rowOff>114299</xdr:rowOff>
    </xdr:from>
    <xdr:to>
      <xdr:col>3</xdr:col>
      <xdr:colOff>689630</xdr:colOff>
      <xdr:row>72</xdr:row>
      <xdr:rowOff>91799</xdr:rowOff>
    </xdr:to>
    <xdr:sp macro="" textlink="' '!A460">
      <xdr:nvSpPr>
        <xdr:cNvPr id="20" name="Rechteck 19">
          <a:extLst>
            <a:ext uri="{FF2B5EF4-FFF2-40B4-BE49-F238E27FC236}">
              <a16:creationId xmlns:a16="http://schemas.microsoft.com/office/drawing/2014/main" id="{00000000-0008-0000-3B00-000014000000}"/>
            </a:ext>
          </a:extLst>
        </xdr:cNvPr>
        <xdr:cNvSpPr>
          <a:spLocks/>
        </xdr:cNvSpPr>
      </xdr:nvSpPr>
      <xdr:spPr>
        <a:xfrm>
          <a:off x="948634" y="15881349"/>
          <a:ext cx="2001596" cy="1634850"/>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fld id="{C858D58D-A92A-4A5B-90B2-21B541A838C5}" type="TxLink">
            <a:rPr lang="en-US" sz="1400" b="0" i="0" u="none" strike="noStrike">
              <a:solidFill>
                <a:schemeClr val="bg1">
                  <a:lumMod val="50000"/>
                </a:schemeClr>
              </a:solidFill>
              <a:latin typeface="Calibri Light" panose="020F0302020204030204" pitchFamily="34" charset="0"/>
              <a:ea typeface="+mn-ea"/>
              <a:cs typeface="Calibri Light" panose="020F0302020204030204" pitchFamily="34" charset="0"/>
            </a:rPr>
            <a:pPr marL="0" indent="0" algn="ctr"/>
            <a:t>Expansion sélective</a:t>
          </a:fld>
          <a:endParaRPr lang="de-CH" sz="1400">
            <a:solidFill>
              <a:schemeClr val="bg1">
                <a:lumMod val="50000"/>
              </a:schemeClr>
            </a:solidFill>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5</xdr:col>
      <xdr:colOff>554336</xdr:colOff>
      <xdr:row>63</xdr:row>
      <xdr:rowOff>114300</xdr:rowOff>
    </xdr:from>
    <xdr:to>
      <xdr:col>7</xdr:col>
      <xdr:colOff>1035107</xdr:colOff>
      <xdr:row>72</xdr:row>
      <xdr:rowOff>91800</xdr:rowOff>
    </xdr:to>
    <xdr:sp macro="" textlink="' '!A459">
      <xdr:nvSpPr>
        <xdr:cNvPr id="21" name="Rechteck 20">
          <a:extLst>
            <a:ext uri="{FF2B5EF4-FFF2-40B4-BE49-F238E27FC236}">
              <a16:creationId xmlns:a16="http://schemas.microsoft.com/office/drawing/2014/main" id="{00000000-0008-0000-3B00-000015000000}"/>
            </a:ext>
          </a:extLst>
        </xdr:cNvPr>
        <xdr:cNvSpPr>
          <a:spLocks/>
        </xdr:cNvSpPr>
      </xdr:nvSpPr>
      <xdr:spPr>
        <a:xfrm>
          <a:off x="4926311" y="16040100"/>
          <a:ext cx="1871421" cy="1692000"/>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fld id="{A49E635C-F287-4F34-A5A5-C0B0A9F6CCFB}" type="TxLink">
            <a:rPr lang="en-US" sz="1400" b="0" i="0" u="none" strike="noStrike">
              <a:solidFill>
                <a:schemeClr val="bg1">
                  <a:lumMod val="50000"/>
                </a:schemeClr>
              </a:solidFill>
              <a:latin typeface="Calibri Light" panose="020F0302020204030204" pitchFamily="34" charset="0"/>
              <a:cs typeface="Calibri Light" panose="020F0302020204030204" pitchFamily="34" charset="0"/>
            </a:rPr>
            <a:pPr algn="ctr"/>
            <a:t>Défendre la position</a:t>
          </a:fld>
          <a:endParaRPr lang="de-CH" sz="1400">
            <a:solidFill>
              <a:schemeClr val="bg1">
                <a:lumMod val="50000"/>
              </a:schemeClr>
            </a:solidFill>
            <a:latin typeface="Calibri Light" panose="020F0302020204030204" pitchFamily="34" charset="0"/>
            <a:cs typeface="Calibri Light" panose="020F0302020204030204" pitchFamily="34" charset="0"/>
          </a:endParaRPr>
        </a:p>
      </xdr:txBody>
    </xdr:sp>
    <xdr:clientData/>
  </xdr:twoCellAnchor>
  <xdr:oneCellAnchor>
    <xdr:from>
      <xdr:col>2</xdr:col>
      <xdr:colOff>133350</xdr:colOff>
      <xdr:row>93</xdr:row>
      <xdr:rowOff>83484</xdr:rowOff>
    </xdr:from>
    <xdr:ext cx="5886450" cy="342786"/>
    <xdr:sp macro="" textlink="' '!A458">
      <xdr:nvSpPr>
        <xdr:cNvPr id="22" name="Textfeld 21">
          <a:extLst>
            <a:ext uri="{FF2B5EF4-FFF2-40B4-BE49-F238E27FC236}">
              <a16:creationId xmlns:a16="http://schemas.microsoft.com/office/drawing/2014/main" id="{00000000-0008-0000-3B00-000016000000}"/>
            </a:ext>
          </a:extLst>
        </xdr:cNvPr>
        <xdr:cNvSpPr txBox="1"/>
      </xdr:nvSpPr>
      <xdr:spPr>
        <a:xfrm>
          <a:off x="904875" y="21724284"/>
          <a:ext cx="58864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196D9A2A-4C3D-45A3-8414-366CD7513A3B}" type="TxLink">
            <a:rPr lang="en-US" sz="1600" b="1">
              <a:solidFill>
                <a:schemeClr val="tx1"/>
              </a:solidFill>
              <a:latin typeface="Calibri Light" panose="020F0302020204030204" pitchFamily="34" charset="0"/>
              <a:ea typeface="+mn-ea"/>
              <a:cs typeface="Calibri Light" panose="020F0302020204030204" pitchFamily="34" charset="0"/>
            </a:rPr>
            <a:pPr marL="0" indent="0" algn="ctr"/>
            <a:t>Position concurrentielle</a:t>
          </a:fld>
          <a:endParaRPr lang="de-CH" sz="1600" b="1">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0</xdr:col>
      <xdr:colOff>342148</xdr:colOff>
      <xdr:row>63</xdr:row>
      <xdr:rowOff>95249</xdr:rowOff>
    </xdr:from>
    <xdr:ext cx="311496" cy="1575147"/>
    <xdr:sp macro="" textlink="' '!A590">
      <xdr:nvSpPr>
        <xdr:cNvPr id="23" name="Textfeld 22">
          <a:extLst>
            <a:ext uri="{FF2B5EF4-FFF2-40B4-BE49-F238E27FC236}">
              <a16:creationId xmlns:a16="http://schemas.microsoft.com/office/drawing/2014/main" id="{00000000-0008-0000-3B00-000017000000}"/>
            </a:ext>
          </a:extLst>
        </xdr:cNvPr>
        <xdr:cNvSpPr txBox="1"/>
      </xdr:nvSpPr>
      <xdr:spPr>
        <a:xfrm rot="16200000">
          <a:off x="-289678" y="16652875"/>
          <a:ext cx="1575147"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r"/>
          <a:fld id="{1AA4FA5B-047C-48AE-833C-E8CCD2FD3BA1}" type="TxLink">
            <a:rPr lang="en-US" sz="1400" b="0">
              <a:solidFill>
                <a:schemeClr val="tx1"/>
              </a:solidFill>
              <a:latin typeface="Calibri Light" panose="020F0302020204030204" pitchFamily="34" charset="0"/>
              <a:ea typeface="+mn-ea"/>
              <a:cs typeface="Calibri Light" panose="020F0302020204030204" pitchFamily="34" charset="0"/>
            </a:rPr>
            <a:pPr marL="0" indent="0" algn="r"/>
            <a:t>élevée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oneCellAnchor>
    <xdr:from>
      <xdr:col>0</xdr:col>
      <xdr:colOff>342148</xdr:colOff>
      <xdr:row>82</xdr:row>
      <xdr:rowOff>111372</xdr:rowOff>
    </xdr:from>
    <xdr:ext cx="311496" cy="1603127"/>
    <xdr:sp macro="" textlink="' '!A592">
      <xdr:nvSpPr>
        <xdr:cNvPr id="24" name="Textfeld 23">
          <a:extLst>
            <a:ext uri="{FF2B5EF4-FFF2-40B4-BE49-F238E27FC236}">
              <a16:creationId xmlns:a16="http://schemas.microsoft.com/office/drawing/2014/main" id="{00000000-0008-0000-3B00-000018000000}"/>
            </a:ext>
          </a:extLst>
        </xdr:cNvPr>
        <xdr:cNvSpPr txBox="1"/>
      </xdr:nvSpPr>
      <xdr:spPr>
        <a:xfrm rot="16200000">
          <a:off x="-303668" y="20302488"/>
          <a:ext cx="1603127"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l"/>
          <a:fld id="{DC6EC135-50FC-43BD-B45E-98B48B15C11E}" type="TxLink">
            <a:rPr lang="en-US" sz="1400" b="0" i="0" u="none" strike="noStrike">
              <a:solidFill>
                <a:srgbClr val="000000"/>
              </a:solidFill>
              <a:latin typeface="Calibri Light" panose="020F0302020204030204" pitchFamily="34" charset="0"/>
              <a:cs typeface="Calibri Light" panose="020F0302020204030204" pitchFamily="34" charset="0"/>
            </a:rPr>
            <a:pPr algn="l"/>
            <a:t>faible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5</xdr:col>
      <xdr:colOff>861754</xdr:colOff>
      <xdr:row>92</xdr:row>
      <xdr:rowOff>29144</xdr:rowOff>
    </xdr:from>
    <xdr:ext cx="1586171" cy="311496"/>
    <xdr:sp macro="" textlink="' '!A590">
      <xdr:nvSpPr>
        <xdr:cNvPr id="25" name="Textfeld 24">
          <a:extLst>
            <a:ext uri="{FF2B5EF4-FFF2-40B4-BE49-F238E27FC236}">
              <a16:creationId xmlns:a16="http://schemas.microsoft.com/office/drawing/2014/main" id="{00000000-0008-0000-3B00-000019000000}"/>
            </a:ext>
          </a:extLst>
        </xdr:cNvPr>
        <xdr:cNvSpPr txBox="1"/>
      </xdr:nvSpPr>
      <xdr:spPr>
        <a:xfrm>
          <a:off x="5233729" y="21479444"/>
          <a:ext cx="158617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r"/>
          <a:fld id="{300B8751-C46F-4883-BCFD-8563A320D296}" type="TxLink">
            <a:rPr lang="en-US" sz="1400" b="0" i="0" u="none" strike="noStrike">
              <a:solidFill>
                <a:srgbClr val="000000"/>
              </a:solidFill>
              <a:latin typeface="Calibri Light" panose="020F0302020204030204" pitchFamily="34" charset="0"/>
              <a:cs typeface="Calibri Light" panose="020F0302020204030204" pitchFamily="34" charset="0"/>
            </a:rPr>
            <a:pPr algn="r"/>
            <a:t>élevée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2</xdr:col>
      <xdr:colOff>132053</xdr:colOff>
      <xdr:row>92</xdr:row>
      <xdr:rowOff>29144</xdr:rowOff>
    </xdr:from>
    <xdr:ext cx="1658648" cy="311496"/>
    <xdr:sp macro="" textlink="' '!A592">
      <xdr:nvSpPr>
        <xdr:cNvPr id="26" name="Textfeld 25">
          <a:extLst>
            <a:ext uri="{FF2B5EF4-FFF2-40B4-BE49-F238E27FC236}">
              <a16:creationId xmlns:a16="http://schemas.microsoft.com/office/drawing/2014/main" id="{00000000-0008-0000-3B00-00001A000000}"/>
            </a:ext>
          </a:extLst>
        </xdr:cNvPr>
        <xdr:cNvSpPr txBox="1"/>
      </xdr:nvSpPr>
      <xdr:spPr>
        <a:xfrm>
          <a:off x="938503" y="21136544"/>
          <a:ext cx="165864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spAutoFit/>
        </a:bodyPr>
        <a:lstStyle/>
        <a:p>
          <a:pPr algn="l"/>
          <a:fld id="{450678E8-4D47-477E-A410-E75FA29A1F5C}" type="TxLink">
            <a:rPr lang="en-US" sz="1400" b="0" i="0" u="none" strike="noStrike">
              <a:solidFill>
                <a:srgbClr val="000000"/>
              </a:solidFill>
              <a:latin typeface="Calibri Light" panose="020F0302020204030204" pitchFamily="34" charset="0"/>
              <a:cs typeface="Calibri Light" panose="020F0302020204030204" pitchFamily="34" charset="0"/>
            </a:rPr>
            <a:pPr algn="l"/>
            <a:t>faible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3</xdr:col>
      <xdr:colOff>432717</xdr:colOff>
      <xdr:row>92</xdr:row>
      <xdr:rowOff>29144</xdr:rowOff>
    </xdr:from>
    <xdr:ext cx="2536464" cy="311496"/>
    <xdr:sp macro="" textlink="' '!A591">
      <xdr:nvSpPr>
        <xdr:cNvPr id="27" name="Textfeld 26">
          <a:extLst>
            <a:ext uri="{FF2B5EF4-FFF2-40B4-BE49-F238E27FC236}">
              <a16:creationId xmlns:a16="http://schemas.microsoft.com/office/drawing/2014/main" id="{00000000-0008-0000-3B00-00001B000000}"/>
            </a:ext>
          </a:extLst>
        </xdr:cNvPr>
        <xdr:cNvSpPr txBox="1"/>
      </xdr:nvSpPr>
      <xdr:spPr>
        <a:xfrm>
          <a:off x="2594892" y="21479444"/>
          <a:ext cx="253646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fld id="{E8DE73BB-F500-49AA-ADE9-486D2749D3EC}" type="TxLink">
            <a:rPr lang="en-US" sz="1400" b="0" i="0" u="none" strike="noStrike">
              <a:solidFill>
                <a:srgbClr val="000000"/>
              </a:solidFill>
              <a:latin typeface="Calibri Light" panose="020F0302020204030204" pitchFamily="34" charset="0"/>
              <a:cs typeface="Calibri Light" panose="020F0302020204030204" pitchFamily="34" charset="0"/>
            </a:rPr>
            <a:pPr algn="ctr"/>
            <a:t>moyenne</a:t>
          </a:fld>
          <a:endParaRPr lang="de-CH" sz="1400" b="0">
            <a:latin typeface="Calibri Light" panose="020F0302020204030204" pitchFamily="34" charset="0"/>
            <a:cs typeface="Calibri Light" panose="020F0302020204030204" pitchFamily="34" charset="0"/>
          </a:endParaRPr>
        </a:p>
      </xdr:txBody>
    </xdr:sp>
    <xdr:clientData/>
  </xdr:oneCellAnchor>
  <xdr:oneCellAnchor>
    <xdr:from>
      <xdr:col>0</xdr:col>
      <xdr:colOff>342146</xdr:colOff>
      <xdr:row>75</xdr:row>
      <xdr:rowOff>129518</xdr:rowOff>
    </xdr:from>
    <xdr:ext cx="311496" cy="612668"/>
    <xdr:sp macro="" textlink="' '!A591">
      <xdr:nvSpPr>
        <xdr:cNvPr id="28" name="Textfeld 27">
          <a:extLst>
            <a:ext uri="{FF2B5EF4-FFF2-40B4-BE49-F238E27FC236}">
              <a16:creationId xmlns:a16="http://schemas.microsoft.com/office/drawing/2014/main" id="{00000000-0008-0000-3B00-00001C000000}"/>
            </a:ext>
          </a:extLst>
        </xdr:cNvPr>
        <xdr:cNvSpPr txBox="1"/>
      </xdr:nvSpPr>
      <xdr:spPr>
        <a:xfrm rot="16200000">
          <a:off x="191560" y="18164244"/>
          <a:ext cx="612668"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indent="0" algn="ctr"/>
          <a:fld id="{0C0BC16F-BD71-4210-97B6-1A1A4676180C}" type="TxLink">
            <a:rPr lang="en-US" sz="1400" b="0">
              <a:solidFill>
                <a:schemeClr val="tx1"/>
              </a:solidFill>
              <a:latin typeface="Calibri Light" panose="020F0302020204030204" pitchFamily="34" charset="0"/>
              <a:ea typeface="+mn-ea"/>
              <a:cs typeface="Calibri Light" panose="020F0302020204030204" pitchFamily="34" charset="0"/>
            </a:rPr>
            <a:pPr marL="0" indent="0" algn="ctr"/>
            <a:t>moyenne</a:t>
          </a:fld>
          <a:endParaRPr lang="de-CH" sz="1400" b="0">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xdr:from>
      <xdr:col>7</xdr:col>
      <xdr:colOff>2204299</xdr:colOff>
      <xdr:row>82</xdr:row>
      <xdr:rowOff>123824</xdr:rowOff>
    </xdr:from>
    <xdr:to>
      <xdr:col>7</xdr:col>
      <xdr:colOff>2910607</xdr:colOff>
      <xdr:row>90</xdr:row>
      <xdr:rowOff>111535</xdr:rowOff>
    </xdr:to>
    <xdr:grpSp>
      <xdr:nvGrpSpPr>
        <xdr:cNvPr id="29" name="Gruppieren 28">
          <a:extLst>
            <a:ext uri="{FF2B5EF4-FFF2-40B4-BE49-F238E27FC236}">
              <a16:creationId xmlns:a16="http://schemas.microsoft.com/office/drawing/2014/main" id="{00000000-0008-0000-3B00-00001D000000}"/>
            </a:ext>
          </a:extLst>
        </xdr:cNvPr>
        <xdr:cNvGrpSpPr/>
      </xdr:nvGrpSpPr>
      <xdr:grpSpPr>
        <a:xfrm>
          <a:off x="8117419" y="19288124"/>
          <a:ext cx="706308" cy="1450751"/>
          <a:chOff x="7266514" y="19478624"/>
          <a:chExt cx="706308" cy="1511711"/>
        </a:xfrm>
      </xdr:grpSpPr>
      <xdr:sp macro="" textlink="">
        <xdr:nvSpPr>
          <xdr:cNvPr id="30" name="Rechteck 29">
            <a:extLst>
              <a:ext uri="{FF2B5EF4-FFF2-40B4-BE49-F238E27FC236}">
                <a16:creationId xmlns:a16="http://schemas.microsoft.com/office/drawing/2014/main" id="{00000000-0008-0000-3B00-00001E000000}"/>
              </a:ext>
            </a:extLst>
          </xdr:cNvPr>
          <xdr:cNvSpPr>
            <a:spLocks noChangeAspect="1"/>
          </xdr:cNvSpPr>
        </xdr:nvSpPr>
        <xdr:spPr>
          <a:xfrm rot="16200000">
            <a:off x="7447539" y="20465052"/>
            <a:ext cx="344258" cy="706308"/>
          </a:xfrm>
          <a:prstGeom prst="rect">
            <a:avLst/>
          </a:prstGeom>
          <a:solidFill>
            <a:schemeClr val="accent1">
              <a:lumMod val="20000"/>
              <a:lumOff val="8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sp macro="" textlink="' '!A469">
        <xdr:nvSpPr>
          <xdr:cNvPr id="31" name="Textfeld 30">
            <a:extLst>
              <a:ext uri="{FF2B5EF4-FFF2-40B4-BE49-F238E27FC236}">
                <a16:creationId xmlns:a16="http://schemas.microsoft.com/office/drawing/2014/main" id="{00000000-0008-0000-3B00-00001F000000}"/>
              </a:ext>
            </a:extLst>
          </xdr:cNvPr>
          <xdr:cNvSpPr txBox="1"/>
        </xdr:nvSpPr>
        <xdr:spPr>
          <a:xfrm rot="16200000">
            <a:off x="7080749" y="19885264"/>
            <a:ext cx="1077839"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F35A5245-7DEF-4256-909C-37897AA38307}" type="TxLink">
              <a:rPr lang="en-US" sz="1400" b="0" i="0" u="none" strike="noStrike">
                <a:solidFill>
                  <a:srgbClr val="000000"/>
                </a:solidFill>
                <a:latin typeface="Calibri Light" panose="020F0302020204030204" pitchFamily="34" charset="0"/>
                <a:cs typeface="Calibri Light" panose="020F0302020204030204" pitchFamily="34" charset="0"/>
              </a:rPr>
              <a:pPr/>
              <a:t>Écrémage </a:t>
            </a:fld>
            <a:endParaRPr lang="de-CH" sz="1400">
              <a:latin typeface="Calibri Light" panose="020F0302020204030204" pitchFamily="34" charset="0"/>
              <a:cs typeface="Calibri Light" panose="020F0302020204030204" pitchFamily="34" charset="0"/>
            </a:endParaRPr>
          </a:p>
        </xdr:txBody>
      </xdr:sp>
    </xdr:grpSp>
    <xdr:clientData/>
  </xdr:twoCellAnchor>
  <xdr:twoCellAnchor>
    <xdr:from>
      <xdr:col>7</xdr:col>
      <xdr:colOff>2204299</xdr:colOff>
      <xdr:row>73</xdr:row>
      <xdr:rowOff>38099</xdr:rowOff>
    </xdr:from>
    <xdr:to>
      <xdr:col>7</xdr:col>
      <xdr:colOff>2910607</xdr:colOff>
      <xdr:row>81</xdr:row>
      <xdr:rowOff>92485</xdr:rowOff>
    </xdr:to>
    <xdr:grpSp>
      <xdr:nvGrpSpPr>
        <xdr:cNvPr id="32" name="Gruppieren 31">
          <a:extLst>
            <a:ext uri="{FF2B5EF4-FFF2-40B4-BE49-F238E27FC236}">
              <a16:creationId xmlns:a16="http://schemas.microsoft.com/office/drawing/2014/main" id="{00000000-0008-0000-3B00-000020000000}"/>
            </a:ext>
          </a:extLst>
        </xdr:cNvPr>
        <xdr:cNvGrpSpPr/>
      </xdr:nvGrpSpPr>
      <xdr:grpSpPr>
        <a:xfrm>
          <a:off x="8117419" y="17556479"/>
          <a:ext cx="706308" cy="1517426"/>
          <a:chOff x="8039097" y="19411949"/>
          <a:chExt cx="706308" cy="1578386"/>
        </a:xfrm>
      </xdr:grpSpPr>
      <xdr:sp macro="" textlink="">
        <xdr:nvSpPr>
          <xdr:cNvPr id="33" name="Rechteck 32">
            <a:extLst>
              <a:ext uri="{FF2B5EF4-FFF2-40B4-BE49-F238E27FC236}">
                <a16:creationId xmlns:a16="http://schemas.microsoft.com/office/drawing/2014/main" id="{00000000-0008-0000-3B00-000021000000}"/>
              </a:ext>
            </a:extLst>
          </xdr:cNvPr>
          <xdr:cNvSpPr>
            <a:spLocks noChangeAspect="1"/>
          </xdr:cNvSpPr>
        </xdr:nvSpPr>
        <xdr:spPr>
          <a:xfrm rot="16200000">
            <a:off x="8220122" y="20465052"/>
            <a:ext cx="344258" cy="706308"/>
          </a:xfrm>
          <a:prstGeom prst="rect">
            <a:avLst/>
          </a:prstGeom>
          <a:solidFill>
            <a:schemeClr val="accent1">
              <a:lumMod val="40000"/>
              <a:lumOff val="6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sp macro="" textlink="' '!A468">
        <xdr:nvSpPr>
          <xdr:cNvPr id="34" name="Textfeld 33">
            <a:extLst>
              <a:ext uri="{FF2B5EF4-FFF2-40B4-BE49-F238E27FC236}">
                <a16:creationId xmlns:a16="http://schemas.microsoft.com/office/drawing/2014/main" id="{00000000-0008-0000-3B00-000022000000}"/>
              </a:ext>
            </a:extLst>
          </xdr:cNvPr>
          <xdr:cNvSpPr txBox="1"/>
        </xdr:nvSpPr>
        <xdr:spPr>
          <a:xfrm rot="16200000">
            <a:off x="7819995" y="19828458"/>
            <a:ext cx="1144514"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fld id="{8B8208AD-93EF-4A41-A1AD-20749C9D82DD}" type="TxLink">
              <a:rPr lang="en-US" sz="1400" b="0" i="0" u="none" strike="noStrike">
                <a:solidFill>
                  <a:srgbClr val="000000"/>
                </a:solidFill>
                <a:latin typeface="Calibri Light" panose="020F0302020204030204" pitchFamily="34" charset="0"/>
                <a:cs typeface="Calibri Light" panose="020F0302020204030204" pitchFamily="34" charset="0"/>
              </a:rPr>
              <a:pPr/>
              <a:t>Sélectionner</a:t>
            </a:fld>
            <a:endParaRPr lang="de-CH" sz="1400">
              <a:latin typeface="Calibri Light" panose="020F0302020204030204" pitchFamily="34" charset="0"/>
              <a:cs typeface="Calibri Light" panose="020F0302020204030204" pitchFamily="34" charset="0"/>
            </a:endParaRPr>
          </a:p>
        </xdr:txBody>
      </xdr:sp>
    </xdr:grpSp>
    <xdr:clientData/>
  </xdr:twoCellAnchor>
  <xdr:twoCellAnchor>
    <xdr:from>
      <xdr:col>7</xdr:col>
      <xdr:colOff>2204299</xdr:colOff>
      <xdr:row>63</xdr:row>
      <xdr:rowOff>152402</xdr:rowOff>
    </xdr:from>
    <xdr:to>
      <xdr:col>7</xdr:col>
      <xdr:colOff>2910607</xdr:colOff>
      <xdr:row>72</xdr:row>
      <xdr:rowOff>91833</xdr:rowOff>
    </xdr:to>
    <xdr:grpSp>
      <xdr:nvGrpSpPr>
        <xdr:cNvPr id="35" name="Gruppieren 34">
          <a:extLst>
            <a:ext uri="{FF2B5EF4-FFF2-40B4-BE49-F238E27FC236}">
              <a16:creationId xmlns:a16="http://schemas.microsoft.com/office/drawing/2014/main" id="{00000000-0008-0000-3B00-000023000000}"/>
            </a:ext>
          </a:extLst>
        </xdr:cNvPr>
        <xdr:cNvGrpSpPr/>
      </xdr:nvGrpSpPr>
      <xdr:grpSpPr>
        <a:xfrm>
          <a:off x="8117419" y="15841982"/>
          <a:ext cx="706308" cy="1585351"/>
          <a:chOff x="8810209" y="19335752"/>
          <a:chExt cx="706308" cy="1653931"/>
        </a:xfrm>
      </xdr:grpSpPr>
      <xdr:sp macro="" textlink="">
        <xdr:nvSpPr>
          <xdr:cNvPr id="36" name="Rechteck 35">
            <a:extLst>
              <a:ext uri="{FF2B5EF4-FFF2-40B4-BE49-F238E27FC236}">
                <a16:creationId xmlns:a16="http://schemas.microsoft.com/office/drawing/2014/main" id="{00000000-0008-0000-3B00-000024000000}"/>
              </a:ext>
            </a:extLst>
          </xdr:cNvPr>
          <xdr:cNvSpPr>
            <a:spLocks noChangeAspect="1"/>
          </xdr:cNvSpPr>
        </xdr:nvSpPr>
        <xdr:spPr>
          <a:xfrm rot="16200000">
            <a:off x="8991234" y="20464400"/>
            <a:ext cx="344258" cy="706308"/>
          </a:xfrm>
          <a:prstGeom prst="rect">
            <a:avLst/>
          </a:prstGeom>
          <a:solidFill>
            <a:schemeClr val="accent1">
              <a:lumMod val="60000"/>
              <a:lumOff val="40000"/>
            </a:schemeClr>
          </a:solidFill>
          <a:ln w="3175">
            <a:prstDash val="sysDash"/>
          </a:ln>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endParaRPr lang="de-CH" sz="1100">
              <a:latin typeface="Calibri Light" panose="020F0302020204030204" pitchFamily="34" charset="0"/>
              <a:cs typeface="Calibri Light" panose="020F0302020204030204" pitchFamily="34" charset="0"/>
            </a:endParaRPr>
          </a:p>
        </xdr:txBody>
      </xdr:sp>
      <xdr:sp macro="" textlink="' '!A467">
        <xdr:nvSpPr>
          <xdr:cNvPr id="37" name="Textfeld 36">
            <a:extLst>
              <a:ext uri="{FF2B5EF4-FFF2-40B4-BE49-F238E27FC236}">
                <a16:creationId xmlns:a16="http://schemas.microsoft.com/office/drawing/2014/main" id="{00000000-0008-0000-3B00-000025000000}"/>
              </a:ext>
            </a:extLst>
          </xdr:cNvPr>
          <xdr:cNvSpPr txBox="1"/>
        </xdr:nvSpPr>
        <xdr:spPr>
          <a:xfrm rot="16200000">
            <a:off x="8553008" y="19790360"/>
            <a:ext cx="1220711"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fld id="{4AE59BFF-C2D9-4485-B0D2-4C59B214CFBF}" type="TxLink">
              <a:rPr lang="en-US" sz="1400" b="0" i="0" u="none" strike="noStrike">
                <a:solidFill>
                  <a:srgbClr val="000000"/>
                </a:solidFill>
                <a:latin typeface="Calibri Light" panose="020F0302020204030204" pitchFamily="34" charset="0"/>
                <a:cs typeface="Calibri Light" panose="020F0302020204030204" pitchFamily="34" charset="0"/>
              </a:rPr>
              <a:pPr/>
              <a:t>Expansion</a:t>
            </a:fld>
            <a:endParaRPr lang="de-CH" sz="1400">
              <a:latin typeface="Calibri Light" panose="020F0302020204030204" pitchFamily="34" charset="0"/>
              <a:cs typeface="Calibri Light" panose="020F0302020204030204" pitchFamily="34" charset="0"/>
            </a:endParaRPr>
          </a:p>
        </xdr:txBody>
      </xdr:sp>
    </xdr:grpSp>
    <xdr:clientData/>
  </xdr:twoCellAnchor>
  <xdr:oneCellAnchor>
    <xdr:from>
      <xdr:col>0</xdr:col>
      <xdr:colOff>129380</xdr:colOff>
      <xdr:row>63</xdr:row>
      <xdr:rowOff>114299</xdr:rowOff>
    </xdr:from>
    <xdr:ext cx="342786" cy="5238753"/>
    <xdr:sp macro="" textlink="' '!A456">
      <xdr:nvSpPr>
        <xdr:cNvPr id="38" name="Textfeld 37">
          <a:extLst>
            <a:ext uri="{FF2B5EF4-FFF2-40B4-BE49-F238E27FC236}">
              <a16:creationId xmlns:a16="http://schemas.microsoft.com/office/drawing/2014/main" id="{00000000-0008-0000-3B00-000026000000}"/>
            </a:ext>
          </a:extLst>
        </xdr:cNvPr>
        <xdr:cNvSpPr txBox="1"/>
      </xdr:nvSpPr>
      <xdr:spPr>
        <a:xfrm rot="16200000">
          <a:off x="-2318604" y="18488083"/>
          <a:ext cx="5238753"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marL="0" indent="0" algn="ctr"/>
          <a:fld id="{54CFCF33-1F85-4253-A854-0B312B1B8CEF}" type="TxLink">
            <a:rPr lang="en-US" sz="1600" b="1">
              <a:solidFill>
                <a:schemeClr val="tx1"/>
              </a:solidFill>
              <a:latin typeface="Calibri Light" panose="020F0302020204030204" pitchFamily="34" charset="0"/>
              <a:ea typeface="+mn-ea"/>
              <a:cs typeface="Calibri Light" panose="020F0302020204030204" pitchFamily="34" charset="0"/>
            </a:rPr>
            <a:pPr marL="0" indent="0" algn="ctr"/>
            <a:t>Attrait du marché</a:t>
          </a:fld>
          <a:endParaRPr lang="de-CH" sz="1600" b="1">
            <a:solidFill>
              <a:schemeClr val="tx1"/>
            </a:solidFill>
            <a:latin typeface="Calibri Light" panose="020F0302020204030204" pitchFamily="34" charset="0"/>
            <a:ea typeface="+mn-ea"/>
            <a:cs typeface="Calibri Light" panose="020F0302020204030204" pitchFamily="34" charset="0"/>
          </a:endParaRPr>
        </a:p>
      </xdr:txBody>
    </xdr:sp>
    <xdr:clientData/>
  </xdr:oneCellAnchor>
  <xdr:twoCellAnchor>
    <xdr:from>
      <xdr:col>0</xdr:col>
      <xdr:colOff>427633</xdr:colOff>
      <xdr:row>31</xdr:row>
      <xdr:rowOff>249975</xdr:rowOff>
    </xdr:from>
    <xdr:to>
      <xdr:col>5</xdr:col>
      <xdr:colOff>247555</xdr:colOff>
      <xdr:row>31</xdr:row>
      <xdr:rowOff>833914</xdr:rowOff>
    </xdr:to>
    <xdr:grpSp>
      <xdr:nvGrpSpPr>
        <xdr:cNvPr id="39" name="Gruppieren 38">
          <a:extLst>
            <a:ext uri="{FF2B5EF4-FFF2-40B4-BE49-F238E27FC236}">
              <a16:creationId xmlns:a16="http://schemas.microsoft.com/office/drawing/2014/main" id="{00000000-0008-0000-3B00-000027000000}"/>
            </a:ext>
          </a:extLst>
        </xdr:cNvPr>
        <xdr:cNvGrpSpPr/>
      </xdr:nvGrpSpPr>
      <xdr:grpSpPr>
        <a:xfrm>
          <a:off x="427633" y="6201195"/>
          <a:ext cx="4292862" cy="583939"/>
          <a:chOff x="1969176" y="95966543"/>
          <a:chExt cx="4262653" cy="574501"/>
        </a:xfrm>
      </xdr:grpSpPr>
      <xdr:sp macro="" textlink="' '!$A$441">
        <xdr:nvSpPr>
          <xdr:cNvPr id="40" name="Textfeld 39">
            <a:extLst>
              <a:ext uri="{FF2B5EF4-FFF2-40B4-BE49-F238E27FC236}">
                <a16:creationId xmlns:a16="http://schemas.microsoft.com/office/drawing/2014/main" id="{00000000-0008-0000-3B00-000028000000}"/>
              </a:ext>
            </a:extLst>
          </xdr:cNvPr>
          <xdr:cNvSpPr txBox="1"/>
        </xdr:nvSpPr>
        <xdr:spPr>
          <a:xfrm>
            <a:off x="1969176" y="96107250"/>
            <a:ext cx="1500423" cy="2602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B1A22EE0-7693-466B-9B3D-7A024102B646}" type="TxLink">
              <a:rPr lang="en-US" sz="1100" b="0" i="0" u="none" strike="noStrike">
                <a:solidFill>
                  <a:schemeClr val="tx1"/>
                </a:solidFill>
                <a:effectLst/>
                <a:latin typeface="Calibri Light" panose="020F0302020204030204" pitchFamily="34" charset="0"/>
                <a:ea typeface="+mn-ea"/>
                <a:cs typeface="Calibri Light" panose="020F0302020204030204" pitchFamily="34" charset="0"/>
              </a:rPr>
              <a:pPr marL="0" indent="0" algn="ctr"/>
              <a:t>Part de marché relative</a:t>
            </a:fld>
            <a:endParaRPr lang="de-CH" sz="1100" b="0" i="0" u="none" strike="noStrike">
              <a:solidFill>
                <a:schemeClr val="tx1"/>
              </a:solidFill>
              <a:effectLst/>
              <a:latin typeface="Calibri Light" panose="020F0302020204030204" pitchFamily="34" charset="0"/>
              <a:ea typeface="+mn-ea"/>
              <a:cs typeface="Calibri Light" panose="020F0302020204030204" pitchFamily="34" charset="0"/>
            </a:endParaRPr>
          </a:p>
        </xdr:txBody>
      </xdr:sp>
      <xdr:sp macro="" textlink="' '!$A$452">
        <xdr:nvSpPr>
          <xdr:cNvPr id="41" name="Textfeld 40">
            <a:extLst>
              <a:ext uri="{FF2B5EF4-FFF2-40B4-BE49-F238E27FC236}">
                <a16:creationId xmlns:a16="http://schemas.microsoft.com/office/drawing/2014/main" id="{00000000-0008-0000-3B00-000029000000}"/>
              </a:ext>
            </a:extLst>
          </xdr:cNvPr>
          <xdr:cNvSpPr txBox="1"/>
        </xdr:nvSpPr>
        <xdr:spPr>
          <a:xfrm>
            <a:off x="4076360" y="95966543"/>
            <a:ext cx="1728229" cy="2602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00D5DFE5-2E5C-4E06-BF2D-CA8939F1FDA9}" type="TxLink">
              <a:rPr lang="en-US" sz="1100" b="0" i="0" u="none" strike="noStrike">
                <a:solidFill>
                  <a:schemeClr val="tx1"/>
                </a:solidFill>
                <a:effectLst/>
                <a:latin typeface="Calibri Light" panose="020F0302020204030204" pitchFamily="34" charset="0"/>
                <a:ea typeface="+mn-ea"/>
                <a:cs typeface="Calibri Light" panose="020F0302020204030204" pitchFamily="34" charset="0"/>
              </a:rPr>
              <a:pPr marL="0" indent="0" algn="ctr"/>
              <a:t>Chiffre d'affaires entreprise</a:t>
            </a:fld>
            <a:endParaRPr lang="de-CH" sz="1100" b="0" i="0" u="none" strike="noStrike">
              <a:solidFill>
                <a:schemeClr val="tx1"/>
              </a:solidFill>
              <a:effectLst/>
              <a:latin typeface="Calibri Light" panose="020F0302020204030204" pitchFamily="34" charset="0"/>
              <a:ea typeface="+mn-ea"/>
              <a:cs typeface="Calibri Light" panose="020F0302020204030204" pitchFamily="34" charset="0"/>
            </a:endParaRPr>
          </a:p>
        </xdr:txBody>
      </xdr:sp>
      <xdr:sp macro="" textlink="' '!$A$453">
        <xdr:nvSpPr>
          <xdr:cNvPr id="42" name="Textfeld 41">
            <a:extLst>
              <a:ext uri="{FF2B5EF4-FFF2-40B4-BE49-F238E27FC236}">
                <a16:creationId xmlns:a16="http://schemas.microsoft.com/office/drawing/2014/main" id="{00000000-0008-0000-3B00-00002A000000}"/>
              </a:ext>
            </a:extLst>
          </xdr:cNvPr>
          <xdr:cNvSpPr txBox="1"/>
        </xdr:nvSpPr>
        <xdr:spPr>
          <a:xfrm>
            <a:off x="3650055" y="96280760"/>
            <a:ext cx="2581774" cy="2602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fld id="{59E264ED-6CA4-4948-8199-4085E59C07C9}" type="TxLink">
              <a:rPr lang="en-US" sz="1100" b="0" i="0" u="none" strike="noStrike">
                <a:solidFill>
                  <a:schemeClr val="tx1"/>
                </a:solidFill>
                <a:effectLst/>
                <a:latin typeface="Calibri Light" panose="020F0302020204030204" pitchFamily="34" charset="0"/>
                <a:ea typeface="+mn-ea"/>
                <a:cs typeface="Calibri Light" panose="020F0302020204030204" pitchFamily="34" charset="0"/>
              </a:rPr>
              <a:pPr marL="0" indent="0" algn="ctr"/>
              <a:t>Chiffre d'affaires du concurrent le plus fort</a:t>
            </a:fld>
            <a:endParaRPr lang="de-CH" sz="1100" b="0" i="0" u="none" strike="noStrike">
              <a:solidFill>
                <a:schemeClr val="tx1"/>
              </a:solidFill>
              <a:effectLst/>
              <a:latin typeface="Calibri Light" panose="020F0302020204030204" pitchFamily="34" charset="0"/>
              <a:ea typeface="+mn-ea"/>
              <a:cs typeface="Calibri Light" panose="020F0302020204030204" pitchFamily="34" charset="0"/>
            </a:endParaRPr>
          </a:p>
        </xdr:txBody>
      </xdr:sp>
      <xdr:sp macro="" textlink="">
        <xdr:nvSpPr>
          <xdr:cNvPr id="43" name="Textfeld 42">
            <a:extLst>
              <a:ext uri="{FF2B5EF4-FFF2-40B4-BE49-F238E27FC236}">
                <a16:creationId xmlns:a16="http://schemas.microsoft.com/office/drawing/2014/main" id="{00000000-0008-0000-3B00-00002B000000}"/>
              </a:ext>
            </a:extLst>
          </xdr:cNvPr>
          <xdr:cNvSpPr txBox="1"/>
        </xdr:nvSpPr>
        <xdr:spPr>
          <a:xfrm>
            <a:off x="3371850" y="96107250"/>
            <a:ext cx="258690" cy="2602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de-CH" sz="1100">
                <a:latin typeface="Calibri Light" panose="020F0302020204030204" pitchFamily="34" charset="0"/>
                <a:cs typeface="Calibri Light" panose="020F0302020204030204" pitchFamily="34" charset="0"/>
              </a:rPr>
              <a:t>=</a:t>
            </a:r>
          </a:p>
        </xdr:txBody>
      </xdr:sp>
      <xdr:cxnSp macro="">
        <xdr:nvCxnSpPr>
          <xdr:cNvPr id="44" name="Gerade Verbindung 79">
            <a:extLst>
              <a:ext uri="{FF2B5EF4-FFF2-40B4-BE49-F238E27FC236}">
                <a16:creationId xmlns:a16="http://schemas.microsoft.com/office/drawing/2014/main" id="{00000000-0008-0000-3B00-00002C000000}"/>
              </a:ext>
            </a:extLst>
          </xdr:cNvPr>
          <xdr:cNvCxnSpPr/>
        </xdr:nvCxnSpPr>
        <xdr:spPr>
          <a:xfrm>
            <a:off x="3650673" y="96240600"/>
            <a:ext cx="2528455" cy="0"/>
          </a:xfrm>
          <a:prstGeom prst="line">
            <a:avLst/>
          </a:prstGeom>
          <a:ln>
            <a:solidFill>
              <a:schemeClr val="accent1">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0</xdr:col>
      <xdr:colOff>66675</xdr:colOff>
      <xdr:row>46</xdr:row>
      <xdr:rowOff>133350</xdr:rowOff>
    </xdr:from>
    <xdr:to>
      <xdr:col>0</xdr:col>
      <xdr:colOff>390675</xdr:colOff>
      <xdr:row>46</xdr:row>
      <xdr:rowOff>458815</xdr:rowOff>
    </xdr:to>
    <xdr:grpSp>
      <xdr:nvGrpSpPr>
        <xdr:cNvPr id="48" name="Gruppieren 47">
          <a:hlinkClick xmlns:r="http://schemas.openxmlformats.org/officeDocument/2006/relationships" r:id="rId6"/>
          <a:extLst>
            <a:ext uri="{FF2B5EF4-FFF2-40B4-BE49-F238E27FC236}">
              <a16:creationId xmlns:a16="http://schemas.microsoft.com/office/drawing/2014/main" id="{00000000-0008-0000-3B00-000030000000}"/>
            </a:ext>
          </a:extLst>
        </xdr:cNvPr>
        <xdr:cNvGrpSpPr/>
      </xdr:nvGrpSpPr>
      <xdr:grpSpPr>
        <a:xfrm>
          <a:off x="66675" y="10968990"/>
          <a:ext cx="324000" cy="325465"/>
          <a:chOff x="12729063" y="1298331"/>
          <a:chExt cx="324000" cy="323267"/>
        </a:xfrm>
      </xdr:grpSpPr>
      <xdr:sp macro="" textlink="">
        <xdr:nvSpPr>
          <xdr:cNvPr id="49" name="Rechteck 48">
            <a:extLst>
              <a:ext uri="{FF2B5EF4-FFF2-40B4-BE49-F238E27FC236}">
                <a16:creationId xmlns:a16="http://schemas.microsoft.com/office/drawing/2014/main" id="{00000000-0008-0000-3B00-000031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pic>
        <xdr:nvPicPr>
          <xdr:cNvPr id="50" name="Grafik 49" descr="http://www.clker.com/cliparts/Z/I/5/L/X/x/white-house-md.png">
            <a:extLst>
              <a:ext uri="{FF2B5EF4-FFF2-40B4-BE49-F238E27FC236}">
                <a16:creationId xmlns:a16="http://schemas.microsoft.com/office/drawing/2014/main" id="{00000000-0008-0000-3B00-000032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0</xdr:col>
      <xdr:colOff>66675</xdr:colOff>
      <xdr:row>94</xdr:row>
      <xdr:rowOff>57150</xdr:rowOff>
    </xdr:from>
    <xdr:to>
      <xdr:col>0</xdr:col>
      <xdr:colOff>390675</xdr:colOff>
      <xdr:row>96</xdr:row>
      <xdr:rowOff>1615</xdr:rowOff>
    </xdr:to>
    <xdr:grpSp>
      <xdr:nvGrpSpPr>
        <xdr:cNvPr id="51" name="Gruppieren 50">
          <a:hlinkClick xmlns:r="http://schemas.openxmlformats.org/officeDocument/2006/relationships" r:id="rId8" tooltip="to top"/>
          <a:extLst>
            <a:ext uri="{FF2B5EF4-FFF2-40B4-BE49-F238E27FC236}">
              <a16:creationId xmlns:a16="http://schemas.microsoft.com/office/drawing/2014/main" id="{00000000-0008-0000-3B00-000033000000}"/>
            </a:ext>
          </a:extLst>
        </xdr:cNvPr>
        <xdr:cNvGrpSpPr/>
      </xdr:nvGrpSpPr>
      <xdr:grpSpPr>
        <a:xfrm>
          <a:off x="66675" y="21416010"/>
          <a:ext cx="324000" cy="310225"/>
          <a:chOff x="66675" y="4972050"/>
          <a:chExt cx="324000" cy="325465"/>
        </a:xfrm>
      </xdr:grpSpPr>
      <xdr:sp macro="" textlink="">
        <xdr:nvSpPr>
          <xdr:cNvPr id="52" name="Rechteck 51">
            <a:extLst>
              <a:ext uri="{FF2B5EF4-FFF2-40B4-BE49-F238E27FC236}">
                <a16:creationId xmlns:a16="http://schemas.microsoft.com/office/drawing/2014/main" id="{00000000-0008-0000-3B00-000034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3" name="Pfeil nach oben 67">
            <a:extLst>
              <a:ext uri="{FF2B5EF4-FFF2-40B4-BE49-F238E27FC236}">
                <a16:creationId xmlns:a16="http://schemas.microsoft.com/office/drawing/2014/main" id="{00000000-0008-0000-3B00-000035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2</xdr:row>
      <xdr:rowOff>66675</xdr:rowOff>
    </xdr:from>
    <xdr:to>
      <xdr:col>0</xdr:col>
      <xdr:colOff>390675</xdr:colOff>
      <xdr:row>3</xdr:row>
      <xdr:rowOff>106390</xdr:rowOff>
    </xdr:to>
    <xdr:grpSp>
      <xdr:nvGrpSpPr>
        <xdr:cNvPr id="54" name="Gruppieren 53">
          <a:hlinkClick xmlns:r="http://schemas.openxmlformats.org/officeDocument/2006/relationships" r:id="rId9" tooltip="McKinsey"/>
          <a:extLst>
            <a:ext uri="{FF2B5EF4-FFF2-40B4-BE49-F238E27FC236}">
              <a16:creationId xmlns:a16="http://schemas.microsoft.com/office/drawing/2014/main" id="{00000000-0008-0000-3B00-000036000000}"/>
            </a:ext>
          </a:extLst>
        </xdr:cNvPr>
        <xdr:cNvGrpSpPr/>
      </xdr:nvGrpSpPr>
      <xdr:grpSpPr>
        <a:xfrm>
          <a:off x="66675" y="615315"/>
          <a:ext cx="324000" cy="321655"/>
          <a:chOff x="9505950" y="828675"/>
          <a:chExt cx="324000" cy="325465"/>
        </a:xfrm>
      </xdr:grpSpPr>
      <xdr:sp macro="" textlink="">
        <xdr:nvSpPr>
          <xdr:cNvPr id="55" name="Rechteck 54">
            <a:extLst>
              <a:ext uri="{FF2B5EF4-FFF2-40B4-BE49-F238E27FC236}">
                <a16:creationId xmlns:a16="http://schemas.microsoft.com/office/drawing/2014/main" id="{00000000-0008-0000-3B00-000037000000}"/>
              </a:ext>
            </a:extLst>
          </xdr:cNvPr>
          <xdr:cNvSpPr>
            <a:spLocks noChangeAspect="1"/>
          </xdr:cNvSpPr>
        </xdr:nvSpPr>
        <xdr:spPr>
          <a:xfrm>
            <a:off x="9505950" y="82867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6" name="Pfeil nach oben 72">
            <a:extLst>
              <a:ext uri="{FF2B5EF4-FFF2-40B4-BE49-F238E27FC236}">
                <a16:creationId xmlns:a16="http://schemas.microsoft.com/office/drawing/2014/main" id="{00000000-0008-0000-3B00-000038000000}"/>
              </a:ext>
            </a:extLst>
          </xdr:cNvPr>
          <xdr:cNvSpPr>
            <a:spLocks noChangeAspect="1"/>
          </xdr:cNvSpPr>
        </xdr:nvSpPr>
        <xdr:spPr>
          <a:xfrm flipV="1">
            <a:off x="9578435" y="901407"/>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58</xdr:row>
      <xdr:rowOff>276225</xdr:rowOff>
    </xdr:from>
    <xdr:to>
      <xdr:col>0</xdr:col>
      <xdr:colOff>390675</xdr:colOff>
      <xdr:row>60</xdr:row>
      <xdr:rowOff>11140</xdr:rowOff>
    </xdr:to>
    <xdr:grpSp>
      <xdr:nvGrpSpPr>
        <xdr:cNvPr id="57" name="Gruppieren 56">
          <a:hlinkClick xmlns:r="http://schemas.openxmlformats.org/officeDocument/2006/relationships" r:id="rId8" tooltip="to top"/>
          <a:extLst>
            <a:ext uri="{FF2B5EF4-FFF2-40B4-BE49-F238E27FC236}">
              <a16:creationId xmlns:a16="http://schemas.microsoft.com/office/drawing/2014/main" id="{00000000-0008-0000-3B00-000039000000}"/>
            </a:ext>
          </a:extLst>
        </xdr:cNvPr>
        <xdr:cNvGrpSpPr/>
      </xdr:nvGrpSpPr>
      <xdr:grpSpPr>
        <a:xfrm>
          <a:off x="66675" y="14822805"/>
          <a:ext cx="324000" cy="329275"/>
          <a:chOff x="66675" y="4972050"/>
          <a:chExt cx="324000" cy="325465"/>
        </a:xfrm>
      </xdr:grpSpPr>
      <xdr:sp macro="" textlink="">
        <xdr:nvSpPr>
          <xdr:cNvPr id="58" name="Rechteck 57">
            <a:extLst>
              <a:ext uri="{FF2B5EF4-FFF2-40B4-BE49-F238E27FC236}">
                <a16:creationId xmlns:a16="http://schemas.microsoft.com/office/drawing/2014/main" id="{00000000-0008-0000-3B00-00003A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59" name="Pfeil nach oben 94">
            <a:extLst>
              <a:ext uri="{FF2B5EF4-FFF2-40B4-BE49-F238E27FC236}">
                <a16:creationId xmlns:a16="http://schemas.microsoft.com/office/drawing/2014/main" id="{00000000-0008-0000-3B00-00003B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twoCellAnchor editAs="oneCell">
    <xdr:from>
      <xdr:col>0</xdr:col>
      <xdr:colOff>66675</xdr:colOff>
      <xdr:row>41</xdr:row>
      <xdr:rowOff>276225</xdr:rowOff>
    </xdr:from>
    <xdr:to>
      <xdr:col>0</xdr:col>
      <xdr:colOff>390675</xdr:colOff>
      <xdr:row>43</xdr:row>
      <xdr:rowOff>11140</xdr:rowOff>
    </xdr:to>
    <xdr:grpSp>
      <xdr:nvGrpSpPr>
        <xdr:cNvPr id="60" name="Gruppieren 59">
          <a:hlinkClick xmlns:r="http://schemas.openxmlformats.org/officeDocument/2006/relationships" r:id="rId8" tooltip="to top"/>
          <a:extLst>
            <a:ext uri="{FF2B5EF4-FFF2-40B4-BE49-F238E27FC236}">
              <a16:creationId xmlns:a16="http://schemas.microsoft.com/office/drawing/2014/main" id="{00000000-0008-0000-3B00-00003C000000}"/>
            </a:ext>
          </a:extLst>
        </xdr:cNvPr>
        <xdr:cNvGrpSpPr/>
      </xdr:nvGrpSpPr>
      <xdr:grpSpPr>
        <a:xfrm>
          <a:off x="66675" y="9968865"/>
          <a:ext cx="324000" cy="329275"/>
          <a:chOff x="66675" y="4972050"/>
          <a:chExt cx="324000" cy="325465"/>
        </a:xfrm>
      </xdr:grpSpPr>
      <xdr:sp macro="" textlink="">
        <xdr:nvSpPr>
          <xdr:cNvPr id="61" name="Rechteck 60">
            <a:extLst>
              <a:ext uri="{FF2B5EF4-FFF2-40B4-BE49-F238E27FC236}">
                <a16:creationId xmlns:a16="http://schemas.microsoft.com/office/drawing/2014/main" id="{00000000-0008-0000-3B00-00003D000000}"/>
              </a:ext>
            </a:extLst>
          </xdr:cNvPr>
          <xdr:cNvSpPr>
            <a:spLocks noChangeAspect="1"/>
          </xdr:cNvSpPr>
        </xdr:nvSpPr>
        <xdr:spPr>
          <a:xfrm>
            <a:off x="66675" y="497205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2" name="Pfeil nach oben 97">
            <a:extLst>
              <a:ext uri="{FF2B5EF4-FFF2-40B4-BE49-F238E27FC236}">
                <a16:creationId xmlns:a16="http://schemas.microsoft.com/office/drawing/2014/main" id="{00000000-0008-0000-3B00-00003E000000}"/>
              </a:ext>
            </a:extLst>
          </xdr:cNvPr>
          <xdr:cNvSpPr>
            <a:spLocks noChangeAspect="1"/>
          </xdr:cNvSpPr>
        </xdr:nvSpPr>
        <xdr:spPr>
          <a:xfrm>
            <a:off x="139160" y="5044782"/>
            <a:ext cx="179030" cy="180000"/>
          </a:xfrm>
          <a:prstGeom prst="up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grpSp>
    <xdr:clientData fPrintsWithSheet="0"/>
  </xdr:twoCellAnchor>
  <xdr:oneCellAnchor>
    <xdr:from>
      <xdr:col>0</xdr:col>
      <xdr:colOff>19050</xdr:colOff>
      <xdr:row>3</xdr:row>
      <xdr:rowOff>104775</xdr:rowOff>
    </xdr:from>
    <xdr:ext cx="485775" cy="125227"/>
    <xdr:sp macro="" textlink="">
      <xdr:nvSpPr>
        <xdr:cNvPr id="63" name="Textfeld 62">
          <a:extLst>
            <a:ext uri="{FF2B5EF4-FFF2-40B4-BE49-F238E27FC236}">
              <a16:creationId xmlns:a16="http://schemas.microsoft.com/office/drawing/2014/main" id="{00000000-0008-0000-3B00-00003F000000}"/>
            </a:ext>
          </a:extLst>
        </xdr:cNvPr>
        <xdr:cNvSpPr txBox="1"/>
      </xdr:nvSpPr>
      <xdr:spPr>
        <a:xfrm>
          <a:off x="19050" y="933450"/>
          <a:ext cx="485775" cy="125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ctr">
          <a:spAutoFit/>
        </a:bodyPr>
        <a:lstStyle/>
        <a:p>
          <a:r>
            <a:rPr lang="en-US" sz="800"/>
            <a:t>McKinsey</a:t>
          </a:r>
        </a:p>
      </xdr:txBody>
    </xdr:sp>
    <xdr:clientData fPrintsWithSheet="0"/>
  </xdr:oneCellAnchor>
  <xdr:twoCellAnchor>
    <xdr:from>
      <xdr:col>2</xdr:col>
      <xdr:colOff>984250</xdr:colOff>
      <xdr:row>32</xdr:row>
      <xdr:rowOff>127000</xdr:rowOff>
    </xdr:from>
    <xdr:to>
      <xdr:col>2</xdr:col>
      <xdr:colOff>1163440</xdr:colOff>
      <xdr:row>32</xdr:row>
      <xdr:rowOff>307000</xdr:rowOff>
    </xdr:to>
    <xdr:grpSp>
      <xdr:nvGrpSpPr>
        <xdr:cNvPr id="64" name="Gruppieren 61">
          <a:hlinkClick xmlns:r="http://schemas.openxmlformats.org/officeDocument/2006/relationships" r:id="rId10"/>
          <a:extLst>
            <a:ext uri="{FF2B5EF4-FFF2-40B4-BE49-F238E27FC236}">
              <a16:creationId xmlns:a16="http://schemas.microsoft.com/office/drawing/2014/main" id="{00000000-0008-0000-3B00-000040000000}"/>
            </a:ext>
          </a:extLst>
        </xdr:cNvPr>
        <xdr:cNvGrpSpPr>
          <a:grpSpLocks noChangeAspect="1"/>
        </xdr:cNvGrpSpPr>
      </xdr:nvGrpSpPr>
      <xdr:grpSpPr>
        <a:xfrm>
          <a:off x="1776730" y="7038340"/>
          <a:ext cx="179190" cy="180000"/>
          <a:chOff x="12020550" y="2171700"/>
          <a:chExt cx="324000" cy="325465"/>
        </a:xfrm>
      </xdr:grpSpPr>
      <xdr:sp macro="" textlink="">
        <xdr:nvSpPr>
          <xdr:cNvPr id="65" name="Rechteck 78">
            <a:extLst>
              <a:ext uri="{FF2B5EF4-FFF2-40B4-BE49-F238E27FC236}">
                <a16:creationId xmlns:a16="http://schemas.microsoft.com/office/drawing/2014/main" id="{00000000-0008-0000-3B00-000041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66" name="Pfeil nach rechts 79">
            <a:extLst>
              <a:ext uri="{FF2B5EF4-FFF2-40B4-BE49-F238E27FC236}">
                <a16:creationId xmlns:a16="http://schemas.microsoft.com/office/drawing/2014/main" id="{00000000-0008-0000-3B00-000042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xdr:from>
      <xdr:col>2</xdr:col>
      <xdr:colOff>984250</xdr:colOff>
      <xdr:row>49</xdr:row>
      <xdr:rowOff>133350</xdr:rowOff>
    </xdr:from>
    <xdr:to>
      <xdr:col>2</xdr:col>
      <xdr:colOff>1163440</xdr:colOff>
      <xdr:row>49</xdr:row>
      <xdr:rowOff>313350</xdr:rowOff>
    </xdr:to>
    <xdr:grpSp>
      <xdr:nvGrpSpPr>
        <xdr:cNvPr id="67" name="Gruppieren 61">
          <a:hlinkClick xmlns:r="http://schemas.openxmlformats.org/officeDocument/2006/relationships" r:id="rId10"/>
          <a:extLst>
            <a:ext uri="{FF2B5EF4-FFF2-40B4-BE49-F238E27FC236}">
              <a16:creationId xmlns:a16="http://schemas.microsoft.com/office/drawing/2014/main" id="{00000000-0008-0000-3B00-000043000000}"/>
            </a:ext>
          </a:extLst>
        </xdr:cNvPr>
        <xdr:cNvGrpSpPr>
          <a:grpSpLocks noChangeAspect="1"/>
        </xdr:cNvGrpSpPr>
      </xdr:nvGrpSpPr>
      <xdr:grpSpPr>
        <a:xfrm>
          <a:off x="1776730" y="11875770"/>
          <a:ext cx="179190" cy="180000"/>
          <a:chOff x="12020550" y="2171700"/>
          <a:chExt cx="324000" cy="325465"/>
        </a:xfrm>
      </xdr:grpSpPr>
      <xdr:sp macro="" textlink="">
        <xdr:nvSpPr>
          <xdr:cNvPr id="68" name="Rechteck 78">
            <a:extLst>
              <a:ext uri="{FF2B5EF4-FFF2-40B4-BE49-F238E27FC236}">
                <a16:creationId xmlns:a16="http://schemas.microsoft.com/office/drawing/2014/main" id="{00000000-0008-0000-3B00-000044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69" name="Pfeil nach rechts 79">
            <a:extLst>
              <a:ext uri="{FF2B5EF4-FFF2-40B4-BE49-F238E27FC236}">
                <a16:creationId xmlns:a16="http://schemas.microsoft.com/office/drawing/2014/main" id="{00000000-0008-0000-3B00-000045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7</xdr:col>
          <xdr:colOff>932180</xdr:colOff>
          <xdr:row>0</xdr:row>
          <xdr:rowOff>0</xdr:rowOff>
        </xdr:from>
        <xdr:to>
          <xdr:col>7</xdr:col>
          <xdr:colOff>3081020</xdr:colOff>
          <xdr:row>0</xdr:row>
          <xdr:rowOff>520295</xdr:rowOff>
        </xdr:to>
        <xdr:pic>
          <xdr:nvPicPr>
            <xdr:cNvPr id="73" name="Grafik 56">
              <a:extLst>
                <a:ext uri="{FF2B5EF4-FFF2-40B4-BE49-F238E27FC236}">
                  <a16:creationId xmlns:a16="http://schemas.microsoft.com/office/drawing/2014/main" id="{00000000-0008-0000-3B00-000049000000}"/>
                </a:ext>
              </a:extLst>
            </xdr:cNvPr>
            <xdr:cNvPicPr>
              <a:picLocks noChangeAspect="1" noChangeArrowheads="1"/>
              <a:extLst>
                <a:ext uri="{84589F7E-364E-4C9E-8A38-B11213B215E9}">
                  <a14:cameraTool cellRange="Logo!$D$6" spid="_x0000_s1166392"/>
                </a:ext>
              </a:extLst>
            </xdr:cNvPicPr>
          </xdr:nvPicPr>
          <xdr:blipFill>
            <a:blip xmlns:r="http://schemas.openxmlformats.org/officeDocument/2006/relationships" r:embed="rId11"/>
            <a:srcRect/>
            <a:stretch>
              <a:fillRect/>
            </a:stretch>
          </xdr:blipFill>
          <xdr:spPr bwMode="auto">
            <a:xfrm>
              <a:off x="6964680" y="0"/>
              <a:ext cx="2148840" cy="520295"/>
            </a:xfrm>
            <a:prstGeom prst="rect">
              <a:avLst/>
            </a:prstGeom>
            <a:solidFill>
              <a:schemeClr val="bg1"/>
            </a:solidFill>
            <a:ln w="9525">
              <a:noFill/>
              <a:miter lim="800000"/>
              <a:headEnd/>
              <a:tailEnd/>
            </a:ln>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800100</xdr:colOff>
          <xdr:row>46</xdr:row>
          <xdr:rowOff>0</xdr:rowOff>
        </xdr:from>
        <xdr:to>
          <xdr:col>8</xdr:col>
          <xdr:colOff>19050</xdr:colOff>
          <xdr:row>46</xdr:row>
          <xdr:rowOff>523875</xdr:rowOff>
        </xdr:to>
        <xdr:pic>
          <xdr:nvPicPr>
            <xdr:cNvPr id="76" name="Grafik 56">
              <a:extLst>
                <a:ext uri="{FF2B5EF4-FFF2-40B4-BE49-F238E27FC236}">
                  <a16:creationId xmlns:a16="http://schemas.microsoft.com/office/drawing/2014/main" id="{00000000-0008-0000-3B00-00004C000000}"/>
                </a:ext>
              </a:extLst>
            </xdr:cNvPr>
            <xdr:cNvPicPr>
              <a:picLocks noChangeAspect="1" noChangeArrowheads="1"/>
              <a:extLst>
                <a:ext uri="{84589F7E-364E-4C9E-8A38-B11213B215E9}">
                  <a14:cameraTool cellRange="Logo!D6" spid="_x0000_s1166393"/>
                </a:ext>
              </a:extLst>
            </xdr:cNvPicPr>
          </xdr:nvPicPr>
          <xdr:blipFill>
            <a:blip xmlns:r="http://schemas.openxmlformats.org/officeDocument/2006/relationships" r:embed="rId12"/>
            <a:srcRect/>
            <a:stretch>
              <a:fillRect/>
            </a:stretch>
          </xdr:blipFill>
          <xdr:spPr bwMode="auto">
            <a:xfrm>
              <a:off x="6562725" y="11058525"/>
              <a:ext cx="2162175" cy="523875"/>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93345</xdr:colOff>
      <xdr:row>0</xdr:row>
      <xdr:rowOff>177165</xdr:rowOff>
    </xdr:from>
    <xdr:to>
      <xdr:col>0</xdr:col>
      <xdr:colOff>399345</xdr:colOff>
      <xdr:row>0</xdr:row>
      <xdr:rowOff>481966</xdr:rowOff>
    </xdr:to>
    <xdr:grpSp>
      <xdr:nvGrpSpPr>
        <xdr:cNvPr id="77" name="Gruppieren 40">
          <a:hlinkClick xmlns:r="http://schemas.openxmlformats.org/officeDocument/2006/relationships" r:id="rId6"/>
          <a:extLst>
            <a:ext uri="{FF2B5EF4-FFF2-40B4-BE49-F238E27FC236}">
              <a16:creationId xmlns:a16="http://schemas.microsoft.com/office/drawing/2014/main" id="{00000000-0008-0000-3B00-00004D000000}"/>
            </a:ext>
          </a:extLst>
        </xdr:cNvPr>
        <xdr:cNvGrpSpPr>
          <a:grpSpLocks noChangeAspect="1"/>
        </xdr:cNvGrpSpPr>
      </xdr:nvGrpSpPr>
      <xdr:grpSpPr>
        <a:xfrm>
          <a:off x="93345" y="177165"/>
          <a:ext cx="306000" cy="304801"/>
          <a:chOff x="9191625" y="3009900"/>
          <a:chExt cx="324000" cy="325465"/>
        </a:xfrm>
      </xdr:grpSpPr>
      <xdr:sp macro="" textlink="">
        <xdr:nvSpPr>
          <xdr:cNvPr id="78" name="Rechteck 41">
            <a:extLst>
              <a:ext uri="{FF2B5EF4-FFF2-40B4-BE49-F238E27FC236}">
                <a16:creationId xmlns:a16="http://schemas.microsoft.com/office/drawing/2014/main" id="{00000000-0008-0000-3B00-00004E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79" name="Pfeil nach links 42">
            <a:extLst>
              <a:ext uri="{FF2B5EF4-FFF2-40B4-BE49-F238E27FC236}">
                <a16:creationId xmlns:a16="http://schemas.microsoft.com/office/drawing/2014/main" id="{00000000-0008-0000-3B00-00004F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7</xdr:col>
      <xdr:colOff>2279650</xdr:colOff>
      <xdr:row>2</xdr:row>
      <xdr:rowOff>57150</xdr:rowOff>
    </xdr:from>
    <xdr:to>
      <xdr:col>7</xdr:col>
      <xdr:colOff>3035791</xdr:colOff>
      <xdr:row>2</xdr:row>
      <xdr:rowOff>237150</xdr:rowOff>
    </xdr:to>
    <xdr:grpSp>
      <xdr:nvGrpSpPr>
        <xdr:cNvPr id="80" name="Gruppieren 79">
          <a:extLst>
            <a:ext uri="{FF2B5EF4-FFF2-40B4-BE49-F238E27FC236}">
              <a16:creationId xmlns:a16="http://schemas.microsoft.com/office/drawing/2014/main" id="{00000000-0008-0000-3B00-000050000000}"/>
            </a:ext>
          </a:extLst>
        </xdr:cNvPr>
        <xdr:cNvGrpSpPr/>
      </xdr:nvGrpSpPr>
      <xdr:grpSpPr>
        <a:xfrm>
          <a:off x="8192770" y="605790"/>
          <a:ext cx="756141" cy="180000"/>
          <a:chOff x="10585450" y="586886"/>
          <a:chExt cx="756141" cy="180000"/>
        </a:xfrm>
      </xdr:grpSpPr>
      <xdr:grpSp>
        <xdr:nvGrpSpPr>
          <xdr:cNvPr id="81" name="Gruppieren 80">
            <a:hlinkClick xmlns:r="http://schemas.openxmlformats.org/officeDocument/2006/relationships" r:id="rId13" tooltip="Help"/>
            <a:extLst>
              <a:ext uri="{FF2B5EF4-FFF2-40B4-BE49-F238E27FC236}">
                <a16:creationId xmlns:a16="http://schemas.microsoft.com/office/drawing/2014/main" id="{00000000-0008-0000-3B00-000051000000}"/>
              </a:ext>
            </a:extLst>
          </xdr:cNvPr>
          <xdr:cNvGrpSpPr/>
        </xdr:nvGrpSpPr>
        <xdr:grpSpPr>
          <a:xfrm>
            <a:off x="11161591" y="586886"/>
            <a:ext cx="180000" cy="180000"/>
            <a:chOff x="8105775" y="571500"/>
            <a:chExt cx="172800" cy="172800"/>
          </a:xfrm>
        </xdr:grpSpPr>
        <xdr:sp macro="" textlink="">
          <xdr:nvSpPr>
            <xdr:cNvPr id="84" name="Rechteck 83">
              <a:extLst>
                <a:ext uri="{FF2B5EF4-FFF2-40B4-BE49-F238E27FC236}">
                  <a16:creationId xmlns:a16="http://schemas.microsoft.com/office/drawing/2014/main" id="{00000000-0008-0000-3B00-000054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5" name="Textfeld 84">
              <a:extLst>
                <a:ext uri="{FF2B5EF4-FFF2-40B4-BE49-F238E27FC236}">
                  <a16:creationId xmlns:a16="http://schemas.microsoft.com/office/drawing/2014/main" id="{00000000-0008-0000-3B00-000055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82" name="Rechteck 81">
            <a:extLst>
              <a:ext uri="{FF2B5EF4-FFF2-40B4-BE49-F238E27FC236}">
                <a16:creationId xmlns:a16="http://schemas.microsoft.com/office/drawing/2014/main" id="{00000000-0008-0000-3B00-000052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83" name="Rechteck 82">
            <a:extLst>
              <a:ext uri="{FF2B5EF4-FFF2-40B4-BE49-F238E27FC236}">
                <a16:creationId xmlns:a16="http://schemas.microsoft.com/office/drawing/2014/main" id="{00000000-0008-0000-3B00-000053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7</xdr:col>
      <xdr:colOff>2305050</xdr:colOff>
      <xdr:row>47</xdr:row>
      <xdr:rowOff>63500</xdr:rowOff>
    </xdr:from>
    <xdr:to>
      <xdr:col>7</xdr:col>
      <xdr:colOff>3038331</xdr:colOff>
      <xdr:row>47</xdr:row>
      <xdr:rowOff>243500</xdr:rowOff>
    </xdr:to>
    <xdr:grpSp>
      <xdr:nvGrpSpPr>
        <xdr:cNvPr id="86" name="Gruppieren 85">
          <a:extLst>
            <a:ext uri="{FF2B5EF4-FFF2-40B4-BE49-F238E27FC236}">
              <a16:creationId xmlns:a16="http://schemas.microsoft.com/office/drawing/2014/main" id="{00000000-0008-0000-3B00-000056000000}"/>
            </a:ext>
          </a:extLst>
        </xdr:cNvPr>
        <xdr:cNvGrpSpPr/>
      </xdr:nvGrpSpPr>
      <xdr:grpSpPr>
        <a:xfrm>
          <a:off x="8218170" y="11432540"/>
          <a:ext cx="733281" cy="180000"/>
          <a:chOff x="10585450" y="586886"/>
          <a:chExt cx="756141" cy="180000"/>
        </a:xfrm>
      </xdr:grpSpPr>
      <xdr:grpSp>
        <xdr:nvGrpSpPr>
          <xdr:cNvPr id="87" name="Gruppieren 86">
            <a:hlinkClick xmlns:r="http://schemas.openxmlformats.org/officeDocument/2006/relationships" r:id="rId13" tooltip="Help"/>
            <a:extLst>
              <a:ext uri="{FF2B5EF4-FFF2-40B4-BE49-F238E27FC236}">
                <a16:creationId xmlns:a16="http://schemas.microsoft.com/office/drawing/2014/main" id="{00000000-0008-0000-3B00-000057000000}"/>
              </a:ext>
            </a:extLst>
          </xdr:cNvPr>
          <xdr:cNvGrpSpPr/>
        </xdr:nvGrpSpPr>
        <xdr:grpSpPr>
          <a:xfrm>
            <a:off x="11161591" y="586886"/>
            <a:ext cx="180000" cy="180000"/>
            <a:chOff x="8105775" y="571500"/>
            <a:chExt cx="172800" cy="172800"/>
          </a:xfrm>
        </xdr:grpSpPr>
        <xdr:sp macro="" textlink="">
          <xdr:nvSpPr>
            <xdr:cNvPr id="90" name="Rechteck 89">
              <a:extLst>
                <a:ext uri="{FF2B5EF4-FFF2-40B4-BE49-F238E27FC236}">
                  <a16:creationId xmlns:a16="http://schemas.microsoft.com/office/drawing/2014/main" id="{00000000-0008-0000-3B00-00005A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91" name="Textfeld 90">
              <a:extLst>
                <a:ext uri="{FF2B5EF4-FFF2-40B4-BE49-F238E27FC236}">
                  <a16:creationId xmlns:a16="http://schemas.microsoft.com/office/drawing/2014/main" id="{00000000-0008-0000-3B00-00005B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88" name="Rechteck 87">
            <a:extLst>
              <a:ext uri="{FF2B5EF4-FFF2-40B4-BE49-F238E27FC236}">
                <a16:creationId xmlns:a16="http://schemas.microsoft.com/office/drawing/2014/main" id="{00000000-0008-0000-3B00-000058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89" name="Rechteck 88">
            <a:extLst>
              <a:ext uri="{FF2B5EF4-FFF2-40B4-BE49-F238E27FC236}">
                <a16:creationId xmlns:a16="http://schemas.microsoft.com/office/drawing/2014/main" id="{00000000-0008-0000-3B00-000059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editAs="oneCell">
    <xdr:from>
      <xdr:col>0</xdr:col>
      <xdr:colOff>184148</xdr:colOff>
      <xdr:row>62</xdr:row>
      <xdr:rowOff>139701</xdr:rowOff>
    </xdr:from>
    <xdr:to>
      <xdr:col>7</xdr:col>
      <xdr:colOff>1698624</xdr:colOff>
      <xdr:row>92</xdr:row>
      <xdr:rowOff>130175</xdr:rowOff>
    </xdr:to>
    <xdr:graphicFrame macro="">
      <xdr:nvGraphicFramePr>
        <xdr:cNvPr id="70" name="Diagramm 69">
          <a:extLst>
            <a:ext uri="{FF2B5EF4-FFF2-40B4-BE49-F238E27FC236}">
              <a16:creationId xmlns:a16="http://schemas.microsoft.com/office/drawing/2014/main" id="{00000000-0008-0000-3B00-00004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drawings/drawing39.xml><?xml version="1.0" encoding="utf-8"?>
<xdr:wsDr xmlns:xdr="http://schemas.openxmlformats.org/drawingml/2006/spreadsheetDrawing" xmlns:a="http://schemas.openxmlformats.org/drawingml/2006/main">
  <xdr:twoCellAnchor editAs="oneCell">
    <xdr:from>
      <xdr:col>2</xdr:col>
      <xdr:colOff>2547942</xdr:colOff>
      <xdr:row>8</xdr:row>
      <xdr:rowOff>100014</xdr:rowOff>
    </xdr:from>
    <xdr:to>
      <xdr:col>2</xdr:col>
      <xdr:colOff>3224215</xdr:colOff>
      <xdr:row>16</xdr:row>
      <xdr:rowOff>26988</xdr:rowOff>
    </xdr:to>
    <xdr:grpSp>
      <xdr:nvGrpSpPr>
        <xdr:cNvPr id="2" name="Gruppieren 11">
          <a:extLst>
            <a:ext uri="{FF2B5EF4-FFF2-40B4-BE49-F238E27FC236}">
              <a16:creationId xmlns:a16="http://schemas.microsoft.com/office/drawing/2014/main" id="{00000000-0008-0000-3C00-000002000000}"/>
            </a:ext>
          </a:extLst>
        </xdr:cNvPr>
        <xdr:cNvGrpSpPr/>
      </xdr:nvGrpSpPr>
      <xdr:grpSpPr>
        <a:xfrm rot="16200000">
          <a:off x="2945452" y="2293304"/>
          <a:ext cx="1390014" cy="676273"/>
          <a:chOff x="1323975" y="1428753"/>
          <a:chExt cx="1428749" cy="676273"/>
        </a:xfrm>
      </xdr:grpSpPr>
      <xdr:sp macro="" textlink="">
        <xdr:nvSpPr>
          <xdr:cNvPr id="3" name="Rechteck 2">
            <a:extLst>
              <a:ext uri="{FF2B5EF4-FFF2-40B4-BE49-F238E27FC236}">
                <a16:creationId xmlns:a16="http://schemas.microsoft.com/office/drawing/2014/main" id="{00000000-0008-0000-3C00-000003000000}"/>
              </a:ext>
            </a:extLst>
          </xdr:cNvPr>
          <xdr:cNvSpPr>
            <a:spLocks noChangeAspect="1"/>
          </xdr:cNvSpPr>
        </xdr:nvSpPr>
        <xdr:spPr bwMode="auto">
          <a:xfrm>
            <a:off x="1323975" y="1438276"/>
            <a:ext cx="904876" cy="666750"/>
          </a:xfrm>
          <a:prstGeom prst="rect">
            <a:avLst/>
          </a:prstGeom>
          <a:noFill/>
          <a:ln>
            <a:no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defRPr/>
            </a:pPr>
            <a:r>
              <a:rPr kumimoji="0" lang="en-US" sz="5400" b="1" i="0" u="none" strike="noStrike" cap="none" normalizeH="0" baseline="0">
                <a:ln>
                  <a:noFill/>
                </a:ln>
                <a:solidFill>
                  <a:schemeClr val="accent6">
                    <a:lumMod val="60000"/>
                    <a:lumOff val="40000"/>
                  </a:schemeClr>
                </a:solidFill>
                <a:effectLst/>
                <a:latin typeface="Calibri Light" panose="020F0302020204030204" pitchFamily="34" charset="0"/>
                <a:cs typeface="Calibri Light" panose="020F0302020204030204" pitchFamily="34" charset="0"/>
              </a:rPr>
              <a:t>W</a:t>
            </a:r>
            <a:endParaRPr kumimoji="0" lang="de-CH" sz="5400" b="1" i="0" u="none" strike="noStrike" kern="1200" cap="none" normalizeH="0" baseline="0">
              <a:ln>
                <a:noFill/>
              </a:ln>
              <a:solidFill>
                <a:schemeClr val="accent6">
                  <a:lumMod val="60000"/>
                  <a:lumOff val="40000"/>
                </a:schemeClr>
              </a:solidFill>
              <a:effectLst/>
              <a:latin typeface="Calibri Light" panose="020F0302020204030204" pitchFamily="34" charset="0"/>
              <a:ea typeface="+mn-ea"/>
              <a:cs typeface="Calibri Light" panose="020F0302020204030204" pitchFamily="34" charset="0"/>
            </a:endParaRPr>
          </a:p>
        </xdr:txBody>
      </xdr:sp>
      <xdr:sp macro="" textlink="">
        <xdr:nvSpPr>
          <xdr:cNvPr id="4" name="Rechteck 17">
            <a:extLst>
              <a:ext uri="{FF2B5EF4-FFF2-40B4-BE49-F238E27FC236}">
                <a16:creationId xmlns:a16="http://schemas.microsoft.com/office/drawing/2014/main" id="{00000000-0008-0000-3C00-000004000000}"/>
              </a:ext>
            </a:extLst>
          </xdr:cNvPr>
          <xdr:cNvSpPr>
            <a:spLocks noChangeAspect="1"/>
          </xdr:cNvSpPr>
        </xdr:nvSpPr>
        <xdr:spPr bwMode="auto">
          <a:xfrm>
            <a:off x="2114549" y="1428753"/>
            <a:ext cx="638175" cy="666750"/>
          </a:xfrm>
          <a:prstGeom prst="rect">
            <a:avLst/>
          </a:prstGeom>
          <a:noFill/>
          <a:ln>
            <a:no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horz" wrap="square" lIns="0" tIns="0" rIns="0" bIns="0" numCol="1" rtlCol="0" anchor="ctr"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defRPr/>
            </a:pPr>
            <a:r>
              <a:rPr kumimoji="0" lang="en-US" sz="5400" b="1" i="0" u="none" strike="noStrike" cap="none" normalizeH="0" baseline="0">
                <a:ln>
                  <a:noFill/>
                </a:ln>
                <a:solidFill>
                  <a:schemeClr val="accent1">
                    <a:lumMod val="60000"/>
                    <a:lumOff val="40000"/>
                  </a:schemeClr>
                </a:solidFill>
                <a:effectLst/>
                <a:latin typeface="Calibri Light" panose="020F0302020204030204" pitchFamily="34" charset="0"/>
                <a:cs typeface="Calibri Light" panose="020F0302020204030204" pitchFamily="34" charset="0"/>
              </a:rPr>
              <a:t>S</a:t>
            </a:r>
            <a:endParaRPr kumimoji="0" lang="de-CH" sz="5400" b="1" i="0" u="none" strike="noStrike" kern="1200" cap="none" normalizeH="0" baseline="0">
              <a:ln>
                <a:noFill/>
              </a:ln>
              <a:solidFill>
                <a:schemeClr val="accent6">
                  <a:lumMod val="60000"/>
                  <a:lumOff val="40000"/>
                </a:schemeClr>
              </a:solidFill>
              <a:effectLst/>
              <a:latin typeface="Calibri Light" panose="020F0302020204030204" pitchFamily="34" charset="0"/>
              <a:ea typeface="+mn-ea"/>
              <a:cs typeface="Calibri Light" panose="020F0302020204030204" pitchFamily="34" charset="0"/>
            </a:endParaRPr>
          </a:p>
        </xdr:txBody>
      </xdr:sp>
    </xdr:grpSp>
    <xdr:clientData/>
  </xdr:twoCellAnchor>
  <xdr:twoCellAnchor editAs="oneCell">
    <xdr:from>
      <xdr:col>2</xdr:col>
      <xdr:colOff>1028700</xdr:colOff>
      <xdr:row>17</xdr:row>
      <xdr:rowOff>28575</xdr:rowOff>
    </xdr:from>
    <xdr:to>
      <xdr:col>2</xdr:col>
      <xdr:colOff>1771650</xdr:colOff>
      <xdr:row>20</xdr:row>
      <xdr:rowOff>130175</xdr:rowOff>
    </xdr:to>
    <xdr:sp macro="" textlink="">
      <xdr:nvSpPr>
        <xdr:cNvPr id="5" name="Rechteck 4">
          <a:extLst>
            <a:ext uri="{FF2B5EF4-FFF2-40B4-BE49-F238E27FC236}">
              <a16:creationId xmlns:a16="http://schemas.microsoft.com/office/drawing/2014/main" id="{00000000-0008-0000-3C00-000005000000}"/>
            </a:ext>
          </a:extLst>
        </xdr:cNvPr>
        <xdr:cNvSpPr>
          <a:spLocks noChangeAspect="1"/>
        </xdr:cNvSpPr>
      </xdr:nvSpPr>
      <xdr:spPr bwMode="auto">
        <a:xfrm>
          <a:off x="1762125" y="3181350"/>
          <a:ext cx="742950" cy="666750"/>
        </a:xfrm>
        <a:prstGeom prst="rect">
          <a:avLst/>
        </a:prstGeom>
        <a:noFill/>
        <a:ln>
          <a:no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vert="horz" wrap="none" lIns="0" tIns="0" rIns="0" bIns="0" numCol="1" rtlCol="0" anchor="b"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defRPr/>
          </a:pPr>
          <a:r>
            <a:rPr kumimoji="0" lang="en-US" sz="5400" b="1" i="0" u="none" strike="noStrike" cap="none" normalizeH="0" baseline="0">
              <a:ln>
                <a:noFill/>
              </a:ln>
              <a:solidFill>
                <a:schemeClr val="accent4">
                  <a:lumMod val="60000"/>
                  <a:lumOff val="40000"/>
                </a:schemeClr>
              </a:solidFill>
              <a:effectLst/>
              <a:latin typeface="Calibri Light" panose="020F0302020204030204" pitchFamily="34" charset="0"/>
              <a:cs typeface="Calibri Light" panose="020F0302020204030204" pitchFamily="34" charset="0"/>
            </a:rPr>
            <a:t>T</a:t>
          </a:r>
          <a:endParaRPr kumimoji="0" lang="de-CH" sz="5400" b="1" i="0" u="none" strike="noStrike" kern="1200" cap="none" normalizeH="0" baseline="0">
            <a:ln>
              <a:noFill/>
            </a:ln>
            <a:solidFill>
              <a:schemeClr val="accent4">
                <a:lumMod val="60000"/>
                <a:lumOff val="40000"/>
              </a:schemeClr>
            </a:solidFill>
            <a:effectLst/>
            <a:latin typeface="Calibri Light" panose="020F0302020204030204" pitchFamily="34" charset="0"/>
            <a:ea typeface="+mn-ea"/>
            <a:cs typeface="Calibri Light" panose="020F0302020204030204" pitchFamily="34" charset="0"/>
          </a:endParaRPr>
        </a:p>
      </xdr:txBody>
    </xdr:sp>
    <xdr:clientData/>
  </xdr:twoCellAnchor>
  <xdr:twoCellAnchor editAs="oneCell">
    <xdr:from>
      <xdr:col>2</xdr:col>
      <xdr:colOff>1533525</xdr:colOff>
      <xdr:row>17</xdr:row>
      <xdr:rowOff>28575</xdr:rowOff>
    </xdr:from>
    <xdr:to>
      <xdr:col>2</xdr:col>
      <xdr:colOff>2428875</xdr:colOff>
      <xdr:row>20</xdr:row>
      <xdr:rowOff>130175</xdr:rowOff>
    </xdr:to>
    <xdr:sp macro="" textlink="">
      <xdr:nvSpPr>
        <xdr:cNvPr id="6" name="Rechteck 19">
          <a:extLst>
            <a:ext uri="{FF2B5EF4-FFF2-40B4-BE49-F238E27FC236}">
              <a16:creationId xmlns:a16="http://schemas.microsoft.com/office/drawing/2014/main" id="{00000000-0008-0000-3C00-000006000000}"/>
            </a:ext>
          </a:extLst>
        </xdr:cNvPr>
        <xdr:cNvSpPr>
          <a:spLocks noChangeAspect="1"/>
        </xdr:cNvSpPr>
      </xdr:nvSpPr>
      <xdr:spPr bwMode="auto">
        <a:xfrm>
          <a:off x="2266950" y="3181350"/>
          <a:ext cx="895350" cy="666750"/>
        </a:xfrm>
        <a:prstGeom prst="rect">
          <a:avLst/>
        </a:prstGeom>
        <a:noFill/>
        <a:ln>
          <a:no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horzOverflow="clip" vert="horz" wrap="none" lIns="0" tIns="0" rIns="0" bIns="0" numCol="1" rtlCol="0" anchor="b" anchorCtr="0" compatLnSpc="1">
          <a:prstTxWarp prst="textNoShape">
            <a:avLst/>
          </a:prstTxWarp>
        </a:bodyPr>
        <a:lstStyle>
          <a:defPPr>
            <a:defRPr lang="de-DE"/>
          </a:defPPr>
          <a:lvl1pPr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1pPr>
          <a:lvl2pPr marL="4572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2pPr>
          <a:lvl3pPr marL="9144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3pPr>
          <a:lvl4pPr marL="13716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4pPr>
          <a:lvl5pPr marL="1828800" algn="ctr" rtl="0" fontAlgn="base">
            <a:spcBef>
              <a:spcPct val="0"/>
            </a:spcBef>
            <a:spcAft>
              <a:spcPct val="0"/>
            </a:spcAft>
            <a:buFont typeface="Times" pitchFamily="18" charset="0"/>
            <a:defRPr sz="3200" b="1" kern="1200">
              <a:solidFill>
                <a:srgbClr val="000099"/>
              </a:solidFill>
              <a:latin typeface="Arial" pitchFamily="34" charset="0"/>
              <a:ea typeface="+mn-ea"/>
              <a:cs typeface="+mn-cs"/>
            </a:defRPr>
          </a:lvl5pPr>
          <a:lvl6pPr marL="2286000" algn="l" defTabSz="914400" rtl="0" eaLnBrk="1" latinLnBrk="0" hangingPunct="1">
            <a:defRPr sz="3200" b="1" kern="1200">
              <a:solidFill>
                <a:srgbClr val="000099"/>
              </a:solidFill>
              <a:latin typeface="Arial" pitchFamily="34" charset="0"/>
              <a:ea typeface="+mn-ea"/>
              <a:cs typeface="+mn-cs"/>
            </a:defRPr>
          </a:lvl6pPr>
          <a:lvl7pPr marL="2743200" algn="l" defTabSz="914400" rtl="0" eaLnBrk="1" latinLnBrk="0" hangingPunct="1">
            <a:defRPr sz="3200" b="1" kern="1200">
              <a:solidFill>
                <a:srgbClr val="000099"/>
              </a:solidFill>
              <a:latin typeface="Arial" pitchFamily="34" charset="0"/>
              <a:ea typeface="+mn-ea"/>
              <a:cs typeface="+mn-cs"/>
            </a:defRPr>
          </a:lvl7pPr>
          <a:lvl8pPr marL="3200400" algn="l" defTabSz="914400" rtl="0" eaLnBrk="1" latinLnBrk="0" hangingPunct="1">
            <a:defRPr sz="3200" b="1" kern="1200">
              <a:solidFill>
                <a:srgbClr val="000099"/>
              </a:solidFill>
              <a:latin typeface="Arial" pitchFamily="34" charset="0"/>
              <a:ea typeface="+mn-ea"/>
              <a:cs typeface="+mn-cs"/>
            </a:defRPr>
          </a:lvl8pPr>
          <a:lvl9pPr marL="3657600" algn="l" defTabSz="914400" rtl="0" eaLnBrk="1" latinLnBrk="0" hangingPunct="1">
            <a:defRPr sz="3200" b="1" kern="1200">
              <a:solidFill>
                <a:srgbClr val="000099"/>
              </a:solidFill>
              <a:latin typeface="Arial" pitchFamily="34" charset="0"/>
              <a:ea typeface="+mn-ea"/>
              <a:cs typeface="+mn-cs"/>
            </a:defRPr>
          </a:lvl9pPr>
        </a:lstStyle>
        <a:p>
          <a:pPr marL="0" marR="0" indent="0" algn="ctr" defTabSz="914400" rtl="0" eaLnBrk="1" fontAlgn="base" latinLnBrk="0" hangingPunct="1">
            <a:lnSpc>
              <a:spcPct val="100000"/>
            </a:lnSpc>
            <a:spcBef>
              <a:spcPct val="0"/>
            </a:spcBef>
            <a:spcAft>
              <a:spcPct val="0"/>
            </a:spcAft>
            <a:buClrTx/>
            <a:buSzTx/>
            <a:buFont typeface="Times" pitchFamily="18" charset="0"/>
            <a:buNone/>
            <a:tabLst/>
            <a:defRPr/>
          </a:pPr>
          <a:r>
            <a:rPr kumimoji="0" lang="en-US" sz="5400" b="1" i="0" u="none" strike="noStrike" cap="none" normalizeH="0" baseline="0">
              <a:ln>
                <a:noFill/>
              </a:ln>
              <a:solidFill>
                <a:schemeClr val="accent2">
                  <a:lumMod val="60000"/>
                  <a:lumOff val="40000"/>
                </a:schemeClr>
              </a:solidFill>
              <a:effectLst/>
              <a:latin typeface="Calibri Light" panose="020F0302020204030204" pitchFamily="34" charset="0"/>
              <a:cs typeface="Calibri Light" panose="020F0302020204030204" pitchFamily="34" charset="0"/>
            </a:rPr>
            <a:t>O</a:t>
          </a:r>
          <a:endParaRPr kumimoji="0" lang="de-CH" sz="5400" b="1" i="0" u="none" strike="noStrike" kern="1200" cap="none" normalizeH="0" baseline="0">
            <a:ln>
              <a:noFill/>
            </a:ln>
            <a:solidFill>
              <a:schemeClr val="accent2">
                <a:lumMod val="60000"/>
                <a:lumOff val="40000"/>
              </a:schemeClr>
            </a:solidFill>
            <a:effectLst/>
            <a:latin typeface="Calibri Light" panose="020F0302020204030204" pitchFamily="34" charset="0"/>
            <a:ea typeface="+mn-ea"/>
            <a:cs typeface="Calibri Light" panose="020F0302020204030204" pitchFamily="34" charset="0"/>
          </a:endParaRPr>
        </a:p>
      </xdr:txBody>
    </xdr:sp>
    <xdr:clientData/>
  </xdr:twoCellAnchor>
  <xdr:twoCellAnchor>
    <xdr:from>
      <xdr:col>9</xdr:col>
      <xdr:colOff>47625</xdr:colOff>
      <xdr:row>3</xdr:row>
      <xdr:rowOff>28575</xdr:rowOff>
    </xdr:from>
    <xdr:to>
      <xdr:col>9</xdr:col>
      <xdr:colOff>226815</xdr:colOff>
      <xdr:row>3</xdr:row>
      <xdr:rowOff>208575</xdr:rowOff>
    </xdr:to>
    <xdr:grpSp>
      <xdr:nvGrpSpPr>
        <xdr:cNvPr id="7" name="Gruppieren 24">
          <a:hlinkClick xmlns:r="http://schemas.openxmlformats.org/officeDocument/2006/relationships" r:id="rId1" tooltip="SWOT"/>
          <a:extLst>
            <a:ext uri="{FF2B5EF4-FFF2-40B4-BE49-F238E27FC236}">
              <a16:creationId xmlns:a16="http://schemas.microsoft.com/office/drawing/2014/main" id="{00000000-0008-0000-3C00-000007000000}"/>
            </a:ext>
          </a:extLst>
        </xdr:cNvPr>
        <xdr:cNvGrpSpPr>
          <a:grpSpLocks noChangeAspect="1"/>
        </xdr:cNvGrpSpPr>
      </xdr:nvGrpSpPr>
      <xdr:grpSpPr>
        <a:xfrm>
          <a:off x="8886825" y="889635"/>
          <a:ext cx="179190" cy="180000"/>
          <a:chOff x="12020550" y="2171700"/>
          <a:chExt cx="324000" cy="325465"/>
        </a:xfrm>
      </xdr:grpSpPr>
      <xdr:sp macro="" textlink="">
        <xdr:nvSpPr>
          <xdr:cNvPr id="8" name="Rechteck 25">
            <a:extLst>
              <a:ext uri="{FF2B5EF4-FFF2-40B4-BE49-F238E27FC236}">
                <a16:creationId xmlns:a16="http://schemas.microsoft.com/office/drawing/2014/main" id="{00000000-0008-0000-3C00-000008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9" name="Pfeil nach rechts 26">
            <a:extLst>
              <a:ext uri="{FF2B5EF4-FFF2-40B4-BE49-F238E27FC236}">
                <a16:creationId xmlns:a16="http://schemas.microsoft.com/office/drawing/2014/main" id="{00000000-0008-0000-3C00-000009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xdr:from>
      <xdr:col>5</xdr:col>
      <xdr:colOff>47625</xdr:colOff>
      <xdr:row>3</xdr:row>
      <xdr:rowOff>28575</xdr:rowOff>
    </xdr:from>
    <xdr:to>
      <xdr:col>5</xdr:col>
      <xdr:colOff>226815</xdr:colOff>
      <xdr:row>3</xdr:row>
      <xdr:rowOff>208575</xdr:rowOff>
    </xdr:to>
    <xdr:grpSp>
      <xdr:nvGrpSpPr>
        <xdr:cNvPr id="10" name="Gruppieren 24">
          <a:hlinkClick xmlns:r="http://schemas.openxmlformats.org/officeDocument/2006/relationships" r:id="rId2" tooltip="SWOT"/>
          <a:extLst>
            <a:ext uri="{FF2B5EF4-FFF2-40B4-BE49-F238E27FC236}">
              <a16:creationId xmlns:a16="http://schemas.microsoft.com/office/drawing/2014/main" id="{00000000-0008-0000-3C00-00000A000000}"/>
            </a:ext>
          </a:extLst>
        </xdr:cNvPr>
        <xdr:cNvGrpSpPr>
          <a:grpSpLocks noChangeAspect="1"/>
        </xdr:cNvGrpSpPr>
      </xdr:nvGrpSpPr>
      <xdr:grpSpPr>
        <a:xfrm>
          <a:off x="4695825" y="889635"/>
          <a:ext cx="179190" cy="180000"/>
          <a:chOff x="12020550" y="2171700"/>
          <a:chExt cx="324000" cy="325465"/>
        </a:xfrm>
      </xdr:grpSpPr>
      <xdr:sp macro="" textlink="">
        <xdr:nvSpPr>
          <xdr:cNvPr id="11" name="Rechteck 25">
            <a:extLst>
              <a:ext uri="{FF2B5EF4-FFF2-40B4-BE49-F238E27FC236}">
                <a16:creationId xmlns:a16="http://schemas.microsoft.com/office/drawing/2014/main" id="{00000000-0008-0000-3C00-00000B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12" name="Pfeil nach rechts 26">
            <a:extLst>
              <a:ext uri="{FF2B5EF4-FFF2-40B4-BE49-F238E27FC236}">
                <a16:creationId xmlns:a16="http://schemas.microsoft.com/office/drawing/2014/main" id="{00000000-0008-0000-3C00-00000C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xdr:twoCellAnchor>
    <xdr:from>
      <xdr:col>1</xdr:col>
      <xdr:colOff>42861</xdr:colOff>
      <xdr:row>25</xdr:row>
      <xdr:rowOff>33338</xdr:rowOff>
    </xdr:from>
    <xdr:to>
      <xdr:col>1</xdr:col>
      <xdr:colOff>222051</xdr:colOff>
      <xdr:row>25</xdr:row>
      <xdr:rowOff>213338</xdr:rowOff>
    </xdr:to>
    <xdr:grpSp>
      <xdr:nvGrpSpPr>
        <xdr:cNvPr id="13" name="Gruppieren 24">
          <a:hlinkClick xmlns:r="http://schemas.openxmlformats.org/officeDocument/2006/relationships" r:id="rId3" tooltip="SWOT"/>
          <a:extLst>
            <a:ext uri="{FF2B5EF4-FFF2-40B4-BE49-F238E27FC236}">
              <a16:creationId xmlns:a16="http://schemas.microsoft.com/office/drawing/2014/main" id="{00000000-0008-0000-3C00-00000D000000}"/>
            </a:ext>
          </a:extLst>
        </xdr:cNvPr>
        <xdr:cNvGrpSpPr>
          <a:grpSpLocks noChangeAspect="1"/>
        </xdr:cNvGrpSpPr>
      </xdr:nvGrpSpPr>
      <xdr:grpSpPr>
        <a:xfrm>
          <a:off x="522921" y="4917758"/>
          <a:ext cx="179190" cy="180000"/>
          <a:chOff x="12020550" y="2171700"/>
          <a:chExt cx="324000" cy="325465"/>
        </a:xfrm>
      </xdr:grpSpPr>
      <xdr:sp macro="" textlink="">
        <xdr:nvSpPr>
          <xdr:cNvPr id="14" name="Rechteck 25">
            <a:extLst>
              <a:ext uri="{FF2B5EF4-FFF2-40B4-BE49-F238E27FC236}">
                <a16:creationId xmlns:a16="http://schemas.microsoft.com/office/drawing/2014/main" id="{00000000-0008-0000-3C00-00000E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5" name="Pfeil nach rechts 26">
            <a:extLst>
              <a:ext uri="{FF2B5EF4-FFF2-40B4-BE49-F238E27FC236}">
                <a16:creationId xmlns:a16="http://schemas.microsoft.com/office/drawing/2014/main" id="{00000000-0008-0000-3C00-00000F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xdr:from>
      <xdr:col>1</xdr:col>
      <xdr:colOff>42861</xdr:colOff>
      <xdr:row>48</xdr:row>
      <xdr:rowOff>33337</xdr:rowOff>
    </xdr:from>
    <xdr:to>
      <xdr:col>1</xdr:col>
      <xdr:colOff>222051</xdr:colOff>
      <xdr:row>48</xdr:row>
      <xdr:rowOff>213337</xdr:rowOff>
    </xdr:to>
    <xdr:grpSp>
      <xdr:nvGrpSpPr>
        <xdr:cNvPr id="16" name="Gruppieren 24">
          <a:hlinkClick xmlns:r="http://schemas.openxmlformats.org/officeDocument/2006/relationships" r:id="rId4" tooltip="SWOT"/>
          <a:extLst>
            <a:ext uri="{FF2B5EF4-FFF2-40B4-BE49-F238E27FC236}">
              <a16:creationId xmlns:a16="http://schemas.microsoft.com/office/drawing/2014/main" id="{00000000-0008-0000-3C00-000010000000}"/>
            </a:ext>
          </a:extLst>
        </xdr:cNvPr>
        <xdr:cNvGrpSpPr>
          <a:grpSpLocks noChangeAspect="1"/>
        </xdr:cNvGrpSpPr>
      </xdr:nvGrpSpPr>
      <xdr:grpSpPr>
        <a:xfrm>
          <a:off x="522921" y="9230677"/>
          <a:ext cx="179190" cy="180000"/>
          <a:chOff x="12020550" y="2171700"/>
          <a:chExt cx="324000" cy="325465"/>
        </a:xfrm>
      </xdr:grpSpPr>
      <xdr:sp macro="" textlink="">
        <xdr:nvSpPr>
          <xdr:cNvPr id="17" name="Rechteck 25">
            <a:extLst>
              <a:ext uri="{FF2B5EF4-FFF2-40B4-BE49-F238E27FC236}">
                <a16:creationId xmlns:a16="http://schemas.microsoft.com/office/drawing/2014/main" id="{00000000-0008-0000-3C00-000011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 name="Pfeil nach rechts 26">
            <a:extLst>
              <a:ext uri="{FF2B5EF4-FFF2-40B4-BE49-F238E27FC236}">
                <a16:creationId xmlns:a16="http://schemas.microsoft.com/office/drawing/2014/main" id="{00000000-0008-0000-3C00-000012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mc:AlternateContent xmlns:mc="http://schemas.openxmlformats.org/markup-compatibility/2006">
    <mc:Choice xmlns:a14="http://schemas.microsoft.com/office/drawing/2010/main" Requires="a14">
      <xdr:twoCellAnchor>
        <xdr:from>
          <xdr:col>10</xdr:col>
          <xdr:colOff>1533525</xdr:colOff>
          <xdr:row>0</xdr:row>
          <xdr:rowOff>19050</xdr:rowOff>
        </xdr:from>
        <xdr:to>
          <xdr:col>11</xdr:col>
          <xdr:colOff>289560</xdr:colOff>
          <xdr:row>0</xdr:row>
          <xdr:rowOff>537210</xdr:rowOff>
        </xdr:to>
        <xdr:pic>
          <xdr:nvPicPr>
            <xdr:cNvPr id="37" name="Grafik 56">
              <a:extLst>
                <a:ext uri="{FF2B5EF4-FFF2-40B4-BE49-F238E27FC236}">
                  <a16:creationId xmlns:a16="http://schemas.microsoft.com/office/drawing/2014/main" id="{00000000-0008-0000-3C00-000025000000}"/>
                </a:ext>
              </a:extLst>
            </xdr:cNvPr>
            <xdr:cNvPicPr>
              <a:picLocks noChangeAspect="1" noChangeArrowheads="1"/>
              <a:extLst>
                <a:ext uri="{84589F7E-364E-4C9E-8A38-B11213B215E9}">
                  <a14:cameraTool cellRange="Logo!$D$6" spid="_x0000_s589339"/>
                </a:ext>
              </a:extLst>
            </xdr:cNvPicPr>
          </xdr:nvPicPr>
          <xdr:blipFill>
            <a:blip xmlns:r="http://schemas.openxmlformats.org/officeDocument/2006/relationships" r:embed="rId5"/>
            <a:srcRect/>
            <a:stretch>
              <a:fillRect/>
            </a:stretch>
          </xdr:blipFill>
          <xdr:spPr bwMode="auto">
            <a:xfrm>
              <a:off x="10804525" y="19050"/>
              <a:ext cx="2331085"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89535</xdr:colOff>
      <xdr:row>0</xdr:row>
      <xdr:rowOff>188595</xdr:rowOff>
    </xdr:from>
    <xdr:to>
      <xdr:col>0</xdr:col>
      <xdr:colOff>395535</xdr:colOff>
      <xdr:row>0</xdr:row>
      <xdr:rowOff>493396</xdr:rowOff>
    </xdr:to>
    <xdr:grpSp>
      <xdr:nvGrpSpPr>
        <xdr:cNvPr id="43" name="Gruppieren 40">
          <a:hlinkClick xmlns:r="http://schemas.openxmlformats.org/officeDocument/2006/relationships" r:id="rId6"/>
          <a:extLst>
            <a:ext uri="{FF2B5EF4-FFF2-40B4-BE49-F238E27FC236}">
              <a16:creationId xmlns:a16="http://schemas.microsoft.com/office/drawing/2014/main" id="{00000000-0008-0000-3C00-00002B000000}"/>
            </a:ext>
          </a:extLst>
        </xdr:cNvPr>
        <xdr:cNvGrpSpPr>
          <a:grpSpLocks noChangeAspect="1"/>
        </xdr:cNvGrpSpPr>
      </xdr:nvGrpSpPr>
      <xdr:grpSpPr>
        <a:xfrm>
          <a:off x="89535" y="188595"/>
          <a:ext cx="306000" cy="304801"/>
          <a:chOff x="9191625" y="3009900"/>
          <a:chExt cx="324000" cy="325465"/>
        </a:xfrm>
      </xdr:grpSpPr>
      <xdr:sp macro="" textlink="">
        <xdr:nvSpPr>
          <xdr:cNvPr id="44" name="Rechteck 41">
            <a:extLst>
              <a:ext uri="{FF2B5EF4-FFF2-40B4-BE49-F238E27FC236}">
                <a16:creationId xmlns:a16="http://schemas.microsoft.com/office/drawing/2014/main" id="{00000000-0008-0000-3C00-00002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5" name="Pfeil nach links 42">
            <a:extLst>
              <a:ext uri="{FF2B5EF4-FFF2-40B4-BE49-F238E27FC236}">
                <a16:creationId xmlns:a16="http://schemas.microsoft.com/office/drawing/2014/main" id="{00000000-0008-0000-3C00-00002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10</xdr:col>
      <xdr:colOff>3105150</xdr:colOff>
      <xdr:row>2</xdr:row>
      <xdr:rowOff>44450</xdr:rowOff>
    </xdr:from>
    <xdr:to>
      <xdr:col>11</xdr:col>
      <xdr:colOff>286241</xdr:colOff>
      <xdr:row>2</xdr:row>
      <xdr:rowOff>224450</xdr:rowOff>
    </xdr:to>
    <xdr:grpSp>
      <xdr:nvGrpSpPr>
        <xdr:cNvPr id="46" name="Gruppieren 45">
          <a:extLst>
            <a:ext uri="{FF2B5EF4-FFF2-40B4-BE49-F238E27FC236}">
              <a16:creationId xmlns:a16="http://schemas.microsoft.com/office/drawing/2014/main" id="{00000000-0008-0000-3C00-00002E000000}"/>
            </a:ext>
          </a:extLst>
        </xdr:cNvPr>
        <xdr:cNvGrpSpPr/>
      </xdr:nvGrpSpPr>
      <xdr:grpSpPr>
        <a:xfrm>
          <a:off x="12241530" y="600710"/>
          <a:ext cx="701531" cy="180000"/>
          <a:chOff x="10585450" y="586886"/>
          <a:chExt cx="756141" cy="180000"/>
        </a:xfrm>
      </xdr:grpSpPr>
      <xdr:grpSp>
        <xdr:nvGrpSpPr>
          <xdr:cNvPr id="47" name="Gruppieren 46">
            <a:hlinkClick xmlns:r="http://schemas.openxmlformats.org/officeDocument/2006/relationships" r:id="rId7" tooltip="Help"/>
            <a:extLst>
              <a:ext uri="{FF2B5EF4-FFF2-40B4-BE49-F238E27FC236}">
                <a16:creationId xmlns:a16="http://schemas.microsoft.com/office/drawing/2014/main" id="{00000000-0008-0000-3C00-00002F000000}"/>
              </a:ext>
            </a:extLst>
          </xdr:cNvPr>
          <xdr:cNvGrpSpPr/>
        </xdr:nvGrpSpPr>
        <xdr:grpSpPr>
          <a:xfrm>
            <a:off x="11161591" y="586886"/>
            <a:ext cx="180000" cy="180000"/>
            <a:chOff x="8105775" y="571500"/>
            <a:chExt cx="172800" cy="172800"/>
          </a:xfrm>
        </xdr:grpSpPr>
        <xdr:sp macro="" textlink="">
          <xdr:nvSpPr>
            <xdr:cNvPr id="50" name="Rechteck 49">
              <a:extLst>
                <a:ext uri="{FF2B5EF4-FFF2-40B4-BE49-F238E27FC236}">
                  <a16:creationId xmlns:a16="http://schemas.microsoft.com/office/drawing/2014/main" id="{00000000-0008-0000-3C00-00003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51" name="Textfeld 50">
              <a:extLst>
                <a:ext uri="{FF2B5EF4-FFF2-40B4-BE49-F238E27FC236}">
                  <a16:creationId xmlns:a16="http://schemas.microsoft.com/office/drawing/2014/main" id="{00000000-0008-0000-3C00-00003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48" name="Rechteck 47">
            <a:extLst>
              <a:ext uri="{FF2B5EF4-FFF2-40B4-BE49-F238E27FC236}">
                <a16:creationId xmlns:a16="http://schemas.microsoft.com/office/drawing/2014/main" id="{00000000-0008-0000-3C00-000030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49" name="Rechteck 48">
            <a:extLst>
              <a:ext uri="{FF2B5EF4-FFF2-40B4-BE49-F238E27FC236}">
                <a16:creationId xmlns:a16="http://schemas.microsoft.com/office/drawing/2014/main" id="{00000000-0008-0000-3C00-000031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twoCellAnchor>
    <xdr:from>
      <xdr:col>4</xdr:col>
      <xdr:colOff>38100</xdr:colOff>
      <xdr:row>0</xdr:row>
      <xdr:rowOff>177800</xdr:rowOff>
    </xdr:from>
    <xdr:to>
      <xdr:col>10</xdr:col>
      <xdr:colOff>958850</xdr:colOff>
      <xdr:row>0</xdr:row>
      <xdr:rowOff>501651</xdr:rowOff>
    </xdr:to>
    <xdr:grpSp>
      <xdr:nvGrpSpPr>
        <xdr:cNvPr id="20" name="Gruppieren 19">
          <a:extLst>
            <a:ext uri="{FF2B5EF4-FFF2-40B4-BE49-F238E27FC236}">
              <a16:creationId xmlns:a16="http://schemas.microsoft.com/office/drawing/2014/main" id="{00000000-0008-0000-3C00-000014000000}"/>
            </a:ext>
          </a:extLst>
        </xdr:cNvPr>
        <xdr:cNvGrpSpPr/>
      </xdr:nvGrpSpPr>
      <xdr:grpSpPr>
        <a:xfrm>
          <a:off x="4617720" y="177800"/>
          <a:ext cx="5477510" cy="323851"/>
          <a:chOff x="4692650" y="177800"/>
          <a:chExt cx="5537200" cy="323851"/>
        </a:xfrm>
      </xdr:grpSpPr>
      <xdr:sp macro="" textlink="' '!A145">
        <xdr:nvSpPr>
          <xdr:cNvPr id="53" name="Rechteck: obere Ecken abgerundet 13">
            <a:hlinkClick xmlns:r="http://schemas.openxmlformats.org/officeDocument/2006/relationships" r:id="rId8"/>
            <a:extLst>
              <a:ext uri="{FF2B5EF4-FFF2-40B4-BE49-F238E27FC236}">
                <a16:creationId xmlns:a16="http://schemas.microsoft.com/office/drawing/2014/main" id="{00000000-0008-0000-3C00-000035000000}"/>
              </a:ext>
            </a:extLst>
          </xdr:cNvPr>
          <xdr:cNvSpPr/>
        </xdr:nvSpPr>
        <xdr:spPr>
          <a:xfrm>
            <a:off x="4692650" y="177800"/>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8B58465E-0AA4-4BEE-B2D2-9DCE4EDD25BC}"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Mesures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357">
        <xdr:nvSpPr>
          <xdr:cNvPr id="54" name="Rechteck: obere Ecken abgerundet 14">
            <a:hlinkClick xmlns:r="http://schemas.openxmlformats.org/officeDocument/2006/relationships" r:id="rId9" tooltip="Go to"/>
            <a:extLst>
              <a:ext uri="{FF2B5EF4-FFF2-40B4-BE49-F238E27FC236}">
                <a16:creationId xmlns:a16="http://schemas.microsoft.com/office/drawing/2014/main" id="{00000000-0008-0000-3C00-000036000000}"/>
              </a:ext>
            </a:extLst>
          </xdr:cNvPr>
          <xdr:cNvSpPr/>
        </xdr:nvSpPr>
        <xdr:spPr>
          <a:xfrm>
            <a:off x="6089642" y="177800"/>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18A4578E-FC1A-4D3E-B6AC-D204DC05E24D}"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Vision/Stratégies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16">
        <xdr:nvSpPr>
          <xdr:cNvPr id="55" name="Rechteck: obere Ecken abgerundet 15">
            <a:hlinkClick xmlns:r="http://schemas.openxmlformats.org/officeDocument/2006/relationships" r:id="rId10" tooltip="Go to"/>
            <a:extLst>
              <a:ext uri="{FF2B5EF4-FFF2-40B4-BE49-F238E27FC236}">
                <a16:creationId xmlns:a16="http://schemas.microsoft.com/office/drawing/2014/main" id="{00000000-0008-0000-3C00-000037000000}"/>
              </a:ext>
            </a:extLst>
          </xdr:cNvPr>
          <xdr:cNvSpPr/>
        </xdr:nvSpPr>
        <xdr:spPr>
          <a:xfrm>
            <a:off x="7486633" y="177800"/>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42A6CD55-CD25-44AC-BA4A-BD0143AC9E04}"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Risques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sp macro="" textlink="' '!A346">
        <xdr:nvSpPr>
          <xdr:cNvPr id="56" name="Rechteck: obere Ecken abgerundet 21">
            <a:hlinkClick xmlns:r="http://schemas.openxmlformats.org/officeDocument/2006/relationships" r:id="rId11" tooltip="Go to"/>
            <a:extLst>
              <a:ext uri="{FF2B5EF4-FFF2-40B4-BE49-F238E27FC236}">
                <a16:creationId xmlns:a16="http://schemas.microsoft.com/office/drawing/2014/main" id="{00000000-0008-0000-3C00-000038000000}"/>
              </a:ext>
            </a:extLst>
          </xdr:cNvPr>
          <xdr:cNvSpPr/>
        </xdr:nvSpPr>
        <xdr:spPr>
          <a:xfrm>
            <a:off x="8883623" y="177800"/>
            <a:ext cx="1346227" cy="323851"/>
          </a:xfrm>
          <a:prstGeom prst="round2SameRect">
            <a:avLst/>
          </a:prstGeom>
          <a:gradFill>
            <a:gsLst>
              <a:gs pos="0">
                <a:schemeClr val="tx2">
                  <a:lumMod val="60000"/>
                  <a:lumOff val="40000"/>
                </a:schemeClr>
              </a:gs>
              <a:gs pos="80000">
                <a:schemeClr val="accent1">
                  <a:lumMod val="40000"/>
                  <a:lumOff val="60000"/>
                </a:schemeClr>
              </a:gs>
              <a:gs pos="100000">
                <a:schemeClr val="accent1">
                  <a:lumMod val="20000"/>
                  <a:lumOff val="80000"/>
                </a:schemeClr>
              </a:gs>
            </a:gsLst>
          </a:gradFill>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fld id="{109603B1-3315-40CB-AEF6-43DF7B4F1138}" type="TxLink">
              <a:rPr kumimoji="0" lang="en-US"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rPr>
              <a:pPr marL="0" marR="0" lvl="0" indent="0" algn="ctr" defTabSz="466725" rtl="0" eaLnBrk="1" fontAlgn="auto" latinLnBrk="0" hangingPunct="1">
                <a:lnSpc>
                  <a:spcPct val="90000"/>
                </a:lnSpc>
                <a:spcBef>
                  <a:spcPts val="0"/>
                </a:spcBef>
                <a:spcAft>
                  <a:spcPct val="35000"/>
                </a:spcAft>
                <a:buClrTx/>
                <a:buSzTx/>
                <a:buFontTx/>
                <a:buNone/>
                <a:tabLst/>
                <a:defRPr/>
              </a:pPr>
              <a:t>Tendances</a:t>
            </a:fld>
            <a:endParaRPr kumimoji="0" lang="de-CH" sz="1400" b="0" i="0" u="none" strike="noStrike" kern="0" cap="none" spc="0" normalizeH="0" baseline="0">
              <a:ln>
                <a:noFill/>
              </a:ln>
              <a:solidFill>
                <a:schemeClr val="bg1"/>
              </a:solidFill>
              <a:effectLst/>
              <a:uLnTx/>
              <a:uFillTx/>
              <a:latin typeface="Calibri Light" panose="020F0302020204030204" pitchFamily="34" charset="0"/>
              <a:ea typeface="+mn-ea"/>
              <a:cs typeface="Calibri Light" panose="020F0302020204030204" pitchFamily="34" charset="0"/>
            </a:endParaRPr>
          </a:p>
        </xdr:txBody>
      </xdr:sp>
    </xdr:grpSp>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100963</xdr:colOff>
      <xdr:row>0</xdr:row>
      <xdr:rowOff>438150</xdr:rowOff>
    </xdr:from>
    <xdr:to>
      <xdr:col>7</xdr:col>
      <xdr:colOff>347038</xdr:colOff>
      <xdr:row>22</xdr:row>
      <xdr:rowOff>278325</xdr:rowOff>
    </xdr:to>
    <xdr:graphicFrame macro="">
      <xdr:nvGraphicFramePr>
        <xdr:cNvPr id="2" name="Diagramm 1">
          <a:extLst>
            <a:ext uri="{FF2B5EF4-FFF2-40B4-BE49-F238E27FC236}">
              <a16:creationId xmlns:a16="http://schemas.microsoft.com/office/drawing/2014/main" id="{00000000-0008-0000-3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6</xdr:col>
          <xdr:colOff>298450</xdr:colOff>
          <xdr:row>0</xdr:row>
          <xdr:rowOff>6350</xdr:rowOff>
        </xdr:from>
        <xdr:to>
          <xdr:col>8</xdr:col>
          <xdr:colOff>43815</xdr:colOff>
          <xdr:row>0</xdr:row>
          <xdr:rowOff>524510</xdr:rowOff>
        </xdr:to>
        <xdr:pic>
          <xdr:nvPicPr>
            <xdr:cNvPr id="9" name="Grafik 56">
              <a:extLst>
                <a:ext uri="{FF2B5EF4-FFF2-40B4-BE49-F238E27FC236}">
                  <a16:creationId xmlns:a16="http://schemas.microsoft.com/office/drawing/2014/main" id="{00000000-0008-0000-3D00-000009000000}"/>
                </a:ext>
              </a:extLst>
            </xdr:cNvPr>
            <xdr:cNvPicPr>
              <a:picLocks noChangeAspect="1" noChangeArrowheads="1"/>
              <a:extLst>
                <a:ext uri="{84589F7E-364E-4C9E-8A38-B11213B215E9}">
                  <a14:cameraTool cellRange="Logo!$D$6" spid="_x0000_s590363"/>
                </a:ext>
              </a:extLst>
            </xdr:cNvPicPr>
          </xdr:nvPicPr>
          <xdr:blipFill>
            <a:blip xmlns:r="http://schemas.openxmlformats.org/officeDocument/2006/relationships" r:embed="rId2"/>
            <a:srcRect/>
            <a:stretch>
              <a:fillRect/>
            </a:stretch>
          </xdr:blipFill>
          <xdr:spPr bwMode="auto">
            <a:xfrm>
              <a:off x="6426200" y="6350"/>
              <a:ext cx="2247265"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57150</xdr:colOff>
      <xdr:row>24</xdr:row>
      <xdr:rowOff>0</xdr:rowOff>
    </xdr:from>
    <xdr:to>
      <xdr:col>0</xdr:col>
      <xdr:colOff>381150</xdr:colOff>
      <xdr:row>25</xdr:row>
      <xdr:rowOff>30190</xdr:rowOff>
    </xdr:to>
    <xdr:sp macro="" textlink="">
      <xdr:nvSpPr>
        <xdr:cNvPr id="10" name="Rechteck 27">
          <a:hlinkClick xmlns:r="http://schemas.openxmlformats.org/officeDocument/2006/relationships" r:id="rId3" tooltip="Business Model"/>
          <a:extLst>
            <a:ext uri="{FF2B5EF4-FFF2-40B4-BE49-F238E27FC236}">
              <a16:creationId xmlns:a16="http://schemas.microsoft.com/office/drawing/2014/main" id="{00000000-0008-0000-3D00-00000A000000}"/>
            </a:ext>
          </a:extLst>
        </xdr:cNvPr>
        <xdr:cNvSpPr>
          <a:spLocks noChangeAspect="1"/>
        </xdr:cNvSpPr>
      </xdr:nvSpPr>
      <xdr:spPr>
        <a:xfrm>
          <a:off x="57150" y="547687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0</xdr:col>
      <xdr:colOff>76200</xdr:colOff>
      <xdr:row>0</xdr:row>
      <xdr:rowOff>173355</xdr:rowOff>
    </xdr:from>
    <xdr:to>
      <xdr:col>0</xdr:col>
      <xdr:colOff>382200</xdr:colOff>
      <xdr:row>0</xdr:row>
      <xdr:rowOff>478156</xdr:rowOff>
    </xdr:to>
    <xdr:grpSp>
      <xdr:nvGrpSpPr>
        <xdr:cNvPr id="11" name="Gruppieren 40">
          <a:hlinkClick xmlns:r="http://schemas.openxmlformats.org/officeDocument/2006/relationships" r:id="rId4"/>
          <a:extLst>
            <a:ext uri="{FF2B5EF4-FFF2-40B4-BE49-F238E27FC236}">
              <a16:creationId xmlns:a16="http://schemas.microsoft.com/office/drawing/2014/main" id="{00000000-0008-0000-3D00-00000B000000}"/>
            </a:ext>
          </a:extLst>
        </xdr:cNvPr>
        <xdr:cNvGrpSpPr>
          <a:grpSpLocks noChangeAspect="1"/>
        </xdr:cNvGrpSpPr>
      </xdr:nvGrpSpPr>
      <xdr:grpSpPr>
        <a:xfrm>
          <a:off x="76200" y="173355"/>
          <a:ext cx="306000" cy="304801"/>
          <a:chOff x="9191625" y="3009900"/>
          <a:chExt cx="324000" cy="325465"/>
        </a:xfrm>
      </xdr:grpSpPr>
      <xdr:sp macro="" textlink="">
        <xdr:nvSpPr>
          <xdr:cNvPr id="12" name="Rechteck 41">
            <a:extLst>
              <a:ext uri="{FF2B5EF4-FFF2-40B4-BE49-F238E27FC236}">
                <a16:creationId xmlns:a16="http://schemas.microsoft.com/office/drawing/2014/main" id="{00000000-0008-0000-3D00-00000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links 42">
            <a:extLst>
              <a:ext uri="{FF2B5EF4-FFF2-40B4-BE49-F238E27FC236}">
                <a16:creationId xmlns:a16="http://schemas.microsoft.com/office/drawing/2014/main" id="{00000000-0008-0000-3D00-00000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1739900</xdr:colOff>
      <xdr:row>1</xdr:row>
      <xdr:rowOff>57150</xdr:rowOff>
    </xdr:from>
    <xdr:to>
      <xdr:col>8</xdr:col>
      <xdr:colOff>3031</xdr:colOff>
      <xdr:row>1</xdr:row>
      <xdr:rowOff>237150</xdr:rowOff>
    </xdr:to>
    <xdr:grpSp>
      <xdr:nvGrpSpPr>
        <xdr:cNvPr id="14" name="Gruppieren 13">
          <a:extLst>
            <a:ext uri="{FF2B5EF4-FFF2-40B4-BE49-F238E27FC236}">
              <a16:creationId xmlns:a16="http://schemas.microsoft.com/office/drawing/2014/main" id="{00000000-0008-0000-3D00-00000E000000}"/>
            </a:ext>
          </a:extLst>
        </xdr:cNvPr>
        <xdr:cNvGrpSpPr/>
      </xdr:nvGrpSpPr>
      <xdr:grpSpPr>
        <a:xfrm>
          <a:off x="7736840" y="590550"/>
          <a:ext cx="709151" cy="180000"/>
          <a:chOff x="10585450" y="586886"/>
          <a:chExt cx="756141" cy="180000"/>
        </a:xfrm>
      </xdr:grpSpPr>
      <xdr:grpSp>
        <xdr:nvGrpSpPr>
          <xdr:cNvPr id="15" name="Gruppieren 14">
            <a:hlinkClick xmlns:r="http://schemas.openxmlformats.org/officeDocument/2006/relationships" r:id="rId5" tooltip="Help"/>
            <a:extLst>
              <a:ext uri="{FF2B5EF4-FFF2-40B4-BE49-F238E27FC236}">
                <a16:creationId xmlns:a16="http://schemas.microsoft.com/office/drawing/2014/main" id="{00000000-0008-0000-3D00-00000F000000}"/>
              </a:ext>
            </a:extLst>
          </xdr:cNvPr>
          <xdr:cNvGrpSpPr/>
        </xdr:nvGrpSpPr>
        <xdr:grpSpPr>
          <a:xfrm>
            <a:off x="11161591" y="586886"/>
            <a:ext cx="180000" cy="180000"/>
            <a:chOff x="8105775" y="571500"/>
            <a:chExt cx="172800" cy="172800"/>
          </a:xfrm>
        </xdr:grpSpPr>
        <xdr:sp macro="" textlink="">
          <xdr:nvSpPr>
            <xdr:cNvPr id="18" name="Rechteck 17">
              <a:extLst>
                <a:ext uri="{FF2B5EF4-FFF2-40B4-BE49-F238E27FC236}">
                  <a16:creationId xmlns:a16="http://schemas.microsoft.com/office/drawing/2014/main" id="{00000000-0008-0000-3D00-00001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 name="Textfeld 18">
              <a:extLst>
                <a:ext uri="{FF2B5EF4-FFF2-40B4-BE49-F238E27FC236}">
                  <a16:creationId xmlns:a16="http://schemas.microsoft.com/office/drawing/2014/main" id="{00000000-0008-0000-3D00-00001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16" name="Rechteck 15">
            <a:extLst>
              <a:ext uri="{FF2B5EF4-FFF2-40B4-BE49-F238E27FC236}">
                <a16:creationId xmlns:a16="http://schemas.microsoft.com/office/drawing/2014/main" id="{00000000-0008-0000-3D00-000010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7" name="Rechteck 16">
            <a:extLst>
              <a:ext uri="{FF2B5EF4-FFF2-40B4-BE49-F238E27FC236}">
                <a16:creationId xmlns:a16="http://schemas.microsoft.com/office/drawing/2014/main" id="{00000000-0008-0000-3D00-000011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41.xml><?xml version="1.0" encoding="utf-8"?>
<xdr:wsDr xmlns:xdr="http://schemas.openxmlformats.org/drawingml/2006/spreadsheetDrawing" xmlns:a="http://schemas.openxmlformats.org/drawingml/2006/main">
  <xdr:twoCellAnchor editAs="oneCell">
    <xdr:from>
      <xdr:col>0</xdr:col>
      <xdr:colOff>95250</xdr:colOff>
      <xdr:row>1</xdr:row>
      <xdr:rowOff>142875</xdr:rowOff>
    </xdr:from>
    <xdr:to>
      <xdr:col>7</xdr:col>
      <xdr:colOff>276225</xdr:colOff>
      <xdr:row>23</xdr:row>
      <xdr:rowOff>161925</xdr:rowOff>
    </xdr:to>
    <xdr:graphicFrame macro="">
      <xdr:nvGraphicFramePr>
        <xdr:cNvPr id="2" name="Diagramm 1">
          <a:extLst>
            <a:ext uri="{FF2B5EF4-FFF2-40B4-BE49-F238E27FC236}">
              <a16:creationId xmlns:a16="http://schemas.microsoft.com/office/drawing/2014/main" id="{00000000-0008-0000-3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6</xdr:col>
          <xdr:colOff>236220</xdr:colOff>
          <xdr:row>0</xdr:row>
          <xdr:rowOff>0</xdr:rowOff>
        </xdr:from>
        <xdr:to>
          <xdr:col>8</xdr:col>
          <xdr:colOff>0</xdr:colOff>
          <xdr:row>0</xdr:row>
          <xdr:rowOff>518160</xdr:rowOff>
        </xdr:to>
        <xdr:pic>
          <xdr:nvPicPr>
            <xdr:cNvPr id="9" name="Grafik 56">
              <a:extLst>
                <a:ext uri="{FF2B5EF4-FFF2-40B4-BE49-F238E27FC236}">
                  <a16:creationId xmlns:a16="http://schemas.microsoft.com/office/drawing/2014/main" id="{00000000-0008-0000-3E00-000009000000}"/>
                </a:ext>
              </a:extLst>
            </xdr:cNvPr>
            <xdr:cNvPicPr>
              <a:picLocks noChangeAspect="1" noChangeArrowheads="1"/>
              <a:extLst>
                <a:ext uri="{84589F7E-364E-4C9E-8A38-B11213B215E9}">
                  <a14:cameraTool cellRange="Logo!$D$6" spid="_x0000_s591387"/>
                </a:ext>
              </a:extLst>
            </xdr:cNvPicPr>
          </xdr:nvPicPr>
          <xdr:blipFill>
            <a:blip xmlns:r="http://schemas.openxmlformats.org/officeDocument/2006/relationships" r:embed="rId2"/>
            <a:srcRect/>
            <a:stretch>
              <a:fillRect/>
            </a:stretch>
          </xdr:blipFill>
          <xdr:spPr bwMode="auto">
            <a:xfrm>
              <a:off x="6065520" y="0"/>
              <a:ext cx="2154555" cy="518160"/>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66675</xdr:colOff>
      <xdr:row>24</xdr:row>
      <xdr:rowOff>0</xdr:rowOff>
    </xdr:from>
    <xdr:to>
      <xdr:col>0</xdr:col>
      <xdr:colOff>390675</xdr:colOff>
      <xdr:row>25</xdr:row>
      <xdr:rowOff>30190</xdr:rowOff>
    </xdr:to>
    <xdr:sp macro="" textlink="">
      <xdr:nvSpPr>
        <xdr:cNvPr id="10" name="Rechteck 27">
          <a:hlinkClick xmlns:r="http://schemas.openxmlformats.org/officeDocument/2006/relationships" r:id="rId3" tooltip="Business Model"/>
          <a:extLst>
            <a:ext uri="{FF2B5EF4-FFF2-40B4-BE49-F238E27FC236}">
              <a16:creationId xmlns:a16="http://schemas.microsoft.com/office/drawing/2014/main" id="{00000000-0008-0000-3E00-00000A000000}"/>
            </a:ext>
          </a:extLst>
        </xdr:cNvPr>
        <xdr:cNvSpPr>
          <a:spLocks noChangeAspect="1"/>
        </xdr:cNvSpPr>
      </xdr:nvSpPr>
      <xdr:spPr>
        <a:xfrm>
          <a:off x="66675" y="5457825"/>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050" b="0" i="0" u="none" strike="noStrike" kern="0" cap="none" spc="0" normalizeH="0" baseline="0">
              <a:ln>
                <a:noFill/>
              </a:ln>
              <a:solidFill>
                <a:schemeClr val="bg1"/>
              </a:solidFill>
              <a:effectLst/>
              <a:uLnTx/>
              <a:uFillTx/>
              <a:latin typeface="Calibri"/>
              <a:ea typeface="+mn-ea"/>
              <a:cs typeface="+mn-cs"/>
            </a:rPr>
            <a:t>BM</a:t>
          </a:r>
        </a:p>
      </xdr:txBody>
    </xdr:sp>
    <xdr:clientData/>
  </xdr:twoCellAnchor>
  <xdr:twoCellAnchor editAs="oneCell">
    <xdr:from>
      <xdr:col>0</xdr:col>
      <xdr:colOff>85725</xdr:colOff>
      <xdr:row>0</xdr:row>
      <xdr:rowOff>171450</xdr:rowOff>
    </xdr:from>
    <xdr:to>
      <xdr:col>0</xdr:col>
      <xdr:colOff>391725</xdr:colOff>
      <xdr:row>0</xdr:row>
      <xdr:rowOff>476251</xdr:rowOff>
    </xdr:to>
    <xdr:grpSp>
      <xdr:nvGrpSpPr>
        <xdr:cNvPr id="11" name="Gruppieren 40">
          <a:hlinkClick xmlns:r="http://schemas.openxmlformats.org/officeDocument/2006/relationships" r:id="rId4"/>
          <a:extLst>
            <a:ext uri="{FF2B5EF4-FFF2-40B4-BE49-F238E27FC236}">
              <a16:creationId xmlns:a16="http://schemas.microsoft.com/office/drawing/2014/main" id="{00000000-0008-0000-3E00-00000B000000}"/>
            </a:ext>
          </a:extLst>
        </xdr:cNvPr>
        <xdr:cNvGrpSpPr>
          <a:grpSpLocks noChangeAspect="1"/>
        </xdr:cNvGrpSpPr>
      </xdr:nvGrpSpPr>
      <xdr:grpSpPr>
        <a:xfrm>
          <a:off x="85725" y="171450"/>
          <a:ext cx="306000" cy="304801"/>
          <a:chOff x="9191625" y="3009900"/>
          <a:chExt cx="324000" cy="325465"/>
        </a:xfrm>
      </xdr:grpSpPr>
      <xdr:sp macro="" textlink="">
        <xdr:nvSpPr>
          <xdr:cNvPr id="12" name="Rechteck 41">
            <a:extLst>
              <a:ext uri="{FF2B5EF4-FFF2-40B4-BE49-F238E27FC236}">
                <a16:creationId xmlns:a16="http://schemas.microsoft.com/office/drawing/2014/main" id="{00000000-0008-0000-3E00-00000C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3" name="Pfeil nach links 42">
            <a:extLst>
              <a:ext uri="{FF2B5EF4-FFF2-40B4-BE49-F238E27FC236}">
                <a16:creationId xmlns:a16="http://schemas.microsoft.com/office/drawing/2014/main" id="{00000000-0008-0000-3E00-00000D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6</xdr:col>
      <xdr:colOff>1727200</xdr:colOff>
      <xdr:row>1</xdr:row>
      <xdr:rowOff>63500</xdr:rowOff>
    </xdr:from>
    <xdr:to>
      <xdr:col>7</xdr:col>
      <xdr:colOff>470391</xdr:colOff>
      <xdr:row>1</xdr:row>
      <xdr:rowOff>243500</xdr:rowOff>
    </xdr:to>
    <xdr:grpSp>
      <xdr:nvGrpSpPr>
        <xdr:cNvPr id="14" name="Gruppieren 13">
          <a:extLst>
            <a:ext uri="{FF2B5EF4-FFF2-40B4-BE49-F238E27FC236}">
              <a16:creationId xmlns:a16="http://schemas.microsoft.com/office/drawing/2014/main" id="{00000000-0008-0000-3E00-00000E000000}"/>
            </a:ext>
          </a:extLst>
        </xdr:cNvPr>
        <xdr:cNvGrpSpPr/>
      </xdr:nvGrpSpPr>
      <xdr:grpSpPr>
        <a:xfrm>
          <a:off x="7708900" y="596900"/>
          <a:ext cx="709151" cy="180000"/>
          <a:chOff x="10585450" y="586886"/>
          <a:chExt cx="756141" cy="180000"/>
        </a:xfrm>
      </xdr:grpSpPr>
      <xdr:grpSp>
        <xdr:nvGrpSpPr>
          <xdr:cNvPr id="15" name="Gruppieren 14">
            <a:hlinkClick xmlns:r="http://schemas.openxmlformats.org/officeDocument/2006/relationships" r:id="rId5" tooltip="Help"/>
            <a:extLst>
              <a:ext uri="{FF2B5EF4-FFF2-40B4-BE49-F238E27FC236}">
                <a16:creationId xmlns:a16="http://schemas.microsoft.com/office/drawing/2014/main" id="{00000000-0008-0000-3E00-00000F000000}"/>
              </a:ext>
            </a:extLst>
          </xdr:cNvPr>
          <xdr:cNvGrpSpPr/>
        </xdr:nvGrpSpPr>
        <xdr:grpSpPr>
          <a:xfrm>
            <a:off x="11161591" y="586886"/>
            <a:ext cx="180000" cy="180000"/>
            <a:chOff x="8105775" y="571500"/>
            <a:chExt cx="172800" cy="172800"/>
          </a:xfrm>
        </xdr:grpSpPr>
        <xdr:sp macro="" textlink="">
          <xdr:nvSpPr>
            <xdr:cNvPr id="18" name="Rechteck 17">
              <a:extLst>
                <a:ext uri="{FF2B5EF4-FFF2-40B4-BE49-F238E27FC236}">
                  <a16:creationId xmlns:a16="http://schemas.microsoft.com/office/drawing/2014/main" id="{00000000-0008-0000-3E00-000012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9" name="Textfeld 18">
              <a:extLst>
                <a:ext uri="{FF2B5EF4-FFF2-40B4-BE49-F238E27FC236}">
                  <a16:creationId xmlns:a16="http://schemas.microsoft.com/office/drawing/2014/main" id="{00000000-0008-0000-3E00-000013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16" name="Rechteck 15">
            <a:extLst>
              <a:ext uri="{FF2B5EF4-FFF2-40B4-BE49-F238E27FC236}">
                <a16:creationId xmlns:a16="http://schemas.microsoft.com/office/drawing/2014/main" id="{00000000-0008-0000-3E00-000010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17" name="Rechteck 16">
            <a:extLst>
              <a:ext uri="{FF2B5EF4-FFF2-40B4-BE49-F238E27FC236}">
                <a16:creationId xmlns:a16="http://schemas.microsoft.com/office/drawing/2014/main" id="{00000000-0008-0000-3E00-000011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177800</xdr:colOff>
          <xdr:row>1</xdr:row>
          <xdr:rowOff>141783</xdr:rowOff>
        </xdr:from>
        <xdr:to>
          <xdr:col>7</xdr:col>
          <xdr:colOff>2533650</xdr:colOff>
          <xdr:row>36</xdr:row>
          <xdr:rowOff>84633</xdr:rowOff>
        </xdr:to>
        <xdr:pic>
          <xdr:nvPicPr>
            <xdr:cNvPr id="2" name="Grafik 1">
              <a:extLst>
                <a:ext uri="{FF2B5EF4-FFF2-40B4-BE49-F238E27FC236}">
                  <a16:creationId xmlns:a16="http://schemas.microsoft.com/office/drawing/2014/main" id="{00000000-0008-0000-3F00-000002000000}"/>
                </a:ext>
              </a:extLst>
            </xdr:cNvPr>
            <xdr:cNvPicPr>
              <a:picLocks noChangeAspect="1" noChangeArrowheads="1"/>
              <a:extLst>
                <a:ext uri="{84589F7E-364E-4C9E-8A38-B11213B215E9}">
                  <a14:cameraTool cellRange="$D$50:$I$61" spid="_x0000_s1165369"/>
                </a:ext>
              </a:extLst>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rot="5400000">
              <a:off x="1231900" y="3869233"/>
              <a:ext cx="8743950" cy="2355850"/>
            </a:xfrm>
            <a:prstGeom prst="rect">
              <a:avLst/>
            </a:prstGeom>
            <a:solidFill>
              <a:srgbClr val="FFFFFF" mc:Ignorable="a14" a14:legacySpreadsheetColorIndex="9"/>
            </a:solidFill>
            <a:ln w="9525">
              <a:noFill/>
              <a:miter lim="800000"/>
              <a:headEnd/>
              <a:tailEnd/>
            </a:ln>
          </xdr:spPr>
        </xdr:pic>
        <xdr:clientData/>
      </xdr:twoCellAnchor>
    </mc:Choice>
    <mc:Fallback/>
  </mc:AlternateContent>
  <xdr:twoCellAnchor>
    <xdr:from>
      <xdr:col>3</xdr:col>
      <xdr:colOff>76197</xdr:colOff>
      <xdr:row>50</xdr:row>
      <xdr:rowOff>14287</xdr:rowOff>
    </xdr:from>
    <xdr:to>
      <xdr:col>9</xdr:col>
      <xdr:colOff>0</xdr:colOff>
      <xdr:row>59</xdr:row>
      <xdr:rowOff>133350</xdr:rowOff>
    </xdr:to>
    <xdr:graphicFrame macro="">
      <xdr:nvGraphicFramePr>
        <xdr:cNvPr id="3" name="Diagramm 2">
          <a:extLst>
            <a:ext uri="{FF2B5EF4-FFF2-40B4-BE49-F238E27FC236}">
              <a16:creationId xmlns:a16="http://schemas.microsoft.com/office/drawing/2014/main" id="{00000000-0008-0000-3F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PrintsWithSheet="0"/>
  </xdr:twoCellAnchor>
  <xdr:twoCellAnchor>
    <xdr:from>
      <xdr:col>3</xdr:col>
      <xdr:colOff>285750</xdr:colOff>
      <xdr:row>54</xdr:row>
      <xdr:rowOff>95250</xdr:rowOff>
    </xdr:from>
    <xdr:to>
      <xdr:col>9</xdr:col>
      <xdr:colOff>0</xdr:colOff>
      <xdr:row>54</xdr:row>
      <xdr:rowOff>95250</xdr:rowOff>
    </xdr:to>
    <xdr:cxnSp macro="">
      <xdr:nvCxnSpPr>
        <xdr:cNvPr id="4" name="Gerade Verbindung 7">
          <a:extLst>
            <a:ext uri="{FF2B5EF4-FFF2-40B4-BE49-F238E27FC236}">
              <a16:creationId xmlns:a16="http://schemas.microsoft.com/office/drawing/2014/main" id="{00000000-0008-0000-3F00-000004000000}"/>
            </a:ext>
          </a:extLst>
        </xdr:cNvPr>
        <xdr:cNvCxnSpPr/>
      </xdr:nvCxnSpPr>
      <xdr:spPr>
        <a:xfrm>
          <a:off x="1181100" y="18507075"/>
          <a:ext cx="8562975" cy="0"/>
        </a:xfrm>
        <a:prstGeom prst="line">
          <a:avLst/>
        </a:prstGeom>
        <a:ln w="15875">
          <a:solidFill>
            <a:schemeClr val="tx2"/>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390525</xdr:colOff>
      <xdr:row>34</xdr:row>
      <xdr:rowOff>0</xdr:rowOff>
    </xdr:from>
    <xdr:ext cx="689291" cy="233205"/>
    <xdr:sp macro="" textlink="' '!A613">
      <xdr:nvSpPr>
        <xdr:cNvPr id="8" name="Textfeld 7">
          <a:extLst>
            <a:ext uri="{FF2B5EF4-FFF2-40B4-BE49-F238E27FC236}">
              <a16:creationId xmlns:a16="http://schemas.microsoft.com/office/drawing/2014/main" id="{00000000-0008-0000-3F00-000008000000}"/>
            </a:ext>
          </a:extLst>
        </xdr:cNvPr>
        <xdr:cNvSpPr txBox="1"/>
      </xdr:nvSpPr>
      <xdr:spPr>
        <a:xfrm>
          <a:off x="390525" y="8656320"/>
          <a:ext cx="689291"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fld id="{222B9453-B64A-410A-A8E8-C28C39EE8547}" type="TxLink">
            <a:rPr lang="en-US" sz="900" b="0" i="0" u="none" strike="noStrike">
              <a:solidFill>
                <a:srgbClr val="000000"/>
              </a:solidFill>
              <a:latin typeface="Calibri Light" panose="020F0302020204030204" pitchFamily="34" charset="0"/>
              <a:cs typeface="Calibri Light" panose="020F0302020204030204" pitchFamily="34" charset="0"/>
            </a:rPr>
            <a:pPr/>
            <a:t>différence:</a:t>
          </a:fld>
          <a:endParaRPr lang="de-CH" sz="900">
            <a:latin typeface="Calibri Light" panose="020F0302020204030204" pitchFamily="34" charset="0"/>
            <a:cs typeface="Calibri Light" panose="020F0302020204030204" pitchFamily="34" charset="0"/>
          </a:endParaRPr>
        </a:p>
      </xdr:txBody>
    </xdr:sp>
    <xdr:clientData/>
  </xdr:oneCellAnchor>
  <xdr:twoCellAnchor>
    <xdr:from>
      <xdr:col>3</xdr:col>
      <xdr:colOff>156349</xdr:colOff>
      <xdr:row>34</xdr:row>
      <xdr:rowOff>53077</xdr:rowOff>
    </xdr:from>
    <xdr:to>
      <xdr:col>3</xdr:col>
      <xdr:colOff>264349</xdr:colOff>
      <xdr:row>34</xdr:row>
      <xdr:rowOff>161077</xdr:rowOff>
    </xdr:to>
    <xdr:sp macro="" textlink="">
      <xdr:nvSpPr>
        <xdr:cNvPr id="9" name="Ellipse 8">
          <a:extLst>
            <a:ext uri="{FF2B5EF4-FFF2-40B4-BE49-F238E27FC236}">
              <a16:creationId xmlns:a16="http://schemas.microsoft.com/office/drawing/2014/main" id="{00000000-0008-0000-3F00-000009000000}"/>
            </a:ext>
          </a:extLst>
        </xdr:cNvPr>
        <xdr:cNvSpPr>
          <a:spLocks noChangeAspect="1"/>
        </xdr:cNvSpPr>
      </xdr:nvSpPr>
      <xdr:spPr>
        <a:xfrm>
          <a:off x="1051699" y="8854177"/>
          <a:ext cx="108000" cy="108000"/>
        </a:xfrm>
        <a:prstGeom prst="ellipse">
          <a:avLst/>
        </a:prstGeom>
        <a:solidFill>
          <a:srgbClr val="339966"/>
        </a:solidFill>
        <a:ln>
          <a:solidFill>
            <a:srgbClr val="006600"/>
          </a:solidFill>
        </a:ln>
      </xdr:spPr>
      <xdr:style>
        <a:lnRef idx="1">
          <a:schemeClr val="accent3"/>
        </a:lnRef>
        <a:fillRef idx="2">
          <a:schemeClr val="accent3"/>
        </a:fillRef>
        <a:effectRef idx="1">
          <a:schemeClr val="accent3"/>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xdr:from>
      <xdr:col>3</xdr:col>
      <xdr:colOff>219075</xdr:colOff>
      <xdr:row>34</xdr:row>
      <xdr:rowOff>0</xdr:rowOff>
    </xdr:from>
    <xdr:to>
      <xdr:col>3</xdr:col>
      <xdr:colOff>545768</xdr:colOff>
      <xdr:row>34</xdr:row>
      <xdr:rowOff>233205</xdr:rowOff>
    </xdr:to>
    <xdr:sp macro="" textlink="' '!A614">
      <xdr:nvSpPr>
        <xdr:cNvPr id="10" name="Textfeld 9">
          <a:extLst>
            <a:ext uri="{FF2B5EF4-FFF2-40B4-BE49-F238E27FC236}">
              <a16:creationId xmlns:a16="http://schemas.microsoft.com/office/drawing/2014/main" id="{00000000-0008-0000-3F00-00000A000000}"/>
            </a:ext>
          </a:extLst>
        </xdr:cNvPr>
        <xdr:cNvSpPr txBox="1"/>
      </xdr:nvSpPr>
      <xdr:spPr>
        <a:xfrm>
          <a:off x="1114425" y="8801100"/>
          <a:ext cx="326693"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fld id="{042D65DB-AAF8-4C10-97C0-A47F51687AC4}" type="TxLink">
            <a:rPr lang="en-US" sz="900" b="0" i="0" u="none" strike="noStrike">
              <a:solidFill>
                <a:srgbClr val="000000"/>
              </a:solidFill>
              <a:latin typeface="Calibri Light" panose="020F0302020204030204" pitchFamily="34" charset="0"/>
              <a:ea typeface="+mn-ea"/>
              <a:cs typeface="Calibri Light" panose="020F0302020204030204" pitchFamily="34" charset="0"/>
            </a:rPr>
            <a:pPr marL="0" indent="0"/>
            <a:t>≥ 1</a:t>
          </a:fld>
          <a:endParaRPr lang="de-CH" sz="9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twoCellAnchor>
  <xdr:twoCellAnchor>
    <xdr:from>
      <xdr:col>3</xdr:col>
      <xdr:colOff>1110706</xdr:colOff>
      <xdr:row>34</xdr:row>
      <xdr:rowOff>41585</xdr:rowOff>
    </xdr:from>
    <xdr:to>
      <xdr:col>3</xdr:col>
      <xdr:colOff>1218706</xdr:colOff>
      <xdr:row>34</xdr:row>
      <xdr:rowOff>149585</xdr:rowOff>
    </xdr:to>
    <xdr:sp macro="" textlink="">
      <xdr:nvSpPr>
        <xdr:cNvPr id="11" name="Raute 10">
          <a:extLst>
            <a:ext uri="{FF2B5EF4-FFF2-40B4-BE49-F238E27FC236}">
              <a16:creationId xmlns:a16="http://schemas.microsoft.com/office/drawing/2014/main" id="{00000000-0008-0000-3F00-00000B000000}"/>
            </a:ext>
          </a:extLst>
        </xdr:cNvPr>
        <xdr:cNvSpPr>
          <a:spLocks noChangeAspect="1"/>
        </xdr:cNvSpPr>
      </xdr:nvSpPr>
      <xdr:spPr>
        <a:xfrm>
          <a:off x="2006056" y="8842685"/>
          <a:ext cx="108000" cy="108000"/>
        </a:xfrm>
        <a:prstGeom prst="diamond">
          <a:avLst/>
        </a:prstGeom>
        <a:solidFill>
          <a:srgbClr val="CC0000">
            <a:tint val="66000"/>
            <a:satMod val="160000"/>
          </a:srgbClr>
        </a:solidFill>
      </xdr:spPr>
      <xdr:style>
        <a:lnRef idx="1">
          <a:schemeClr val="accent2"/>
        </a:lnRef>
        <a:fillRef idx="2">
          <a:schemeClr val="accent2"/>
        </a:fillRef>
        <a:effectRef idx="1">
          <a:schemeClr val="accent2"/>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xdr:from>
      <xdr:col>3</xdr:col>
      <xdr:colOff>1171575</xdr:colOff>
      <xdr:row>34</xdr:row>
      <xdr:rowOff>0</xdr:rowOff>
    </xdr:from>
    <xdr:to>
      <xdr:col>3</xdr:col>
      <xdr:colOff>1498268</xdr:colOff>
      <xdr:row>34</xdr:row>
      <xdr:rowOff>233205</xdr:rowOff>
    </xdr:to>
    <xdr:sp macro="" textlink="' '!A615">
      <xdr:nvSpPr>
        <xdr:cNvPr id="12" name="Textfeld 11">
          <a:extLst>
            <a:ext uri="{FF2B5EF4-FFF2-40B4-BE49-F238E27FC236}">
              <a16:creationId xmlns:a16="http://schemas.microsoft.com/office/drawing/2014/main" id="{00000000-0008-0000-3F00-00000C000000}"/>
            </a:ext>
          </a:extLst>
        </xdr:cNvPr>
        <xdr:cNvSpPr txBox="1"/>
      </xdr:nvSpPr>
      <xdr:spPr>
        <a:xfrm>
          <a:off x="2066925" y="8801100"/>
          <a:ext cx="326693"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fld id="{71D6B806-77EC-454E-B41C-99EAEA9CB4C2}" type="TxLink">
            <a:rPr lang="en-US" sz="900" b="0" i="0" u="none" strike="noStrike">
              <a:solidFill>
                <a:srgbClr val="000000"/>
              </a:solidFill>
              <a:latin typeface="Calibri Light" panose="020F0302020204030204" pitchFamily="34" charset="0"/>
              <a:ea typeface="+mn-ea"/>
              <a:cs typeface="Calibri Light" panose="020F0302020204030204" pitchFamily="34" charset="0"/>
            </a:rPr>
            <a:pPr marL="0" indent="0"/>
            <a:t>≤ 1</a:t>
          </a:fld>
          <a:endParaRPr lang="de-CH" sz="9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twoCellAnchor>
  <xdr:twoCellAnchor>
    <xdr:from>
      <xdr:col>3</xdr:col>
      <xdr:colOff>629672</xdr:colOff>
      <xdr:row>34</xdr:row>
      <xdr:rowOff>33918</xdr:rowOff>
    </xdr:from>
    <xdr:to>
      <xdr:col>3</xdr:col>
      <xdr:colOff>754952</xdr:colOff>
      <xdr:row>34</xdr:row>
      <xdr:rowOff>141918</xdr:rowOff>
    </xdr:to>
    <xdr:sp macro="" textlink="">
      <xdr:nvSpPr>
        <xdr:cNvPr id="13" name="Gleichschenkliges Dreieck 12">
          <a:extLst>
            <a:ext uri="{FF2B5EF4-FFF2-40B4-BE49-F238E27FC236}">
              <a16:creationId xmlns:a16="http://schemas.microsoft.com/office/drawing/2014/main" id="{00000000-0008-0000-3F00-00000D000000}"/>
            </a:ext>
          </a:extLst>
        </xdr:cNvPr>
        <xdr:cNvSpPr>
          <a:spLocks noChangeAspect="1"/>
        </xdr:cNvSpPr>
      </xdr:nvSpPr>
      <xdr:spPr>
        <a:xfrm>
          <a:off x="1525022" y="8835018"/>
          <a:ext cx="125280" cy="108000"/>
        </a:xfrm>
        <a:prstGeom prst="triangle">
          <a:avLst/>
        </a:prstGeom>
        <a:gradFill flip="none" rotWithShape="1">
          <a:gsLst>
            <a:gs pos="0">
              <a:srgbClr val="FFCC00">
                <a:tint val="66000"/>
                <a:satMod val="160000"/>
              </a:srgbClr>
            </a:gs>
            <a:gs pos="50000">
              <a:srgbClr val="FFCC00">
                <a:tint val="44500"/>
                <a:satMod val="160000"/>
              </a:srgbClr>
            </a:gs>
            <a:gs pos="100000">
              <a:srgbClr val="FFCC00">
                <a:tint val="23500"/>
                <a:satMod val="160000"/>
              </a:srgbClr>
            </a:gs>
          </a:gsLst>
          <a:lin ang="0" scaled="1"/>
          <a:tileRect/>
        </a:gradFill>
        <a:ln>
          <a:solidFill>
            <a:schemeClr val="accent6"/>
          </a:solidFill>
        </a:ln>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lang="de-CH" sz="1100" baseline="0">
            <a:latin typeface="Calibri Light" panose="020F0302020204030204" pitchFamily="34" charset="0"/>
            <a:cs typeface="Calibri Light" panose="020F0302020204030204" pitchFamily="34" charset="0"/>
          </a:endParaRPr>
        </a:p>
      </xdr:txBody>
    </xdr:sp>
    <xdr:clientData/>
  </xdr:twoCellAnchor>
  <xdr:twoCellAnchor>
    <xdr:from>
      <xdr:col>3</xdr:col>
      <xdr:colOff>700110</xdr:colOff>
      <xdr:row>34</xdr:row>
      <xdr:rowOff>0</xdr:rowOff>
    </xdr:from>
    <xdr:to>
      <xdr:col>3</xdr:col>
      <xdr:colOff>1026803</xdr:colOff>
      <xdr:row>34</xdr:row>
      <xdr:rowOff>233205</xdr:rowOff>
    </xdr:to>
    <xdr:sp macro="" textlink="' '!A616">
      <xdr:nvSpPr>
        <xdr:cNvPr id="14" name="Textfeld 13">
          <a:extLst>
            <a:ext uri="{FF2B5EF4-FFF2-40B4-BE49-F238E27FC236}">
              <a16:creationId xmlns:a16="http://schemas.microsoft.com/office/drawing/2014/main" id="{00000000-0008-0000-3F00-00000E000000}"/>
            </a:ext>
          </a:extLst>
        </xdr:cNvPr>
        <xdr:cNvSpPr txBox="1"/>
      </xdr:nvSpPr>
      <xdr:spPr>
        <a:xfrm>
          <a:off x="1595460" y="8801100"/>
          <a:ext cx="326693"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fld id="{5F856EE8-9DE9-4C4D-8C07-F4D726647558}" type="TxLink">
            <a:rPr lang="en-US" sz="900" b="0" i="0" u="none" strike="noStrike">
              <a:solidFill>
                <a:srgbClr val="000000"/>
              </a:solidFill>
              <a:latin typeface="Calibri Light" panose="020F0302020204030204" pitchFamily="34" charset="0"/>
              <a:ea typeface="+mn-ea"/>
              <a:cs typeface="Calibri Light" panose="020F0302020204030204" pitchFamily="34" charset="0"/>
            </a:rPr>
            <a:pPr marL="0" indent="0"/>
            <a:t>= 0</a:t>
          </a:fld>
          <a:endParaRPr lang="de-CH" sz="900" b="0" i="0" u="none" strike="noStrike">
            <a:solidFill>
              <a:srgbClr val="000000"/>
            </a:solidFill>
            <a:latin typeface="Calibri Light" panose="020F0302020204030204" pitchFamily="34" charset="0"/>
            <a:ea typeface="+mn-ea"/>
            <a:cs typeface="Calibri Light" panose="020F0302020204030204" pitchFamily="34" charset="0"/>
          </a:endParaRPr>
        </a:p>
      </xdr:txBody>
    </xdr:sp>
    <xdr:clientData/>
  </xdr:twoCellAnchor>
  <mc:AlternateContent xmlns:mc="http://schemas.openxmlformats.org/markup-compatibility/2006">
    <mc:Choice xmlns:a14="http://schemas.microsoft.com/office/drawing/2010/main" Requires="a14">
      <xdr:twoCellAnchor>
        <xdr:from>
          <xdr:col>8</xdr:col>
          <xdr:colOff>1013460</xdr:colOff>
          <xdr:row>0</xdr:row>
          <xdr:rowOff>0</xdr:rowOff>
        </xdr:from>
        <xdr:to>
          <xdr:col>9</xdr:col>
          <xdr:colOff>22860</xdr:colOff>
          <xdr:row>0</xdr:row>
          <xdr:rowOff>521743</xdr:rowOff>
        </xdr:to>
        <xdr:pic>
          <xdr:nvPicPr>
            <xdr:cNvPr id="17" name="Grafik 56">
              <a:extLst>
                <a:ext uri="{FF2B5EF4-FFF2-40B4-BE49-F238E27FC236}">
                  <a16:creationId xmlns:a16="http://schemas.microsoft.com/office/drawing/2014/main" id="{00000000-0008-0000-3F00-000011000000}"/>
                </a:ext>
              </a:extLst>
            </xdr:cNvPr>
            <xdr:cNvPicPr>
              <a:picLocks noChangeAspect="1" noChangeArrowheads="1"/>
              <a:extLst>
                <a:ext uri="{84589F7E-364E-4C9E-8A38-B11213B215E9}">
                  <a14:cameraTool cellRange="Logo!$D$6" spid="_x0000_s1165370"/>
                </a:ext>
              </a:extLst>
            </xdr:cNvPicPr>
          </xdr:nvPicPr>
          <xdr:blipFill>
            <a:blip xmlns:r="http://schemas.openxmlformats.org/officeDocument/2006/relationships" r:embed="rId3"/>
            <a:srcRect/>
            <a:stretch>
              <a:fillRect/>
            </a:stretch>
          </xdr:blipFill>
          <xdr:spPr bwMode="auto">
            <a:xfrm>
              <a:off x="7915910" y="0"/>
              <a:ext cx="2311400" cy="521743"/>
            </a:xfrm>
            <a:prstGeom prst="rect">
              <a:avLst/>
            </a:prstGeom>
            <a:solidFill>
              <a:schemeClr val="bg1"/>
            </a:solidFill>
            <a:ln w="9525">
              <a:noFill/>
              <a:miter lim="800000"/>
              <a:headEnd/>
              <a:tailEnd/>
            </a:ln>
          </xdr:spPr>
        </xdr:pic>
        <xdr:clientData/>
      </xdr:twoCellAnchor>
    </mc:Choice>
    <mc:Fallback/>
  </mc:AlternateContent>
  <xdr:twoCellAnchor editAs="oneCell">
    <xdr:from>
      <xdr:col>0</xdr:col>
      <xdr:colOff>85725</xdr:colOff>
      <xdr:row>0</xdr:row>
      <xdr:rowOff>156210</xdr:rowOff>
    </xdr:from>
    <xdr:to>
      <xdr:col>0</xdr:col>
      <xdr:colOff>391725</xdr:colOff>
      <xdr:row>0</xdr:row>
      <xdr:rowOff>461011</xdr:rowOff>
    </xdr:to>
    <xdr:grpSp>
      <xdr:nvGrpSpPr>
        <xdr:cNvPr id="20" name="Gruppieren 40">
          <a:hlinkClick xmlns:r="http://schemas.openxmlformats.org/officeDocument/2006/relationships" r:id="rId4"/>
          <a:extLst>
            <a:ext uri="{FF2B5EF4-FFF2-40B4-BE49-F238E27FC236}">
              <a16:creationId xmlns:a16="http://schemas.microsoft.com/office/drawing/2014/main" id="{00000000-0008-0000-3F00-000014000000}"/>
            </a:ext>
          </a:extLst>
        </xdr:cNvPr>
        <xdr:cNvGrpSpPr>
          <a:grpSpLocks noChangeAspect="1"/>
        </xdr:cNvGrpSpPr>
      </xdr:nvGrpSpPr>
      <xdr:grpSpPr>
        <a:xfrm>
          <a:off x="85725" y="156210"/>
          <a:ext cx="306000" cy="304801"/>
          <a:chOff x="9191625" y="3009900"/>
          <a:chExt cx="324000" cy="325465"/>
        </a:xfrm>
      </xdr:grpSpPr>
      <xdr:sp macro="" textlink="">
        <xdr:nvSpPr>
          <xdr:cNvPr id="21" name="Rechteck 41">
            <a:extLst>
              <a:ext uri="{FF2B5EF4-FFF2-40B4-BE49-F238E27FC236}">
                <a16:creationId xmlns:a16="http://schemas.microsoft.com/office/drawing/2014/main" id="{00000000-0008-0000-3F00-000015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2" name="Pfeil nach links 42">
            <a:extLst>
              <a:ext uri="{FF2B5EF4-FFF2-40B4-BE49-F238E27FC236}">
                <a16:creationId xmlns:a16="http://schemas.microsoft.com/office/drawing/2014/main" id="{00000000-0008-0000-3F00-000016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8</xdr:col>
      <xdr:colOff>2508250</xdr:colOff>
      <xdr:row>1</xdr:row>
      <xdr:rowOff>63500</xdr:rowOff>
    </xdr:from>
    <xdr:to>
      <xdr:col>9</xdr:col>
      <xdr:colOff>3031</xdr:colOff>
      <xdr:row>2</xdr:row>
      <xdr:rowOff>46650</xdr:rowOff>
    </xdr:to>
    <xdr:grpSp>
      <xdr:nvGrpSpPr>
        <xdr:cNvPr id="23" name="Gruppieren 22">
          <a:extLst>
            <a:ext uri="{FF2B5EF4-FFF2-40B4-BE49-F238E27FC236}">
              <a16:creationId xmlns:a16="http://schemas.microsoft.com/office/drawing/2014/main" id="{00000000-0008-0000-3F00-000017000000}"/>
            </a:ext>
          </a:extLst>
        </xdr:cNvPr>
        <xdr:cNvGrpSpPr/>
      </xdr:nvGrpSpPr>
      <xdr:grpSpPr>
        <a:xfrm>
          <a:off x="9290050" y="596900"/>
          <a:ext cx="740901" cy="181270"/>
          <a:chOff x="10585450" y="586886"/>
          <a:chExt cx="756141" cy="180000"/>
        </a:xfrm>
      </xdr:grpSpPr>
      <xdr:grpSp>
        <xdr:nvGrpSpPr>
          <xdr:cNvPr id="24" name="Gruppieren 23">
            <a:hlinkClick xmlns:r="http://schemas.openxmlformats.org/officeDocument/2006/relationships" r:id="rId5" tooltip="Help"/>
            <a:extLst>
              <a:ext uri="{FF2B5EF4-FFF2-40B4-BE49-F238E27FC236}">
                <a16:creationId xmlns:a16="http://schemas.microsoft.com/office/drawing/2014/main" id="{00000000-0008-0000-3F00-000018000000}"/>
              </a:ext>
            </a:extLst>
          </xdr:cNvPr>
          <xdr:cNvGrpSpPr/>
        </xdr:nvGrpSpPr>
        <xdr:grpSpPr>
          <a:xfrm>
            <a:off x="11161591" y="586886"/>
            <a:ext cx="180000" cy="180000"/>
            <a:chOff x="8105775" y="571500"/>
            <a:chExt cx="172800" cy="172800"/>
          </a:xfrm>
        </xdr:grpSpPr>
        <xdr:sp macro="" textlink="">
          <xdr:nvSpPr>
            <xdr:cNvPr id="27" name="Rechteck 26">
              <a:extLst>
                <a:ext uri="{FF2B5EF4-FFF2-40B4-BE49-F238E27FC236}">
                  <a16:creationId xmlns:a16="http://schemas.microsoft.com/office/drawing/2014/main" id="{00000000-0008-0000-3F00-00001B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8" name="Textfeld 27">
              <a:extLst>
                <a:ext uri="{FF2B5EF4-FFF2-40B4-BE49-F238E27FC236}">
                  <a16:creationId xmlns:a16="http://schemas.microsoft.com/office/drawing/2014/main" id="{00000000-0008-0000-3F00-00001C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25" name="Rechteck 24">
            <a:extLst>
              <a:ext uri="{FF2B5EF4-FFF2-40B4-BE49-F238E27FC236}">
                <a16:creationId xmlns:a16="http://schemas.microsoft.com/office/drawing/2014/main" id="{00000000-0008-0000-3F00-000019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26" name="Rechteck 25">
            <a:extLst>
              <a:ext uri="{FF2B5EF4-FFF2-40B4-BE49-F238E27FC236}">
                <a16:creationId xmlns:a16="http://schemas.microsoft.com/office/drawing/2014/main" id="{00000000-0008-0000-3F00-00001A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43.xml><?xml version="1.0" encoding="utf-8"?>
<xdr:wsDr xmlns:xdr="http://schemas.openxmlformats.org/drawingml/2006/spreadsheetDrawing" xmlns:a="http://schemas.openxmlformats.org/drawingml/2006/main">
  <xdr:oneCellAnchor>
    <xdr:from>
      <xdr:col>2</xdr:col>
      <xdr:colOff>1296232</xdr:colOff>
      <xdr:row>7</xdr:row>
      <xdr:rowOff>831870</xdr:rowOff>
    </xdr:from>
    <xdr:ext cx="295275" cy="3647168"/>
    <xdr:cxnSp macro="">
      <xdr:nvCxnSpPr>
        <xdr:cNvPr id="2" name="Gekrümmte Verbindung 66">
          <a:extLst>
            <a:ext uri="{FF2B5EF4-FFF2-40B4-BE49-F238E27FC236}">
              <a16:creationId xmlns:a16="http://schemas.microsoft.com/office/drawing/2014/main" id="{00000000-0008-0000-4000-000002000000}"/>
            </a:ext>
          </a:extLst>
        </xdr:cNvPr>
        <xdr:cNvCxnSpPr>
          <a:stCxn id="16" idx="2"/>
          <a:endCxn id="25" idx="0"/>
        </xdr:cNvCxnSpPr>
      </xdr:nvCxnSpPr>
      <xdr:spPr>
        <a:xfrm rot="16200000" flipH="1">
          <a:off x="1449086" y="5708216"/>
          <a:ext cx="3647168" cy="29527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1408597</xdr:colOff>
      <xdr:row>6</xdr:row>
      <xdr:rowOff>742949</xdr:rowOff>
    </xdr:from>
    <xdr:ext cx="1840262" cy="2305021"/>
    <xdr:cxnSp macro="">
      <xdr:nvCxnSpPr>
        <xdr:cNvPr id="3" name="Gekrümmte Verbindung 111">
          <a:extLst>
            <a:ext uri="{FF2B5EF4-FFF2-40B4-BE49-F238E27FC236}">
              <a16:creationId xmlns:a16="http://schemas.microsoft.com/office/drawing/2014/main" id="{00000000-0008-0000-4000-000003000000}"/>
            </a:ext>
          </a:extLst>
        </xdr:cNvPr>
        <xdr:cNvCxnSpPr>
          <a:stCxn id="11" idx="2"/>
          <a:endCxn id="17" idx="0"/>
        </xdr:cNvCxnSpPr>
      </xdr:nvCxnSpPr>
      <xdr:spPr>
        <a:xfrm rot="16200000" flipH="1">
          <a:off x="3093917" y="2486629"/>
          <a:ext cx="2305021" cy="1840262"/>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3734632</xdr:colOff>
      <xdr:row>6</xdr:row>
      <xdr:rowOff>1333498</xdr:rowOff>
    </xdr:from>
    <xdr:ext cx="3695701" cy="4730499"/>
    <xdr:cxnSp macro="">
      <xdr:nvCxnSpPr>
        <xdr:cNvPr id="4" name="Gekrümmte Verbindung 304">
          <a:extLst>
            <a:ext uri="{FF2B5EF4-FFF2-40B4-BE49-F238E27FC236}">
              <a16:creationId xmlns:a16="http://schemas.microsoft.com/office/drawing/2014/main" id="{00000000-0008-0000-4000-000004000000}"/>
            </a:ext>
          </a:extLst>
        </xdr:cNvPr>
        <xdr:cNvCxnSpPr>
          <a:stCxn id="12" idx="2"/>
          <a:endCxn id="23" idx="0"/>
        </xdr:cNvCxnSpPr>
      </xdr:nvCxnSpPr>
      <xdr:spPr>
        <a:xfrm rot="16200000" flipH="1">
          <a:off x="5099373" y="3352037"/>
          <a:ext cx="4730499" cy="3695701"/>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3763209</xdr:colOff>
      <xdr:row>6</xdr:row>
      <xdr:rowOff>640573</xdr:rowOff>
    </xdr:from>
    <xdr:ext cx="2295525" cy="3820273"/>
    <xdr:cxnSp macro="">
      <xdr:nvCxnSpPr>
        <xdr:cNvPr id="5" name="Gekrümmte Verbindung 307">
          <a:extLst>
            <a:ext uri="{FF2B5EF4-FFF2-40B4-BE49-F238E27FC236}">
              <a16:creationId xmlns:a16="http://schemas.microsoft.com/office/drawing/2014/main" id="{00000000-0008-0000-4000-000005000000}"/>
            </a:ext>
          </a:extLst>
        </xdr:cNvPr>
        <xdr:cNvCxnSpPr>
          <a:stCxn id="13" idx="2"/>
          <a:endCxn id="20" idx="0"/>
        </xdr:cNvCxnSpPr>
      </xdr:nvCxnSpPr>
      <xdr:spPr>
        <a:xfrm rot="5400000">
          <a:off x="4829635" y="2917422"/>
          <a:ext cx="3820273" cy="229552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8335208</xdr:colOff>
      <xdr:row>7</xdr:row>
      <xdr:rowOff>796031</xdr:rowOff>
    </xdr:from>
    <xdr:ext cx="85725" cy="1150216"/>
    <xdr:cxnSp macro="">
      <xdr:nvCxnSpPr>
        <xdr:cNvPr id="6" name="Gekrümmte Verbindung 310">
          <a:extLst>
            <a:ext uri="{FF2B5EF4-FFF2-40B4-BE49-F238E27FC236}">
              <a16:creationId xmlns:a16="http://schemas.microsoft.com/office/drawing/2014/main" id="{00000000-0008-0000-4000-000006000000}"/>
            </a:ext>
          </a:extLst>
        </xdr:cNvPr>
        <xdr:cNvCxnSpPr>
          <a:stCxn id="15" idx="2"/>
          <a:endCxn id="24" idx="0"/>
        </xdr:cNvCxnSpPr>
      </xdr:nvCxnSpPr>
      <xdr:spPr>
        <a:xfrm rot="5400000">
          <a:off x="9631763" y="4528676"/>
          <a:ext cx="1150216" cy="8572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4896683</xdr:colOff>
      <xdr:row>6</xdr:row>
      <xdr:rowOff>1314588</xdr:rowOff>
    </xdr:from>
    <xdr:ext cx="2809875" cy="4221726"/>
    <xdr:cxnSp macro="">
      <xdr:nvCxnSpPr>
        <xdr:cNvPr id="7" name="Gekrümmte Verbindung 316">
          <a:extLst>
            <a:ext uri="{FF2B5EF4-FFF2-40B4-BE49-F238E27FC236}">
              <a16:creationId xmlns:a16="http://schemas.microsoft.com/office/drawing/2014/main" id="{00000000-0008-0000-4000-000007000000}"/>
            </a:ext>
          </a:extLst>
        </xdr:cNvPr>
        <xdr:cNvCxnSpPr>
          <a:stCxn id="14" idx="2"/>
          <a:endCxn id="21" idx="0"/>
        </xdr:cNvCxnSpPr>
      </xdr:nvCxnSpPr>
      <xdr:spPr>
        <a:xfrm rot="5400000">
          <a:off x="6019558" y="3534988"/>
          <a:ext cx="4221726" cy="280987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1591509</xdr:colOff>
      <xdr:row>9</xdr:row>
      <xdr:rowOff>669087</xdr:rowOff>
    </xdr:from>
    <xdr:ext cx="3305175" cy="438101"/>
    <xdr:cxnSp macro="">
      <xdr:nvCxnSpPr>
        <xdr:cNvPr id="8" name="Gekrümmte Verbindung 325">
          <a:extLst>
            <a:ext uri="{FF2B5EF4-FFF2-40B4-BE49-F238E27FC236}">
              <a16:creationId xmlns:a16="http://schemas.microsoft.com/office/drawing/2014/main" id="{00000000-0008-0000-4000-000008000000}"/>
            </a:ext>
          </a:extLst>
        </xdr:cNvPr>
        <xdr:cNvCxnSpPr>
          <a:stCxn id="21" idx="2"/>
          <a:endCxn id="25" idx="0"/>
        </xdr:cNvCxnSpPr>
      </xdr:nvCxnSpPr>
      <xdr:spPr>
        <a:xfrm rot="5400000">
          <a:off x="4853846" y="5807800"/>
          <a:ext cx="438101" cy="330517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4896684</xdr:colOff>
      <xdr:row>8</xdr:row>
      <xdr:rowOff>450870</xdr:rowOff>
    </xdr:from>
    <xdr:ext cx="3438525" cy="1713593"/>
    <xdr:cxnSp macro="">
      <xdr:nvCxnSpPr>
        <xdr:cNvPr id="9" name="Gekrümmte Verbindung 334">
          <a:extLst>
            <a:ext uri="{FF2B5EF4-FFF2-40B4-BE49-F238E27FC236}">
              <a16:creationId xmlns:a16="http://schemas.microsoft.com/office/drawing/2014/main" id="{00000000-0008-0000-4000-000009000000}"/>
            </a:ext>
          </a:extLst>
        </xdr:cNvPr>
        <xdr:cNvCxnSpPr>
          <a:stCxn id="24" idx="2"/>
          <a:endCxn id="21" idx="0"/>
        </xdr:cNvCxnSpPr>
      </xdr:nvCxnSpPr>
      <xdr:spPr>
        <a:xfrm rot="5400000">
          <a:off x="7587950" y="4474729"/>
          <a:ext cx="1713593" cy="343852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1381959</xdr:colOff>
      <xdr:row>6</xdr:row>
      <xdr:rowOff>1333498</xdr:rowOff>
    </xdr:from>
    <xdr:ext cx="2352674" cy="3046479"/>
    <xdr:cxnSp macro="">
      <xdr:nvCxnSpPr>
        <xdr:cNvPr id="10" name="Gekrümmte Verbindung 337">
          <a:extLst>
            <a:ext uri="{FF2B5EF4-FFF2-40B4-BE49-F238E27FC236}">
              <a16:creationId xmlns:a16="http://schemas.microsoft.com/office/drawing/2014/main" id="{00000000-0008-0000-4000-00000A000000}"/>
            </a:ext>
          </a:extLst>
        </xdr:cNvPr>
        <xdr:cNvCxnSpPr>
          <a:stCxn id="12" idx="2"/>
          <a:endCxn id="19" idx="0"/>
        </xdr:cNvCxnSpPr>
      </xdr:nvCxnSpPr>
      <xdr:spPr>
        <a:xfrm rot="5400000">
          <a:off x="2917196" y="3181541"/>
          <a:ext cx="3046479" cy="2352674"/>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oneCellAnchor>
    <xdr:from>
      <xdr:col>2</xdr:col>
      <xdr:colOff>239092</xdr:colOff>
      <xdr:row>6</xdr:row>
      <xdr:rowOff>274294</xdr:rowOff>
    </xdr:from>
    <xdr:ext cx="2339007" cy="468656"/>
    <xdr:sp macro="" textlink="Normstrategien!G28">
      <xdr:nvSpPr>
        <xdr:cNvPr id="11" name="Abgerundetes Rechteck 85">
          <a:extLst>
            <a:ext uri="{FF2B5EF4-FFF2-40B4-BE49-F238E27FC236}">
              <a16:creationId xmlns:a16="http://schemas.microsoft.com/office/drawing/2014/main" id="{00000000-0008-0000-4000-00000B000000}"/>
            </a:ext>
          </a:extLst>
        </xdr:cNvPr>
        <xdr:cNvSpPr/>
      </xdr:nvSpPr>
      <xdr:spPr>
        <a:xfrm>
          <a:off x="2156792" y="1785594"/>
          <a:ext cx="2339007" cy="468656"/>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noAutofit/>
        </a:bodyPr>
        <a:lstStyle/>
        <a:p>
          <a:pPr marL="0" indent="0" algn="l"/>
          <a:fld id="{3043398E-E67A-4259-9F26-223F13A15AF5}" type="TxLink">
            <a:rPr lang="en-US" sz="900" b="0" i="0" u="none" strike="noStrike">
              <a:solidFill>
                <a:srgbClr val="000000"/>
              </a:solidFill>
              <a:latin typeface="Calibri Light" panose="020F0302020204030204" pitchFamily="34" charset="0"/>
              <a:ea typeface="+mn-ea"/>
              <a:cs typeface="Calibri Light" panose="020F0302020204030204" pitchFamily="34" charset="0"/>
            </a:rPr>
            <a:pPr marL="0" indent="0" algn="l"/>
            <a:t>Unser Unterricht fördert selbstverantwortliches und selbstbestimmtes Lernen </a:t>
          </a:fld>
          <a:endParaRPr lang="de-CH"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2654632</xdr:colOff>
      <xdr:row>6</xdr:row>
      <xdr:rowOff>914400</xdr:rowOff>
    </xdr:from>
    <xdr:ext cx="2160000" cy="419099"/>
    <xdr:sp macro="" textlink="Normstrategien!G33">
      <xdr:nvSpPr>
        <xdr:cNvPr id="12" name="Abgerundetes Rechteck 218">
          <a:extLst>
            <a:ext uri="{FF2B5EF4-FFF2-40B4-BE49-F238E27FC236}">
              <a16:creationId xmlns:a16="http://schemas.microsoft.com/office/drawing/2014/main" id="{00000000-0008-0000-4000-00000C000000}"/>
            </a:ext>
          </a:extLst>
        </xdr:cNvPr>
        <xdr:cNvSpPr>
          <a:spLocks/>
        </xdr:cNvSpPr>
      </xdr:nvSpPr>
      <xdr:spPr>
        <a:xfrm>
          <a:off x="4536772" y="2415540"/>
          <a:ext cx="2160000" cy="41909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noAutofit/>
        </a:bodyPr>
        <a:lstStyle/>
        <a:p>
          <a:pPr algn="l"/>
          <a:fld id="{E23B5D09-46C6-4991-880B-EBB5C1E3E13F}" type="TxLink">
            <a:rPr lang="en-US" sz="900" b="0" i="0" u="none" strike="noStrike">
              <a:solidFill>
                <a:srgbClr val="000000"/>
              </a:solidFill>
              <a:latin typeface="Calibri Light" panose="020F0302020204030204" pitchFamily="34" charset="0"/>
              <a:cs typeface="Calibri Light" panose="020F0302020204030204" pitchFamily="34" charset="0"/>
            </a:rPr>
            <a:pPr algn="l"/>
            <a:t>Mit unserer Expertise und Exzellenz sind wir die Referenz im Bereich der Bildung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4978733</xdr:colOff>
      <xdr:row>6</xdr:row>
      <xdr:rowOff>484714</xdr:rowOff>
    </xdr:from>
    <xdr:ext cx="2160000" cy="155859"/>
    <xdr:sp macro="" textlink="Normstrategien!G38">
      <xdr:nvSpPr>
        <xdr:cNvPr id="13" name="Abgerundetes Rechteck 221">
          <a:extLst>
            <a:ext uri="{FF2B5EF4-FFF2-40B4-BE49-F238E27FC236}">
              <a16:creationId xmlns:a16="http://schemas.microsoft.com/office/drawing/2014/main" id="{00000000-0008-0000-4000-00000D000000}"/>
            </a:ext>
          </a:extLst>
        </xdr:cNvPr>
        <xdr:cNvSpPr/>
      </xdr:nvSpPr>
      <xdr:spPr>
        <a:xfrm>
          <a:off x="6807533" y="1999189"/>
          <a:ext cx="2160000" cy="15585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EA78EBCF-D2F3-4C8D-9C76-CAB45D41E1CE}" type="TxLink">
            <a:rPr lang="en-US" sz="900" b="0" i="0" u="none" strike="noStrike">
              <a:solidFill>
                <a:srgbClr val="000000"/>
              </a:solidFill>
              <a:latin typeface="Calibri Light" panose="020F0302020204030204" pitchFamily="34" charset="0"/>
              <a:cs typeface="Calibri Light" panose="020F0302020204030204" pitchFamily="34" charset="0"/>
            </a:rPr>
            <a:pPr algn="l"/>
            <a:t>Strategy 3</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6626558</xdr:colOff>
      <xdr:row>6</xdr:row>
      <xdr:rowOff>1158728</xdr:rowOff>
    </xdr:from>
    <xdr:ext cx="2160000" cy="155859"/>
    <xdr:sp macro="" textlink="Normstrategien!G43">
      <xdr:nvSpPr>
        <xdr:cNvPr id="14" name="Abgerundetes Rechteck 224">
          <a:extLst>
            <a:ext uri="{FF2B5EF4-FFF2-40B4-BE49-F238E27FC236}">
              <a16:creationId xmlns:a16="http://schemas.microsoft.com/office/drawing/2014/main" id="{00000000-0008-0000-4000-00000E000000}"/>
            </a:ext>
          </a:extLst>
        </xdr:cNvPr>
        <xdr:cNvSpPr/>
      </xdr:nvSpPr>
      <xdr:spPr>
        <a:xfrm>
          <a:off x="8455358" y="2673203"/>
          <a:ext cx="2160000" cy="15585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917EEEE4-6DDC-48E2-8562-295BAED88747}" type="TxLink">
            <a:rPr lang="en-US" sz="900" b="0" i="0" u="none" strike="noStrike">
              <a:solidFill>
                <a:srgbClr val="000000"/>
              </a:solidFill>
              <a:latin typeface="Calibri Light" panose="020F0302020204030204" pitchFamily="34" charset="0"/>
              <a:cs typeface="Calibri Light" panose="020F0302020204030204" pitchFamily="34" charset="0"/>
            </a:rPr>
            <a:pPr algn="l"/>
            <a:t>Strategy 4</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7340933</xdr:colOff>
      <xdr:row>7</xdr:row>
      <xdr:rowOff>605481</xdr:rowOff>
    </xdr:from>
    <xdr:ext cx="2160000" cy="190549"/>
    <xdr:sp macro="" textlink="Normstrategien!G66">
      <xdr:nvSpPr>
        <xdr:cNvPr id="15" name="Abgerundetes Rechteck 227">
          <a:extLst>
            <a:ext uri="{FF2B5EF4-FFF2-40B4-BE49-F238E27FC236}">
              <a16:creationId xmlns:a16="http://schemas.microsoft.com/office/drawing/2014/main" id="{00000000-0008-0000-4000-00000F000000}"/>
            </a:ext>
          </a:extLst>
        </xdr:cNvPr>
        <xdr:cNvSpPr/>
      </xdr:nvSpPr>
      <xdr:spPr>
        <a:xfrm>
          <a:off x="9169733" y="3805881"/>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0072C23E-D72B-425B-BED6-9861EC7BEBB9}"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216233</xdr:colOff>
      <xdr:row>7</xdr:row>
      <xdr:rowOff>641321</xdr:rowOff>
    </xdr:from>
    <xdr:ext cx="2160000" cy="190549"/>
    <xdr:sp macro="" textlink="Normstrategien!G51">
      <xdr:nvSpPr>
        <xdr:cNvPr id="16" name="Abgerundetes Rechteck 230">
          <a:extLst>
            <a:ext uri="{FF2B5EF4-FFF2-40B4-BE49-F238E27FC236}">
              <a16:creationId xmlns:a16="http://schemas.microsoft.com/office/drawing/2014/main" id="{00000000-0008-0000-4000-000010000000}"/>
            </a:ext>
          </a:extLst>
        </xdr:cNvPr>
        <xdr:cNvSpPr/>
      </xdr:nvSpPr>
      <xdr:spPr>
        <a:xfrm>
          <a:off x="2045033" y="3841721"/>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B814AEC8-8C7A-4B4D-8B28-4BCB62B958D3}"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2168858</xdr:colOff>
      <xdr:row>7</xdr:row>
      <xdr:rowOff>1365221</xdr:rowOff>
    </xdr:from>
    <xdr:ext cx="2160000" cy="190549"/>
    <xdr:sp macro="" textlink="Normstrategien!G56">
      <xdr:nvSpPr>
        <xdr:cNvPr id="17" name="Abgerundetes Rechteck 233">
          <a:extLst>
            <a:ext uri="{FF2B5EF4-FFF2-40B4-BE49-F238E27FC236}">
              <a16:creationId xmlns:a16="http://schemas.microsoft.com/office/drawing/2014/main" id="{00000000-0008-0000-4000-000011000000}"/>
            </a:ext>
          </a:extLst>
        </xdr:cNvPr>
        <xdr:cNvSpPr/>
      </xdr:nvSpPr>
      <xdr:spPr>
        <a:xfrm>
          <a:off x="3997658" y="4565621"/>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75ABF92C-FB84-400B-83EF-2D612CEEC939}"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3588083</xdr:colOff>
      <xdr:row>7</xdr:row>
      <xdr:rowOff>522259</xdr:rowOff>
    </xdr:from>
    <xdr:ext cx="2160000" cy="190549"/>
    <xdr:sp macro="" textlink="Normstrategien!G61">
      <xdr:nvSpPr>
        <xdr:cNvPr id="18" name="Abgerundetes Rechteck 236">
          <a:extLst>
            <a:ext uri="{FF2B5EF4-FFF2-40B4-BE49-F238E27FC236}">
              <a16:creationId xmlns:a16="http://schemas.microsoft.com/office/drawing/2014/main" id="{00000000-0008-0000-4000-000012000000}"/>
            </a:ext>
          </a:extLst>
        </xdr:cNvPr>
        <xdr:cNvSpPr/>
      </xdr:nvSpPr>
      <xdr:spPr>
        <a:xfrm>
          <a:off x="5416883" y="3722659"/>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BA1E8BB8-A5F9-424F-BF62-C0F621433DC0}"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301958</xdr:colOff>
      <xdr:row>8</xdr:row>
      <xdr:rowOff>1011938</xdr:rowOff>
    </xdr:from>
    <xdr:ext cx="2160000" cy="190549"/>
    <xdr:sp macro="" textlink="Normstrategien!K28">
      <xdr:nvSpPr>
        <xdr:cNvPr id="19" name="Abgerundetes Rechteck 245">
          <a:extLst>
            <a:ext uri="{FF2B5EF4-FFF2-40B4-BE49-F238E27FC236}">
              <a16:creationId xmlns:a16="http://schemas.microsoft.com/office/drawing/2014/main" id="{00000000-0008-0000-4000-000013000000}"/>
            </a:ext>
          </a:extLst>
        </xdr:cNvPr>
        <xdr:cNvSpPr/>
      </xdr:nvSpPr>
      <xdr:spPr>
        <a:xfrm>
          <a:off x="2130758" y="5898263"/>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88595F5D-C7D9-4DBC-A81A-3432813ACF27}"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2683208</xdr:colOff>
      <xdr:row>8</xdr:row>
      <xdr:rowOff>1088996</xdr:rowOff>
    </xdr:from>
    <xdr:ext cx="2160000" cy="190549"/>
    <xdr:sp macro="" textlink="Normstrategien!K33">
      <xdr:nvSpPr>
        <xdr:cNvPr id="20" name="Abgerundetes Rechteck 248">
          <a:extLst>
            <a:ext uri="{FF2B5EF4-FFF2-40B4-BE49-F238E27FC236}">
              <a16:creationId xmlns:a16="http://schemas.microsoft.com/office/drawing/2014/main" id="{00000000-0008-0000-4000-000014000000}"/>
            </a:ext>
          </a:extLst>
        </xdr:cNvPr>
        <xdr:cNvSpPr/>
      </xdr:nvSpPr>
      <xdr:spPr>
        <a:xfrm>
          <a:off x="4512008" y="5975321"/>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9B8ADBAF-E782-4E02-B2EA-96AE280F6F77}"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3816683</xdr:colOff>
      <xdr:row>9</xdr:row>
      <xdr:rowOff>478538</xdr:rowOff>
    </xdr:from>
    <xdr:ext cx="2160000" cy="190549"/>
    <xdr:sp macro="" textlink="Normstrategien!K56">
      <xdr:nvSpPr>
        <xdr:cNvPr id="21" name="Abgerundetes Rechteck 251">
          <a:extLst>
            <a:ext uri="{FF2B5EF4-FFF2-40B4-BE49-F238E27FC236}">
              <a16:creationId xmlns:a16="http://schemas.microsoft.com/office/drawing/2014/main" id="{00000000-0008-0000-4000-000015000000}"/>
            </a:ext>
          </a:extLst>
        </xdr:cNvPr>
        <xdr:cNvSpPr/>
      </xdr:nvSpPr>
      <xdr:spPr>
        <a:xfrm>
          <a:off x="5645483" y="7050788"/>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3CF61398-648F-4B3B-8330-273687A3893C}"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5883608</xdr:colOff>
      <xdr:row>8</xdr:row>
      <xdr:rowOff>946121</xdr:rowOff>
    </xdr:from>
    <xdr:ext cx="2160000" cy="190549"/>
    <xdr:sp macro="" textlink="Normstrategien!K38">
      <xdr:nvSpPr>
        <xdr:cNvPr id="22" name="Abgerundetes Rechteck 263">
          <a:extLst>
            <a:ext uri="{FF2B5EF4-FFF2-40B4-BE49-F238E27FC236}">
              <a16:creationId xmlns:a16="http://schemas.microsoft.com/office/drawing/2014/main" id="{00000000-0008-0000-4000-000016000000}"/>
            </a:ext>
          </a:extLst>
        </xdr:cNvPr>
        <xdr:cNvSpPr/>
      </xdr:nvSpPr>
      <xdr:spPr>
        <a:xfrm>
          <a:off x="7712408" y="5832446"/>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marL="0" indent="0" algn="l"/>
          <a:fld id="{E0098428-6C0D-4ADA-8B68-C372D7C2EF47}" type="TxLink">
            <a:rPr lang="en-US" sz="1100" b="0" i="0" u="none" strike="noStrike">
              <a:solidFill>
                <a:srgbClr val="000000"/>
              </a:solidFill>
              <a:latin typeface="Calibri Light" panose="020F0302020204030204" pitchFamily="34" charset="0"/>
              <a:ea typeface="+mn-ea"/>
              <a:cs typeface="Calibri Light" panose="020F0302020204030204" pitchFamily="34" charset="0"/>
            </a:rPr>
            <a:pPr marL="0" indent="0" algn="l"/>
            <a:t> </a:t>
          </a:fld>
          <a:endParaRPr lang="de-CH" sz="900">
            <a:solidFill>
              <a:schemeClr val="dk1"/>
            </a:solidFill>
            <a:latin typeface="Calibri Light" panose="020F0302020204030204" pitchFamily="34" charset="0"/>
            <a:ea typeface="+mn-ea"/>
            <a:cs typeface="Calibri Light" panose="020F0302020204030204" pitchFamily="34" charset="0"/>
          </a:endParaRPr>
        </a:p>
      </xdr:txBody>
    </xdr:sp>
    <xdr:clientData fLocksWithSheet="0"/>
  </xdr:oneCellAnchor>
  <xdr:oneCellAnchor>
    <xdr:from>
      <xdr:col>2</xdr:col>
      <xdr:colOff>6350333</xdr:colOff>
      <xdr:row>9</xdr:row>
      <xdr:rowOff>1011938</xdr:rowOff>
    </xdr:from>
    <xdr:ext cx="2160000" cy="190549"/>
    <xdr:sp macro="" textlink="Normstrategien!K61">
      <xdr:nvSpPr>
        <xdr:cNvPr id="23" name="Abgerundetes Rechteck 266">
          <a:extLst>
            <a:ext uri="{FF2B5EF4-FFF2-40B4-BE49-F238E27FC236}">
              <a16:creationId xmlns:a16="http://schemas.microsoft.com/office/drawing/2014/main" id="{00000000-0008-0000-4000-000017000000}"/>
            </a:ext>
          </a:extLst>
        </xdr:cNvPr>
        <xdr:cNvSpPr/>
      </xdr:nvSpPr>
      <xdr:spPr>
        <a:xfrm>
          <a:off x="8179133" y="7584188"/>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E1FF9D75-C9D0-4544-8917-72C221E00CF2}"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7255208</xdr:colOff>
      <xdr:row>8</xdr:row>
      <xdr:rowOff>260321</xdr:rowOff>
    </xdr:from>
    <xdr:ext cx="2160000" cy="190549"/>
    <xdr:sp macro="" textlink="Normstrategien!K43">
      <xdr:nvSpPr>
        <xdr:cNvPr id="24" name="Abgerundetes Rechteck 296">
          <a:extLst>
            <a:ext uri="{FF2B5EF4-FFF2-40B4-BE49-F238E27FC236}">
              <a16:creationId xmlns:a16="http://schemas.microsoft.com/office/drawing/2014/main" id="{00000000-0008-0000-4000-000018000000}"/>
            </a:ext>
          </a:extLst>
        </xdr:cNvPr>
        <xdr:cNvSpPr/>
      </xdr:nvSpPr>
      <xdr:spPr>
        <a:xfrm>
          <a:off x="9084008" y="5146646"/>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9184E46F-2A10-4075-8ED9-73A7112B4AB0}"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511508</xdr:colOff>
      <xdr:row>9</xdr:row>
      <xdr:rowOff>1107188</xdr:rowOff>
    </xdr:from>
    <xdr:ext cx="2160000" cy="190549"/>
    <xdr:sp macro="" textlink="Normstrategien!K51">
      <xdr:nvSpPr>
        <xdr:cNvPr id="25" name="Abgerundetes Rechteck 299">
          <a:extLst>
            <a:ext uri="{FF2B5EF4-FFF2-40B4-BE49-F238E27FC236}">
              <a16:creationId xmlns:a16="http://schemas.microsoft.com/office/drawing/2014/main" id="{00000000-0008-0000-4000-000019000000}"/>
            </a:ext>
          </a:extLst>
        </xdr:cNvPr>
        <xdr:cNvSpPr/>
      </xdr:nvSpPr>
      <xdr:spPr>
        <a:xfrm>
          <a:off x="2340308" y="7679438"/>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38F8ADB5-3C10-4997-940B-FE7826B958A3}"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4668083</xdr:colOff>
      <xdr:row>7</xdr:row>
      <xdr:rowOff>712807</xdr:rowOff>
    </xdr:from>
    <xdr:ext cx="2295525" cy="1917333"/>
    <xdr:cxnSp macro="">
      <xdr:nvCxnSpPr>
        <xdr:cNvPr id="26" name="Gekrümmte Verbindung 55">
          <a:extLst>
            <a:ext uri="{FF2B5EF4-FFF2-40B4-BE49-F238E27FC236}">
              <a16:creationId xmlns:a16="http://schemas.microsoft.com/office/drawing/2014/main" id="{00000000-0008-0000-4000-00001A000000}"/>
            </a:ext>
          </a:extLst>
        </xdr:cNvPr>
        <xdr:cNvCxnSpPr>
          <a:stCxn id="18" idx="2"/>
          <a:endCxn id="22" idx="0"/>
        </xdr:cNvCxnSpPr>
      </xdr:nvCxnSpPr>
      <xdr:spPr>
        <a:xfrm rot="16200000" flipH="1">
          <a:off x="6739319" y="3708871"/>
          <a:ext cx="1917333" cy="229552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twoCellAnchor>
    <xdr:from>
      <xdr:col>2</xdr:col>
      <xdr:colOff>95250</xdr:colOff>
      <xdr:row>4</xdr:row>
      <xdr:rowOff>190500</xdr:rowOff>
    </xdr:from>
    <xdr:to>
      <xdr:col>2</xdr:col>
      <xdr:colOff>274440</xdr:colOff>
      <xdr:row>4</xdr:row>
      <xdr:rowOff>370500</xdr:rowOff>
    </xdr:to>
    <xdr:grpSp>
      <xdr:nvGrpSpPr>
        <xdr:cNvPr id="30" name="Gruppieren 29">
          <a:hlinkClick xmlns:r="http://schemas.openxmlformats.org/officeDocument/2006/relationships" r:id="rId1"/>
          <a:extLst>
            <a:ext uri="{FF2B5EF4-FFF2-40B4-BE49-F238E27FC236}">
              <a16:creationId xmlns:a16="http://schemas.microsoft.com/office/drawing/2014/main" id="{00000000-0008-0000-4000-00001E000000}"/>
            </a:ext>
          </a:extLst>
        </xdr:cNvPr>
        <xdr:cNvGrpSpPr>
          <a:grpSpLocks noChangeAspect="1"/>
        </xdr:cNvGrpSpPr>
      </xdr:nvGrpSpPr>
      <xdr:grpSpPr>
        <a:xfrm>
          <a:off x="1977390" y="1120140"/>
          <a:ext cx="179190" cy="180000"/>
          <a:chOff x="12020550" y="2171700"/>
          <a:chExt cx="324000" cy="325465"/>
        </a:xfrm>
      </xdr:grpSpPr>
      <xdr:sp macro="" textlink="">
        <xdr:nvSpPr>
          <xdr:cNvPr id="31" name="Rechteck 30">
            <a:extLst>
              <a:ext uri="{FF2B5EF4-FFF2-40B4-BE49-F238E27FC236}">
                <a16:creationId xmlns:a16="http://schemas.microsoft.com/office/drawing/2014/main" id="{00000000-0008-0000-4000-00001F000000}"/>
              </a:ext>
            </a:extLst>
          </xdr:cNvPr>
          <xdr:cNvSpPr>
            <a:spLocks noChangeAspect="1"/>
          </xdr:cNvSpPr>
        </xdr:nvSpPr>
        <xdr:spPr>
          <a:xfrm>
            <a:off x="12020550" y="21717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Light" panose="020F0302020204030204" pitchFamily="34" charset="0"/>
              <a:ea typeface="+mn-ea"/>
              <a:cs typeface="Calibri Light" panose="020F0302020204030204" pitchFamily="34" charset="0"/>
            </a:endParaRPr>
          </a:p>
        </xdr:txBody>
      </xdr:sp>
      <xdr:sp macro="" textlink="">
        <xdr:nvSpPr>
          <xdr:cNvPr id="32" name="Pfeil nach rechts 37">
            <a:extLst>
              <a:ext uri="{FF2B5EF4-FFF2-40B4-BE49-F238E27FC236}">
                <a16:creationId xmlns:a16="http://schemas.microsoft.com/office/drawing/2014/main" id="{00000000-0008-0000-4000-000020000000}"/>
              </a:ext>
            </a:extLst>
          </xdr:cNvPr>
          <xdr:cNvSpPr/>
        </xdr:nvSpPr>
        <xdr:spPr>
          <a:xfrm>
            <a:off x="12115800" y="2247900"/>
            <a:ext cx="162000" cy="180000"/>
          </a:xfrm>
          <a:prstGeom prst="righ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Calibri Light" panose="020F0302020204030204" pitchFamily="34" charset="0"/>
              <a:ea typeface="+mn-ea"/>
              <a:cs typeface="Calibri Light" panose="020F0302020204030204" pitchFamily="34" charset="0"/>
            </a:endParaRPr>
          </a:p>
        </xdr:txBody>
      </xdr:sp>
    </xdr:grpSp>
    <xdr:clientData fPrintsWithSheet="0"/>
  </xdr:twoCellAnchor>
  <mc:AlternateContent xmlns:mc="http://schemas.openxmlformats.org/markup-compatibility/2006">
    <mc:Choice xmlns:a14="http://schemas.microsoft.com/office/drawing/2010/main" Requires="a14">
      <xdr:twoCellAnchor>
        <xdr:from>
          <xdr:col>2</xdr:col>
          <xdr:colOff>7893685</xdr:colOff>
          <xdr:row>0</xdr:row>
          <xdr:rowOff>3175</xdr:rowOff>
        </xdr:from>
        <xdr:to>
          <xdr:col>3</xdr:col>
          <xdr:colOff>35560</xdr:colOff>
          <xdr:row>0</xdr:row>
          <xdr:rowOff>529236</xdr:rowOff>
        </xdr:to>
        <xdr:pic>
          <xdr:nvPicPr>
            <xdr:cNvPr id="34" name="Grafik 56">
              <a:extLst>
                <a:ext uri="{FF2B5EF4-FFF2-40B4-BE49-F238E27FC236}">
                  <a16:creationId xmlns:a16="http://schemas.microsoft.com/office/drawing/2014/main" id="{00000000-0008-0000-4000-000022000000}"/>
                </a:ext>
              </a:extLst>
            </xdr:cNvPr>
            <xdr:cNvPicPr>
              <a:picLocks noChangeAspect="1" noChangeArrowheads="1"/>
              <a:extLst>
                <a:ext uri="{84589F7E-364E-4C9E-8A38-B11213B215E9}">
                  <a14:cameraTool cellRange="Logo!$D$6" spid="_x0000_s594459"/>
                </a:ext>
              </a:extLst>
            </xdr:cNvPicPr>
          </xdr:nvPicPr>
          <xdr:blipFill>
            <a:blip xmlns:r="http://schemas.openxmlformats.org/officeDocument/2006/relationships" r:embed="rId2"/>
            <a:srcRect/>
            <a:stretch>
              <a:fillRect/>
            </a:stretch>
          </xdr:blipFill>
          <xdr:spPr bwMode="auto">
            <a:xfrm>
              <a:off x="9811385" y="3175"/>
              <a:ext cx="2162175" cy="526061"/>
            </a:xfrm>
            <a:prstGeom prst="rect">
              <a:avLst/>
            </a:prstGeom>
            <a:solidFill>
              <a:schemeClr val="bg1"/>
            </a:solidFill>
            <a:ln w="9525">
              <a:noFill/>
              <a:miter lim="800000"/>
              <a:headEnd/>
              <a:tailEnd/>
            </a:ln>
          </xdr:spPr>
        </xdr:pic>
        <xdr:clientData/>
      </xdr:twoCellAnchor>
    </mc:Choice>
    <mc:Fallback/>
  </mc:AlternateContent>
  <xdr:oneCellAnchor>
    <xdr:from>
      <xdr:col>2</xdr:col>
      <xdr:colOff>7302833</xdr:colOff>
      <xdr:row>9</xdr:row>
      <xdr:rowOff>369000</xdr:rowOff>
    </xdr:from>
    <xdr:ext cx="2160000" cy="190549"/>
    <xdr:sp macro="" textlink="Normstrategien!K66">
      <xdr:nvSpPr>
        <xdr:cNvPr id="38" name="Abgerundetes Rechteck 266">
          <a:extLst>
            <a:ext uri="{FF2B5EF4-FFF2-40B4-BE49-F238E27FC236}">
              <a16:creationId xmlns:a16="http://schemas.microsoft.com/office/drawing/2014/main" id="{00000000-0008-0000-4000-000026000000}"/>
            </a:ext>
          </a:extLst>
        </xdr:cNvPr>
        <xdr:cNvSpPr/>
      </xdr:nvSpPr>
      <xdr:spPr>
        <a:xfrm>
          <a:off x="9131633" y="6941250"/>
          <a:ext cx="2160000" cy="1905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lIns="36000" tIns="0" rIns="36000" bIns="0" rtlCol="0" anchor="ctr" anchorCtr="0">
          <a:spAutoFit/>
        </a:bodyPr>
        <a:lstStyle/>
        <a:p>
          <a:pPr algn="l"/>
          <a:fld id="{6E04C1FE-FE34-482F-9D94-D478162AAF17}" type="TxLink">
            <a:rPr lang="en-US" sz="1100" b="0" i="0" u="none" strike="noStrike">
              <a:solidFill>
                <a:srgbClr val="000000"/>
              </a:solidFill>
              <a:latin typeface="Calibri Light" panose="020F0302020204030204" pitchFamily="34" charset="0"/>
              <a:cs typeface="Calibri Light" panose="020F0302020204030204" pitchFamily="34" charset="0"/>
            </a:rPr>
            <a:pPr algn="l"/>
            <a:t> </a:t>
          </a:fld>
          <a:endParaRPr lang="de-CH" sz="900">
            <a:latin typeface="Calibri Light" panose="020F0302020204030204" pitchFamily="34" charset="0"/>
            <a:cs typeface="Calibri Light" panose="020F0302020204030204" pitchFamily="34" charset="0"/>
          </a:endParaRPr>
        </a:p>
      </xdr:txBody>
    </xdr:sp>
    <xdr:clientData fLocksWithSheet="0"/>
  </xdr:oneCellAnchor>
  <xdr:oneCellAnchor>
    <xdr:from>
      <xdr:col>2</xdr:col>
      <xdr:colOff>6963608</xdr:colOff>
      <xdr:row>8</xdr:row>
      <xdr:rowOff>1136669</xdr:rowOff>
    </xdr:from>
    <xdr:ext cx="1419225" cy="918255"/>
    <xdr:cxnSp macro="">
      <xdr:nvCxnSpPr>
        <xdr:cNvPr id="39" name="Gekrümmte Verbindung 334">
          <a:extLst>
            <a:ext uri="{FF2B5EF4-FFF2-40B4-BE49-F238E27FC236}">
              <a16:creationId xmlns:a16="http://schemas.microsoft.com/office/drawing/2014/main" id="{00000000-0008-0000-4000-000027000000}"/>
            </a:ext>
          </a:extLst>
        </xdr:cNvPr>
        <xdr:cNvCxnSpPr>
          <a:stCxn id="22" idx="2"/>
          <a:endCxn id="38" idx="0"/>
        </xdr:cNvCxnSpPr>
      </xdr:nvCxnSpPr>
      <xdr:spPr>
        <a:xfrm rot="16200000" flipH="1">
          <a:off x="9042893" y="5772509"/>
          <a:ext cx="918255" cy="1419225"/>
        </a:xfrm>
        <a:prstGeom prst="curvedConnector3">
          <a:avLst>
            <a:gd name="adj1" fmla="val 50000"/>
          </a:avLst>
        </a:prstGeom>
        <a:ln w="3175">
          <a:prstDash val="sysDash"/>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fLocksWithSheet="0"/>
  </xdr:oneCellAnchor>
  <xdr:twoCellAnchor editAs="oneCell">
    <xdr:from>
      <xdr:col>0</xdr:col>
      <xdr:colOff>76200</xdr:colOff>
      <xdr:row>0</xdr:row>
      <xdr:rowOff>180975</xdr:rowOff>
    </xdr:from>
    <xdr:to>
      <xdr:col>0</xdr:col>
      <xdr:colOff>382200</xdr:colOff>
      <xdr:row>0</xdr:row>
      <xdr:rowOff>485776</xdr:rowOff>
    </xdr:to>
    <xdr:grpSp>
      <xdr:nvGrpSpPr>
        <xdr:cNvPr id="40" name="Gruppieren 40">
          <a:hlinkClick xmlns:r="http://schemas.openxmlformats.org/officeDocument/2006/relationships" r:id="rId3"/>
          <a:extLst>
            <a:ext uri="{FF2B5EF4-FFF2-40B4-BE49-F238E27FC236}">
              <a16:creationId xmlns:a16="http://schemas.microsoft.com/office/drawing/2014/main" id="{00000000-0008-0000-4000-000028000000}"/>
            </a:ext>
          </a:extLst>
        </xdr:cNvPr>
        <xdr:cNvGrpSpPr>
          <a:grpSpLocks noChangeAspect="1"/>
        </xdr:cNvGrpSpPr>
      </xdr:nvGrpSpPr>
      <xdr:grpSpPr>
        <a:xfrm>
          <a:off x="76200" y="180975"/>
          <a:ext cx="306000" cy="304801"/>
          <a:chOff x="9191625" y="3009900"/>
          <a:chExt cx="324000" cy="325465"/>
        </a:xfrm>
      </xdr:grpSpPr>
      <xdr:sp macro="" textlink="">
        <xdr:nvSpPr>
          <xdr:cNvPr id="41" name="Rechteck 41">
            <a:extLst>
              <a:ext uri="{FF2B5EF4-FFF2-40B4-BE49-F238E27FC236}">
                <a16:creationId xmlns:a16="http://schemas.microsoft.com/office/drawing/2014/main" id="{00000000-0008-0000-4000-000029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2" name="Pfeil nach links 42">
            <a:extLst>
              <a:ext uri="{FF2B5EF4-FFF2-40B4-BE49-F238E27FC236}">
                <a16:creationId xmlns:a16="http://schemas.microsoft.com/office/drawing/2014/main" id="{00000000-0008-0000-4000-00002A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2</xdr:col>
      <xdr:colOff>9213850</xdr:colOff>
      <xdr:row>2</xdr:row>
      <xdr:rowOff>57150</xdr:rowOff>
    </xdr:from>
    <xdr:to>
      <xdr:col>3</xdr:col>
      <xdr:colOff>3031</xdr:colOff>
      <xdr:row>3</xdr:row>
      <xdr:rowOff>27600</xdr:rowOff>
    </xdr:to>
    <xdr:grpSp>
      <xdr:nvGrpSpPr>
        <xdr:cNvPr id="43" name="Gruppieren 42">
          <a:extLst>
            <a:ext uri="{FF2B5EF4-FFF2-40B4-BE49-F238E27FC236}">
              <a16:creationId xmlns:a16="http://schemas.microsoft.com/office/drawing/2014/main" id="{00000000-0008-0000-4000-00002B000000}"/>
            </a:ext>
          </a:extLst>
        </xdr:cNvPr>
        <xdr:cNvGrpSpPr/>
      </xdr:nvGrpSpPr>
      <xdr:grpSpPr>
        <a:xfrm>
          <a:off x="11095990" y="605790"/>
          <a:ext cx="626601" cy="176190"/>
          <a:chOff x="10585450" y="586886"/>
          <a:chExt cx="756141" cy="180000"/>
        </a:xfrm>
      </xdr:grpSpPr>
      <xdr:grpSp>
        <xdr:nvGrpSpPr>
          <xdr:cNvPr id="44" name="Gruppieren 43">
            <a:hlinkClick xmlns:r="http://schemas.openxmlformats.org/officeDocument/2006/relationships" r:id="rId4" tooltip="Help"/>
            <a:extLst>
              <a:ext uri="{FF2B5EF4-FFF2-40B4-BE49-F238E27FC236}">
                <a16:creationId xmlns:a16="http://schemas.microsoft.com/office/drawing/2014/main" id="{00000000-0008-0000-4000-00002C000000}"/>
              </a:ext>
            </a:extLst>
          </xdr:cNvPr>
          <xdr:cNvGrpSpPr/>
        </xdr:nvGrpSpPr>
        <xdr:grpSpPr>
          <a:xfrm>
            <a:off x="11161591" y="586886"/>
            <a:ext cx="180000" cy="180000"/>
            <a:chOff x="8105775" y="571500"/>
            <a:chExt cx="172800" cy="172800"/>
          </a:xfrm>
        </xdr:grpSpPr>
        <xdr:sp macro="" textlink="">
          <xdr:nvSpPr>
            <xdr:cNvPr id="47" name="Rechteck 46">
              <a:extLst>
                <a:ext uri="{FF2B5EF4-FFF2-40B4-BE49-F238E27FC236}">
                  <a16:creationId xmlns:a16="http://schemas.microsoft.com/office/drawing/2014/main" id="{00000000-0008-0000-4000-00002F000000}"/>
                </a:ext>
              </a:extLst>
            </xdr:cNvPr>
            <xdr:cNvSpPr>
              <a:spLocks noChangeAspect="1"/>
            </xdr:cNvSpPr>
          </xdr:nvSpPr>
          <xdr:spPr>
            <a:xfrm>
              <a:off x="8105775" y="571500"/>
              <a:ext cx="172800" cy="172800"/>
            </a:xfrm>
            <a:prstGeom prst="rect">
              <a:avLst/>
            </a:prstGeom>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48" name="Textfeld 47">
              <a:extLst>
                <a:ext uri="{FF2B5EF4-FFF2-40B4-BE49-F238E27FC236}">
                  <a16:creationId xmlns:a16="http://schemas.microsoft.com/office/drawing/2014/main" id="{00000000-0008-0000-4000-000030000000}"/>
                </a:ext>
              </a:extLst>
            </xdr:cNvPr>
            <xdr:cNvSpPr txBox="1"/>
          </xdr:nvSpPr>
          <xdr:spPr>
            <a:xfrm>
              <a:off x="8152998" y="584162"/>
              <a:ext cx="78355" cy="147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r>
                <a:rPr lang="de-CH" sz="1000" b="1">
                  <a:solidFill>
                    <a:schemeClr val="bg1"/>
                  </a:solidFill>
                  <a:latin typeface="Arial" pitchFamily="34" charset="0"/>
                  <a:cs typeface="Arial" pitchFamily="34" charset="0"/>
                </a:rPr>
                <a:t>?</a:t>
              </a:r>
            </a:p>
          </xdr:txBody>
        </xdr:sp>
      </xdr:grpSp>
      <xdr:sp macro="[0]!Register_ein" textlink="">
        <xdr:nvSpPr>
          <xdr:cNvPr id="45" name="Rechteck 44">
            <a:extLst>
              <a:ext uri="{FF2B5EF4-FFF2-40B4-BE49-F238E27FC236}">
                <a16:creationId xmlns:a16="http://schemas.microsoft.com/office/drawing/2014/main" id="{00000000-0008-0000-4000-00002D000000}"/>
              </a:ext>
            </a:extLst>
          </xdr:cNvPr>
          <xdr:cNvSpPr>
            <a:spLocks/>
          </xdr:cNvSpPr>
        </xdr:nvSpPr>
        <xdr:spPr>
          <a:xfrm>
            <a:off x="10585450"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600" b="0" i="0" u="none" strike="noStrike" kern="0" cap="none" spc="0" normalizeH="0" baseline="0">
                <a:ln>
                  <a:noFill/>
                </a:ln>
                <a:solidFill>
                  <a:prstClr val="white"/>
                </a:solidFill>
                <a:effectLst/>
                <a:uLnTx/>
                <a:uFillTx/>
                <a:latin typeface="Calibri"/>
                <a:ea typeface="+mn-ea"/>
                <a:cs typeface="+mn-cs"/>
              </a:rPr>
              <a:t>+</a:t>
            </a:r>
          </a:p>
        </xdr:txBody>
      </xdr:sp>
      <xdr:sp macro="[0]!Register_aus" textlink="">
        <xdr:nvSpPr>
          <xdr:cNvPr id="46" name="Rechteck 45">
            <a:extLst>
              <a:ext uri="{FF2B5EF4-FFF2-40B4-BE49-F238E27FC236}">
                <a16:creationId xmlns:a16="http://schemas.microsoft.com/office/drawing/2014/main" id="{00000000-0008-0000-4000-00002E000000}"/>
              </a:ext>
            </a:extLst>
          </xdr:cNvPr>
          <xdr:cNvSpPr>
            <a:spLocks/>
          </xdr:cNvSpPr>
        </xdr:nvSpPr>
        <xdr:spPr>
          <a:xfrm>
            <a:off x="10815906" y="586886"/>
            <a:ext cx="180000" cy="180000"/>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0" tIns="0" rIns="0" bIns="0"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r>
              <a:rPr kumimoji="0" lang="de-CH" sz="1800" b="0" i="0" u="none" strike="noStrike" kern="0" cap="none" spc="0" normalizeH="0" baseline="0">
                <a:ln>
                  <a:noFill/>
                </a:ln>
                <a:solidFill>
                  <a:prstClr val="white"/>
                </a:solidFill>
                <a:effectLst/>
                <a:uLnTx/>
                <a:uFillTx/>
                <a:latin typeface="Calibri"/>
                <a:ea typeface="+mn-ea"/>
                <a:cs typeface="+mn-cs"/>
              </a:rPr>
              <a:t>-</a:t>
            </a:r>
          </a:p>
        </xdr:txBody>
      </xdr:sp>
    </xdr:grpSp>
    <xdr:clientData fPrintsWithSheet="0"/>
  </xdr:twoCellAnchor>
</xdr:wsDr>
</file>

<file path=xl/drawings/drawing44.xml><?xml version="1.0" encoding="utf-8"?>
<xdr:wsDr xmlns:xdr="http://schemas.openxmlformats.org/drawingml/2006/spreadsheetDrawing" xmlns:a="http://schemas.openxmlformats.org/drawingml/2006/main">
  <xdr:twoCellAnchor editAs="oneCell">
    <xdr:from>
      <xdr:col>0</xdr:col>
      <xdr:colOff>95250</xdr:colOff>
      <xdr:row>0</xdr:row>
      <xdr:rowOff>104775</xdr:rowOff>
    </xdr:from>
    <xdr:to>
      <xdr:col>0</xdr:col>
      <xdr:colOff>419250</xdr:colOff>
      <xdr:row>2</xdr:row>
      <xdr:rowOff>49240</xdr:rowOff>
    </xdr:to>
    <xdr:grpSp>
      <xdr:nvGrpSpPr>
        <xdr:cNvPr id="2" name="Gruppieren 1">
          <a:hlinkClick xmlns:r="http://schemas.openxmlformats.org/officeDocument/2006/relationships" r:id="rId1"/>
          <a:extLst>
            <a:ext uri="{FF2B5EF4-FFF2-40B4-BE49-F238E27FC236}">
              <a16:creationId xmlns:a16="http://schemas.microsoft.com/office/drawing/2014/main" id="{00000000-0008-0000-4100-000002000000}"/>
            </a:ext>
          </a:extLst>
        </xdr:cNvPr>
        <xdr:cNvGrpSpPr/>
      </xdr:nvGrpSpPr>
      <xdr:grpSpPr>
        <a:xfrm>
          <a:off x="95250" y="104775"/>
          <a:ext cx="324000" cy="310225"/>
          <a:chOff x="12729063" y="1298331"/>
          <a:chExt cx="324000" cy="323267"/>
        </a:xfrm>
      </xdr:grpSpPr>
      <xdr:sp macro="" textlink="">
        <xdr:nvSpPr>
          <xdr:cNvPr id="3" name="Rechteck 2">
            <a:extLst>
              <a:ext uri="{FF2B5EF4-FFF2-40B4-BE49-F238E27FC236}">
                <a16:creationId xmlns:a16="http://schemas.microsoft.com/office/drawing/2014/main" id="{00000000-0008-0000-4100-000003000000}"/>
              </a:ext>
            </a:extLst>
          </xdr:cNvPr>
          <xdr:cNvSpPr>
            <a:spLocks noChangeAspect="1"/>
          </xdr:cNvSpPr>
        </xdr:nvSpPr>
        <xdr:spPr>
          <a:xfrm>
            <a:off x="12729063" y="1298331"/>
            <a:ext cx="324000" cy="323267"/>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pic>
        <xdr:nvPicPr>
          <xdr:cNvPr id="4" name="Grafik 3" descr="http://www.clker.com/cliparts/Z/I/5/L/X/x/white-house-md.png">
            <a:extLst>
              <a:ext uri="{FF2B5EF4-FFF2-40B4-BE49-F238E27FC236}">
                <a16:creationId xmlns:a16="http://schemas.microsoft.com/office/drawing/2014/main" id="{00000000-0008-0000-4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786214" y="1345223"/>
            <a:ext cx="228255" cy="216000"/>
          </a:xfrm>
          <a:prstGeom prst="rect">
            <a:avLst/>
          </a:prstGeom>
          <a:noFill/>
          <a:extLst>
            <a:ext uri="{909E8E84-426E-40DD-AFC4-6F175D3DCCD1}">
              <a14:hiddenFill xmlns:a14="http://schemas.microsoft.com/office/drawing/2010/main">
                <a:solidFill>
                  <a:srgbClr val="FFFFFF"/>
                </a:solidFill>
              </a14:hiddenFill>
            </a:ext>
          </a:extLst>
        </xdr:spPr>
      </xdr:pic>
    </xdr:grpSp>
    <xdr:clientData fPrintsWithSheet="0"/>
  </xdr:twoCellAnchor>
  <xdr:twoCellAnchor editAs="oneCell">
    <xdr:from>
      <xdr:col>0</xdr:col>
      <xdr:colOff>95250</xdr:colOff>
      <xdr:row>19</xdr:row>
      <xdr:rowOff>180975</xdr:rowOff>
    </xdr:from>
    <xdr:to>
      <xdr:col>0</xdr:col>
      <xdr:colOff>421735</xdr:colOff>
      <xdr:row>21</xdr:row>
      <xdr:rowOff>128615</xdr:rowOff>
    </xdr:to>
    <xdr:grpSp>
      <xdr:nvGrpSpPr>
        <xdr:cNvPr id="6" name="Gruppieren 5">
          <a:hlinkClick xmlns:r="http://schemas.openxmlformats.org/officeDocument/2006/relationships" r:id="rId3" tooltip="back"/>
          <a:extLst>
            <a:ext uri="{FF2B5EF4-FFF2-40B4-BE49-F238E27FC236}">
              <a16:creationId xmlns:a16="http://schemas.microsoft.com/office/drawing/2014/main" id="{00000000-0008-0000-4100-000006000000}"/>
            </a:ext>
          </a:extLst>
        </xdr:cNvPr>
        <xdr:cNvGrpSpPr/>
      </xdr:nvGrpSpPr>
      <xdr:grpSpPr>
        <a:xfrm>
          <a:off x="95250" y="3655695"/>
          <a:ext cx="326485" cy="313400"/>
          <a:chOff x="9191625" y="3009900"/>
          <a:chExt cx="324000" cy="325465"/>
        </a:xfrm>
      </xdr:grpSpPr>
      <xdr:sp macro="" textlink="">
        <xdr:nvSpPr>
          <xdr:cNvPr id="7" name="Rechteck 6">
            <a:extLst>
              <a:ext uri="{FF2B5EF4-FFF2-40B4-BE49-F238E27FC236}">
                <a16:creationId xmlns:a16="http://schemas.microsoft.com/office/drawing/2014/main" id="{00000000-0008-0000-4100-000007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8" name="Pfeil nach links 29">
            <a:extLst>
              <a:ext uri="{FF2B5EF4-FFF2-40B4-BE49-F238E27FC236}">
                <a16:creationId xmlns:a16="http://schemas.microsoft.com/office/drawing/2014/main" id="{00000000-0008-0000-4100-000008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0</xdr:col>
      <xdr:colOff>95250</xdr:colOff>
      <xdr:row>31</xdr:row>
      <xdr:rowOff>161925</xdr:rowOff>
    </xdr:from>
    <xdr:to>
      <xdr:col>0</xdr:col>
      <xdr:colOff>421735</xdr:colOff>
      <xdr:row>33</xdr:row>
      <xdr:rowOff>106390</xdr:rowOff>
    </xdr:to>
    <xdr:grpSp>
      <xdr:nvGrpSpPr>
        <xdr:cNvPr id="9" name="Gruppieren 8">
          <a:hlinkClick xmlns:r="http://schemas.openxmlformats.org/officeDocument/2006/relationships" r:id="rId4" tooltip="back"/>
          <a:extLst>
            <a:ext uri="{FF2B5EF4-FFF2-40B4-BE49-F238E27FC236}">
              <a16:creationId xmlns:a16="http://schemas.microsoft.com/office/drawing/2014/main" id="{00000000-0008-0000-4100-000009000000}"/>
            </a:ext>
          </a:extLst>
        </xdr:cNvPr>
        <xdr:cNvGrpSpPr/>
      </xdr:nvGrpSpPr>
      <xdr:grpSpPr>
        <a:xfrm>
          <a:off x="95250" y="5831205"/>
          <a:ext cx="326485" cy="310225"/>
          <a:chOff x="9191625" y="3009900"/>
          <a:chExt cx="324000" cy="325465"/>
        </a:xfrm>
      </xdr:grpSpPr>
      <xdr:sp macro="" textlink="">
        <xdr:nvSpPr>
          <xdr:cNvPr id="10" name="Rechteck 9">
            <a:extLst>
              <a:ext uri="{FF2B5EF4-FFF2-40B4-BE49-F238E27FC236}">
                <a16:creationId xmlns:a16="http://schemas.microsoft.com/office/drawing/2014/main" id="{00000000-0008-0000-4100-00000A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1" name="Pfeil nach links 29">
            <a:extLst>
              <a:ext uri="{FF2B5EF4-FFF2-40B4-BE49-F238E27FC236}">
                <a16:creationId xmlns:a16="http://schemas.microsoft.com/office/drawing/2014/main" id="{00000000-0008-0000-4100-00000B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oneCellAnchor>
    <xdr:from>
      <xdr:col>0</xdr:col>
      <xdr:colOff>95250</xdr:colOff>
      <xdr:row>43</xdr:row>
      <xdr:rowOff>161925</xdr:rowOff>
    </xdr:from>
    <xdr:ext cx="326485" cy="325465"/>
    <xdr:grpSp>
      <xdr:nvGrpSpPr>
        <xdr:cNvPr id="12" name="Gruppieren 11">
          <a:hlinkClick xmlns:r="http://schemas.openxmlformats.org/officeDocument/2006/relationships" r:id="rId5" tooltip="back"/>
          <a:extLst>
            <a:ext uri="{FF2B5EF4-FFF2-40B4-BE49-F238E27FC236}">
              <a16:creationId xmlns:a16="http://schemas.microsoft.com/office/drawing/2014/main" id="{00000000-0008-0000-4100-00000C000000}"/>
            </a:ext>
          </a:extLst>
        </xdr:cNvPr>
        <xdr:cNvGrpSpPr/>
      </xdr:nvGrpSpPr>
      <xdr:grpSpPr>
        <a:xfrm>
          <a:off x="95250" y="8025765"/>
          <a:ext cx="326485" cy="325465"/>
          <a:chOff x="9191625" y="3009900"/>
          <a:chExt cx="324000" cy="325465"/>
        </a:xfrm>
      </xdr:grpSpPr>
      <xdr:sp macro="" textlink="">
        <xdr:nvSpPr>
          <xdr:cNvPr id="13" name="Rechteck 12">
            <a:extLst>
              <a:ext uri="{FF2B5EF4-FFF2-40B4-BE49-F238E27FC236}">
                <a16:creationId xmlns:a16="http://schemas.microsoft.com/office/drawing/2014/main" id="{00000000-0008-0000-4100-00000D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4" name="Pfeil nach links 29">
            <a:extLst>
              <a:ext uri="{FF2B5EF4-FFF2-40B4-BE49-F238E27FC236}">
                <a16:creationId xmlns:a16="http://schemas.microsoft.com/office/drawing/2014/main" id="{00000000-0008-0000-4100-00000E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oneCellAnchor>
  <xdr:oneCellAnchor>
    <xdr:from>
      <xdr:col>0</xdr:col>
      <xdr:colOff>95250</xdr:colOff>
      <xdr:row>51</xdr:row>
      <xdr:rowOff>180975</xdr:rowOff>
    </xdr:from>
    <xdr:ext cx="326485" cy="315940"/>
    <xdr:grpSp>
      <xdr:nvGrpSpPr>
        <xdr:cNvPr id="15" name="Gruppieren 14">
          <a:hlinkClick xmlns:r="http://schemas.openxmlformats.org/officeDocument/2006/relationships" r:id="rId6" tooltip="back"/>
          <a:extLst>
            <a:ext uri="{FF2B5EF4-FFF2-40B4-BE49-F238E27FC236}">
              <a16:creationId xmlns:a16="http://schemas.microsoft.com/office/drawing/2014/main" id="{00000000-0008-0000-4100-00000F000000}"/>
            </a:ext>
          </a:extLst>
        </xdr:cNvPr>
        <xdr:cNvGrpSpPr/>
      </xdr:nvGrpSpPr>
      <xdr:grpSpPr>
        <a:xfrm>
          <a:off x="95250" y="9340215"/>
          <a:ext cx="326485" cy="315940"/>
          <a:chOff x="9191625" y="3009900"/>
          <a:chExt cx="324000" cy="325465"/>
        </a:xfrm>
      </xdr:grpSpPr>
      <xdr:sp macro="" textlink="">
        <xdr:nvSpPr>
          <xdr:cNvPr id="16" name="Rechteck 15">
            <a:extLst>
              <a:ext uri="{FF2B5EF4-FFF2-40B4-BE49-F238E27FC236}">
                <a16:creationId xmlns:a16="http://schemas.microsoft.com/office/drawing/2014/main" id="{00000000-0008-0000-4100-000010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18" name="Pfeil nach links 29">
            <a:extLst>
              <a:ext uri="{FF2B5EF4-FFF2-40B4-BE49-F238E27FC236}">
                <a16:creationId xmlns:a16="http://schemas.microsoft.com/office/drawing/2014/main" id="{00000000-0008-0000-4100-000012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oneCellAnchor>
  <xdr:twoCellAnchor editAs="oneCell">
    <xdr:from>
      <xdr:col>0</xdr:col>
      <xdr:colOff>95250</xdr:colOff>
      <xdr:row>12</xdr:row>
      <xdr:rowOff>9525</xdr:rowOff>
    </xdr:from>
    <xdr:to>
      <xdr:col>0</xdr:col>
      <xdr:colOff>421735</xdr:colOff>
      <xdr:row>14</xdr:row>
      <xdr:rowOff>96865</xdr:rowOff>
    </xdr:to>
    <xdr:grpSp>
      <xdr:nvGrpSpPr>
        <xdr:cNvPr id="19" name="Gruppieren 18">
          <a:hlinkClick xmlns:r="http://schemas.openxmlformats.org/officeDocument/2006/relationships" r:id="rId7" tooltip="back"/>
          <a:extLst>
            <a:ext uri="{FF2B5EF4-FFF2-40B4-BE49-F238E27FC236}">
              <a16:creationId xmlns:a16="http://schemas.microsoft.com/office/drawing/2014/main" id="{00000000-0008-0000-4100-000013000000}"/>
            </a:ext>
          </a:extLst>
        </xdr:cNvPr>
        <xdr:cNvGrpSpPr/>
      </xdr:nvGrpSpPr>
      <xdr:grpSpPr>
        <a:xfrm>
          <a:off x="95250" y="2341245"/>
          <a:ext cx="326485" cy="315940"/>
          <a:chOff x="9191625" y="3009900"/>
          <a:chExt cx="324000" cy="325465"/>
        </a:xfrm>
      </xdr:grpSpPr>
      <xdr:sp macro="" textlink="">
        <xdr:nvSpPr>
          <xdr:cNvPr id="20" name="Rechteck 19">
            <a:extLst>
              <a:ext uri="{FF2B5EF4-FFF2-40B4-BE49-F238E27FC236}">
                <a16:creationId xmlns:a16="http://schemas.microsoft.com/office/drawing/2014/main" id="{00000000-0008-0000-4100-000014000000}"/>
              </a:ext>
            </a:extLst>
          </xdr:cNvPr>
          <xdr:cNvSpPr>
            <a:spLocks noChangeAspect="1"/>
          </xdr:cNvSpPr>
        </xdr:nvSpPr>
        <xdr:spPr>
          <a:xfrm>
            <a:off x="9191625" y="3009900"/>
            <a:ext cx="324000" cy="325465"/>
          </a:xfrm>
          <a:prstGeom prst="rect">
            <a:avLst/>
          </a:prstGeom>
          <a:ln>
            <a:solidFill>
              <a:schemeClr val="accent1">
                <a:lumMod val="60000"/>
                <a:lumOff val="40000"/>
              </a:schemeClr>
            </a:solidFill>
          </a:ln>
          <a:effectLst/>
        </xdr:spPr>
        <xdr:style>
          <a:lnRef idx="1">
            <a:schemeClr val="accent1"/>
          </a:lnRef>
          <a:fillRef idx="3">
            <a:schemeClr val="accent1"/>
          </a:fillRef>
          <a:effectRef idx="2">
            <a:schemeClr val="accent1"/>
          </a:effectRef>
          <a:fontRef idx="minor">
            <a:schemeClr val="lt1"/>
          </a:fontRef>
        </xdr:style>
        <xdr:txBody>
          <a:bodyPr spcFirstLastPara="0" vert="horz" wrap="square" lIns="41949" tIns="34964" rIns="41949" bIns="34964" numCol="1" spcCol="1270" anchor="ctr" anchorCtr="0">
            <a:noAutofit/>
          </a:bodyPr>
          <a:lstStyle/>
          <a:p>
            <a:pPr marL="0" marR="0" lvl="0" indent="0" algn="ctr" defTabSz="466725" rtl="0" eaLnBrk="1" fontAlgn="auto" latinLnBrk="0" hangingPunct="1">
              <a:lnSpc>
                <a:spcPct val="90000"/>
              </a:lnSpc>
              <a:spcBef>
                <a:spcPts val="0"/>
              </a:spcBef>
              <a:spcAft>
                <a:spcPct val="35000"/>
              </a:spcAft>
              <a:buClrTx/>
              <a:buSzTx/>
              <a:buFontTx/>
              <a:buNone/>
              <a:tabLst/>
              <a:defRPr/>
            </a:pPr>
            <a:endParaRPr kumimoji="0" lang="de-CH" sz="1050" b="0" i="0" u="none" strike="noStrike" kern="0" cap="none" spc="0" normalizeH="0" baseline="0">
              <a:ln>
                <a:noFill/>
              </a:ln>
              <a:solidFill>
                <a:prstClr val="white"/>
              </a:solidFill>
              <a:effectLst/>
              <a:uLnTx/>
              <a:uFillTx/>
              <a:latin typeface="Calibri"/>
              <a:ea typeface="+mn-ea"/>
              <a:cs typeface="+mn-cs"/>
            </a:endParaRPr>
          </a:p>
        </xdr:txBody>
      </xdr:sp>
      <xdr:sp macro="" textlink="">
        <xdr:nvSpPr>
          <xdr:cNvPr id="21" name="Pfeil nach links 29">
            <a:extLst>
              <a:ext uri="{FF2B5EF4-FFF2-40B4-BE49-F238E27FC236}">
                <a16:creationId xmlns:a16="http://schemas.microsoft.com/office/drawing/2014/main" id="{00000000-0008-0000-4100-000015000000}"/>
              </a:ext>
            </a:extLst>
          </xdr:cNvPr>
          <xdr:cNvSpPr>
            <a:spLocks noChangeAspect="1"/>
          </xdr:cNvSpPr>
        </xdr:nvSpPr>
        <xdr:spPr>
          <a:xfrm>
            <a:off x="9277353" y="3086100"/>
            <a:ext cx="163333" cy="180000"/>
          </a:xfrm>
          <a:prstGeom prst="leftArrow">
            <a:avLst/>
          </a:prstGeom>
          <a:solidFill>
            <a:schemeClr val="bg1"/>
          </a:solidFill>
          <a:ln>
            <a:noFill/>
          </a:ln>
          <a:effectLst/>
        </xdr:spPr>
        <xdr:style>
          <a:lnRef idx="1">
            <a:schemeClr val="accent1"/>
          </a:lnRef>
          <a:fillRef idx="2">
            <a:schemeClr val="accent1"/>
          </a:fillRef>
          <a:effectRef idx="1">
            <a:schemeClr val="accent1"/>
          </a:effectRef>
          <a:fontRef idx="minor">
            <a:schemeClr val="dk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marL="0" indent="0" algn="l"/>
            <a:endParaRPr lang="de-CH" sz="1100" baseline="0">
              <a:solidFill>
                <a:schemeClr val="dk1"/>
              </a:solidFill>
              <a:latin typeface="+mn-lt"/>
              <a:ea typeface="+mn-ea"/>
              <a:cs typeface="+mn-cs"/>
            </a:endParaRPr>
          </a:p>
        </xdr:txBody>
      </xdr:sp>
    </xdr:grpSp>
    <xdr:clientData fPrintsWithSheet="0"/>
  </xdr:twoCellAnchor>
  <xdr:twoCellAnchor editAs="oneCell">
    <xdr:from>
      <xdr:col>3</xdr:col>
      <xdr:colOff>515620</xdr:colOff>
      <xdr:row>5</xdr:row>
      <xdr:rowOff>203836</xdr:rowOff>
    </xdr:from>
    <xdr:to>
      <xdr:col>4</xdr:col>
      <xdr:colOff>10570</xdr:colOff>
      <xdr:row>5</xdr:row>
      <xdr:rowOff>502827</xdr:rowOff>
    </xdr:to>
    <xdr:pic>
      <xdr:nvPicPr>
        <xdr:cNvPr id="25" name="Grafik 24">
          <a:extLst>
            <a:ext uri="{FF2B5EF4-FFF2-40B4-BE49-F238E27FC236}">
              <a16:creationId xmlns:a16="http://schemas.microsoft.com/office/drawing/2014/main" id="{00000000-0008-0000-4100-000019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131060" y="1049656"/>
          <a:ext cx="1788570" cy="29899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5</xdr:col>
          <xdr:colOff>541020</xdr:colOff>
          <xdr:row>10</xdr:row>
          <xdr:rowOff>0</xdr:rowOff>
        </xdr:from>
        <xdr:to>
          <xdr:col>5</xdr:col>
          <xdr:colOff>784860</xdr:colOff>
          <xdr:row>11</xdr:row>
          <xdr:rowOff>38100</xdr:rowOff>
        </xdr:to>
        <xdr:sp macro="" textlink="">
          <xdr:nvSpPr>
            <xdr:cNvPr id="1132545" name="Check Box 1" hidden="1">
              <a:extLst>
                <a:ext uri="{63B3BB69-23CF-44E3-9099-C40C66FF867C}">
                  <a14:compatExt spid="_x0000_s1132545"/>
                </a:ext>
                <a:ext uri="{FF2B5EF4-FFF2-40B4-BE49-F238E27FC236}">
                  <a16:creationId xmlns:a16="http://schemas.microsoft.com/office/drawing/2014/main" id="{00000000-0008-0000-2C00-0000014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ers\iSerge\Dropbox\@fileswork\@Unterricht\@iManagement\01_Cockpi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Serge\Dropbox\@fileswork\@Unterricht\@iManagement\009_Quality.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Users\iSerge\Dropbox\@fileswork\@Unterricht\@iManagement\009_Quality.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nterricht\@iManagement\009_Quality.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D:\Dropbox\@fileswork\@iManagement\03_0_ProjectManagement_V8.2.0.xlsm" TargetMode="External"/><Relationship Id="rId1" Type="http://schemas.openxmlformats.org/officeDocument/2006/relationships/externalLinkPath" Target="03_0_ProjectManagement_V8.2.0.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D:\Dropbox\Temp\03_0_ProjectManagement_V8.3.1.xlsm" TargetMode="External"/><Relationship Id="rId1" Type="http://schemas.openxmlformats.org/officeDocument/2006/relationships/externalLinkPath" Target="/Dropbox/Temp/03_0_ProjectManagement_V8.3.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
      <sheetName val="Menu"/>
      <sheetName val="Uebersicht"/>
      <sheetName val="Massnahmen"/>
      <sheetName val="Projektstand"/>
      <sheetName val="Jahresziele"/>
      <sheetName val="Innovation"/>
      <sheetName val="Quality"/>
      <sheetName val="Vision"/>
      <sheetName val="Kommunikation"/>
      <sheetName val="BSC"/>
      <sheetName val="Kennzahlen"/>
      <sheetName val="Risikomgmt"/>
      <sheetName val="sIndikatoren"/>
      <sheetName val="oIndikatoren"/>
      <sheetName val="iIndikatoren"/>
      <sheetName val="2Strategie"/>
      <sheetName val="2Businessplan"/>
      <sheetName val="2Innovation"/>
      <sheetName val="2Quality"/>
    </sheetNames>
    <sheetDataSet>
      <sheetData sheetId="0"/>
      <sheetData sheetId="1"/>
      <sheetData sheetId="2"/>
      <sheetData sheetId="3">
        <row r="6">
          <cell r="E6" t="str">
            <v>Indicateur 1</v>
          </cell>
          <cell r="P6" t="str">
            <v>Indicateur 1</v>
          </cell>
        </row>
        <row r="7">
          <cell r="P7" t="str">
            <v>Indicateur 2</v>
          </cell>
        </row>
        <row r="8">
          <cell r="P8" t="str">
            <v>Indicateur 3</v>
          </cell>
        </row>
        <row r="9">
          <cell r="P9">
            <v>0</v>
          </cell>
        </row>
        <row r="10">
          <cell r="E10">
            <v>0</v>
          </cell>
          <cell r="P10">
            <v>0</v>
          </cell>
        </row>
        <row r="11">
          <cell r="P11">
            <v>0</v>
          </cell>
        </row>
        <row r="12">
          <cell r="E12">
            <v>0</v>
          </cell>
          <cell r="P12">
            <v>0</v>
          </cell>
        </row>
        <row r="13">
          <cell r="P13">
            <v>0</v>
          </cell>
        </row>
        <row r="14">
          <cell r="E14">
            <v>0</v>
          </cell>
          <cell r="P14">
            <v>0</v>
          </cell>
        </row>
        <row r="15">
          <cell r="P15">
            <v>0</v>
          </cell>
        </row>
        <row r="16">
          <cell r="E16">
            <v>0</v>
          </cell>
          <cell r="P16">
            <v>0</v>
          </cell>
        </row>
        <row r="17">
          <cell r="P17">
            <v>0</v>
          </cell>
        </row>
        <row r="18">
          <cell r="E18">
            <v>0</v>
          </cell>
          <cell r="P18">
            <v>0</v>
          </cell>
        </row>
        <row r="19">
          <cell r="P19">
            <v>0</v>
          </cell>
        </row>
        <row r="20">
          <cell r="E20">
            <v>0</v>
          </cell>
          <cell r="P20">
            <v>0</v>
          </cell>
        </row>
        <row r="21">
          <cell r="P21">
            <v>0</v>
          </cell>
        </row>
        <row r="22">
          <cell r="E22">
            <v>0</v>
          </cell>
          <cell r="P22">
            <v>0</v>
          </cell>
        </row>
        <row r="23">
          <cell r="P23">
            <v>0</v>
          </cell>
        </row>
        <row r="24">
          <cell r="E24">
            <v>0</v>
          </cell>
          <cell r="P24">
            <v>0</v>
          </cell>
        </row>
        <row r="25">
          <cell r="P25">
            <v>0</v>
          </cell>
        </row>
        <row r="26">
          <cell r="E26">
            <v>0</v>
          </cell>
          <cell r="P26">
            <v>0</v>
          </cell>
        </row>
        <row r="27">
          <cell r="P27">
            <v>0</v>
          </cell>
        </row>
        <row r="28">
          <cell r="E28">
            <v>0</v>
          </cell>
          <cell r="P28">
            <v>0</v>
          </cell>
        </row>
        <row r="29">
          <cell r="P29">
            <v>0</v>
          </cell>
        </row>
        <row r="30">
          <cell r="E30">
            <v>0</v>
          </cell>
          <cell r="P30">
            <v>0</v>
          </cell>
        </row>
        <row r="31">
          <cell r="P31">
            <v>0</v>
          </cell>
        </row>
        <row r="32">
          <cell r="E32">
            <v>0</v>
          </cell>
          <cell r="P32">
            <v>0</v>
          </cell>
        </row>
        <row r="33">
          <cell r="P33">
            <v>0</v>
          </cell>
        </row>
        <row r="34">
          <cell r="E34">
            <v>0</v>
          </cell>
          <cell r="P34">
            <v>0</v>
          </cell>
        </row>
        <row r="35">
          <cell r="P35">
            <v>0</v>
          </cell>
        </row>
        <row r="36">
          <cell r="E36">
            <v>0</v>
          </cell>
          <cell r="P36">
            <v>0</v>
          </cell>
        </row>
        <row r="37">
          <cell r="P37">
            <v>0</v>
          </cell>
        </row>
        <row r="38">
          <cell r="E38">
            <v>0</v>
          </cell>
          <cell r="P38">
            <v>0</v>
          </cell>
        </row>
        <row r="39">
          <cell r="P39">
            <v>0</v>
          </cell>
        </row>
        <row r="40">
          <cell r="E40">
            <v>0</v>
          </cell>
          <cell r="P40">
            <v>0</v>
          </cell>
        </row>
        <row r="41">
          <cell r="P41">
            <v>0</v>
          </cell>
        </row>
        <row r="42">
          <cell r="E42">
            <v>0</v>
          </cell>
          <cell r="P42">
            <v>0</v>
          </cell>
        </row>
        <row r="43">
          <cell r="P43">
            <v>0</v>
          </cell>
        </row>
        <row r="44">
          <cell r="E44">
            <v>0</v>
          </cell>
          <cell r="P44">
            <v>0</v>
          </cell>
        </row>
        <row r="45">
          <cell r="P45">
            <v>0</v>
          </cell>
        </row>
        <row r="46">
          <cell r="E46">
            <v>0</v>
          </cell>
          <cell r="P46">
            <v>0</v>
          </cell>
        </row>
        <row r="47">
          <cell r="P47">
            <v>0</v>
          </cell>
        </row>
        <row r="48">
          <cell r="E48">
            <v>0</v>
          </cell>
          <cell r="P48">
            <v>0</v>
          </cell>
        </row>
        <row r="49">
          <cell r="P49">
            <v>0</v>
          </cell>
        </row>
        <row r="50">
          <cell r="E50">
            <v>0</v>
          </cell>
          <cell r="P50">
            <v>0</v>
          </cell>
        </row>
        <row r="51">
          <cell r="P51">
            <v>0</v>
          </cell>
        </row>
        <row r="52">
          <cell r="E52">
            <v>0</v>
          </cell>
          <cell r="P52">
            <v>0</v>
          </cell>
        </row>
        <row r="53">
          <cell r="P53">
            <v>0</v>
          </cell>
        </row>
        <row r="54">
          <cell r="E54">
            <v>0</v>
          </cell>
          <cell r="P54">
            <v>0</v>
          </cell>
        </row>
        <row r="55">
          <cell r="P55">
            <v>0</v>
          </cell>
        </row>
        <row r="56">
          <cell r="E56">
            <v>0</v>
          </cell>
          <cell r="P56">
            <v>0</v>
          </cell>
        </row>
        <row r="57">
          <cell r="P57">
            <v>0</v>
          </cell>
        </row>
        <row r="58">
          <cell r="E58">
            <v>0</v>
          </cell>
          <cell r="P58">
            <v>0</v>
          </cell>
        </row>
        <row r="59">
          <cell r="P59">
            <v>0</v>
          </cell>
        </row>
        <row r="60">
          <cell r="E60">
            <v>0</v>
          </cell>
          <cell r="P60">
            <v>0</v>
          </cell>
        </row>
        <row r="61">
          <cell r="P61">
            <v>0</v>
          </cell>
        </row>
        <row r="62">
          <cell r="E62">
            <v>0</v>
          </cell>
          <cell r="P62">
            <v>0</v>
          </cell>
        </row>
        <row r="63">
          <cell r="P63">
            <v>0</v>
          </cell>
        </row>
        <row r="64">
          <cell r="E64">
            <v>0</v>
          </cell>
          <cell r="P64">
            <v>0</v>
          </cell>
        </row>
        <row r="65">
          <cell r="P65">
            <v>0</v>
          </cell>
        </row>
        <row r="66">
          <cell r="E66">
            <v>0</v>
          </cell>
          <cell r="P66">
            <v>0</v>
          </cell>
        </row>
        <row r="67">
          <cell r="P67">
            <v>0</v>
          </cell>
        </row>
        <row r="68">
          <cell r="E68">
            <v>0</v>
          </cell>
          <cell r="P68">
            <v>0</v>
          </cell>
        </row>
        <row r="69">
          <cell r="P69">
            <v>0</v>
          </cell>
        </row>
        <row r="70">
          <cell r="E70">
            <v>0</v>
          </cell>
          <cell r="P70">
            <v>0</v>
          </cell>
        </row>
        <row r="71">
          <cell r="P71">
            <v>0</v>
          </cell>
        </row>
        <row r="72">
          <cell r="E72">
            <v>0</v>
          </cell>
          <cell r="P72">
            <v>0</v>
          </cell>
        </row>
        <row r="73">
          <cell r="P73">
            <v>0</v>
          </cell>
        </row>
        <row r="74">
          <cell r="E74">
            <v>0</v>
          </cell>
          <cell r="P74">
            <v>0</v>
          </cell>
        </row>
        <row r="75">
          <cell r="P75">
            <v>0</v>
          </cell>
        </row>
        <row r="76">
          <cell r="E76">
            <v>0</v>
          </cell>
          <cell r="P76">
            <v>0</v>
          </cell>
        </row>
        <row r="77">
          <cell r="P77">
            <v>0</v>
          </cell>
        </row>
        <row r="78">
          <cell r="E78">
            <v>0</v>
          </cell>
          <cell r="P78">
            <v>0</v>
          </cell>
        </row>
        <row r="79">
          <cell r="P79">
            <v>0</v>
          </cell>
        </row>
        <row r="80">
          <cell r="E80">
            <v>0</v>
          </cell>
          <cell r="P80">
            <v>0</v>
          </cell>
        </row>
        <row r="81">
          <cell r="P81">
            <v>0</v>
          </cell>
        </row>
        <row r="82">
          <cell r="E82">
            <v>0</v>
          </cell>
          <cell r="P82">
            <v>0</v>
          </cell>
        </row>
        <row r="83">
          <cell r="P83">
            <v>0</v>
          </cell>
        </row>
        <row r="84">
          <cell r="E84">
            <v>0</v>
          </cell>
          <cell r="P84">
            <v>0</v>
          </cell>
        </row>
        <row r="85">
          <cell r="P85">
            <v>0</v>
          </cell>
        </row>
      </sheetData>
      <sheetData sheetId="4"/>
      <sheetData sheetId="5"/>
      <sheetData sheetId="6"/>
      <sheetData sheetId="7"/>
      <sheetData sheetId="8"/>
      <sheetData sheetId="9"/>
      <sheetData sheetId="10"/>
      <sheetData sheetId="11">
        <row r="7">
          <cell r="D7" t="str">
            <v>Absatzänderung</v>
          </cell>
        </row>
        <row r="8">
          <cell r="D8" t="str">
            <v>Abwanderungsrate</v>
          </cell>
        </row>
        <row r="9">
          <cell r="D9" t="str">
            <v>Angebotserfolgsquote</v>
          </cell>
        </row>
        <row r="10">
          <cell r="D10" t="str">
            <v>ABC-Analyse ( B )</v>
          </cell>
        </row>
        <row r="11">
          <cell r="D11" t="str">
            <v>Beschwerdequote</v>
          </cell>
        </row>
        <row r="12">
          <cell r="D12" t="str">
            <v>Erstkaufrate</v>
          </cell>
        </row>
        <row r="13">
          <cell r="D13" t="str">
            <v>Kundenfrequenz</v>
          </cell>
        </row>
        <row r="14">
          <cell r="D14" t="str">
            <v>Marktanteil</v>
          </cell>
        </row>
        <row r="15">
          <cell r="D15" t="str">
            <v>Retourenquote</v>
          </cell>
        </row>
        <row r="16">
          <cell r="D16" t="str">
            <v>Sättigungsgrad</v>
          </cell>
        </row>
        <row r="17">
          <cell r="D17" t="str">
            <v>Wiederkaufsrate</v>
          </cell>
        </row>
        <row r="18">
          <cell r="D18">
            <v>0</v>
          </cell>
        </row>
        <row r="19">
          <cell r="D19">
            <v>0</v>
          </cell>
        </row>
        <row r="20">
          <cell r="D20">
            <v>0</v>
          </cell>
        </row>
        <row r="21">
          <cell r="D21">
            <v>0</v>
          </cell>
        </row>
        <row r="22">
          <cell r="D22">
            <v>0</v>
          </cell>
        </row>
        <row r="23">
          <cell r="D23">
            <v>0</v>
          </cell>
        </row>
        <row r="24">
          <cell r="D24">
            <v>0</v>
          </cell>
        </row>
        <row r="25">
          <cell r="D25">
            <v>0</v>
          </cell>
        </row>
        <row r="26">
          <cell r="D26">
            <v>0</v>
          </cell>
        </row>
        <row r="27">
          <cell r="D27" t="str">
            <v>Cashflow (operativ)</v>
          </cell>
        </row>
        <row r="28">
          <cell r="D28" t="str">
            <v>Debitorenlaufzeit</v>
          </cell>
        </row>
        <row r="29">
          <cell r="D29" t="str">
            <v>EBIT</v>
          </cell>
        </row>
        <row r="30">
          <cell r="D30" t="str">
            <v>Eigenkapitalquote</v>
          </cell>
        </row>
        <row r="31">
          <cell r="D31" t="str">
            <v>Eigenkapitalrendite</v>
          </cell>
        </row>
        <row r="32">
          <cell r="D32" t="str">
            <v>Free Cashflow</v>
          </cell>
        </row>
        <row r="33">
          <cell r="D33" t="str">
            <v>Gesamtkapitalrentabilität</v>
          </cell>
        </row>
        <row r="34">
          <cell r="D34" t="str">
            <v>Gesamtkapitalumschlag</v>
          </cell>
        </row>
        <row r="35">
          <cell r="D35" t="str">
            <v>Jahresüberschuss (Gewinn)</v>
          </cell>
        </row>
        <row r="36">
          <cell r="D36" t="str">
            <v>Kapitalbindung</v>
          </cell>
        </row>
        <row r="37">
          <cell r="D37" t="str">
            <v>Liquidität 2. Grades</v>
          </cell>
        </row>
        <row r="38">
          <cell r="D38" t="str">
            <v>Personalintensität</v>
          </cell>
        </row>
        <row r="39">
          <cell r="D39" t="str">
            <v>Return on Investment (ROI)</v>
          </cell>
        </row>
        <row r="40">
          <cell r="D40" t="str">
            <v>Rohertragsmarge</v>
          </cell>
        </row>
        <row r="41">
          <cell r="D41" t="str">
            <v>Durch. Alter der MA</v>
          </cell>
        </row>
        <row r="42">
          <cell r="D42" t="str">
            <v>Fluktuationsrate</v>
          </cell>
        </row>
        <row r="43">
          <cell r="D43" t="str">
            <v>Krankenquote</v>
          </cell>
        </row>
        <row r="44">
          <cell r="D44" t="str">
            <v>Mobbingquote</v>
          </cell>
        </row>
        <row r="45">
          <cell r="D45" t="str">
            <v>Qualifikationsstruktur</v>
          </cell>
        </row>
        <row r="46">
          <cell r="D46" t="str">
            <v>Unfallquote</v>
          </cell>
        </row>
        <row r="47">
          <cell r="D47" t="str">
            <v>Vert. Leistungsbemessung</v>
          </cell>
        </row>
        <row r="48">
          <cell r="D48">
            <v>0</v>
          </cell>
        </row>
        <row r="49">
          <cell r="D49">
            <v>0</v>
          </cell>
        </row>
        <row r="50">
          <cell r="D50">
            <v>0</v>
          </cell>
        </row>
        <row r="51">
          <cell r="D51" t="str">
            <v>Anz. Prozessverbesserungen</v>
          </cell>
        </row>
        <row r="52">
          <cell r="D52" t="str">
            <v>Prozesse 2</v>
          </cell>
        </row>
        <row r="53">
          <cell r="D53" t="str">
            <v>Prozesse 3</v>
          </cell>
        </row>
        <row r="54">
          <cell r="D54" t="str">
            <v>Prozesse 4</v>
          </cell>
        </row>
        <row r="55">
          <cell r="D55" t="str">
            <v>Prozesse 5</v>
          </cell>
        </row>
        <row r="56">
          <cell r="D56" t="str">
            <v>Prozesse 6</v>
          </cell>
        </row>
        <row r="57">
          <cell r="D57" t="str">
            <v>Diverses 1</v>
          </cell>
        </row>
        <row r="58">
          <cell r="D58" t="str">
            <v>Diverses 2</v>
          </cell>
        </row>
        <row r="59">
          <cell r="D59" t="str">
            <v>Diverses 3</v>
          </cell>
        </row>
        <row r="60">
          <cell r="D60" t="str">
            <v>Diverses 4</v>
          </cell>
        </row>
        <row r="61">
          <cell r="D61" t="str">
            <v>Diverses 5</v>
          </cell>
        </row>
        <row r="62">
          <cell r="D62" t="str">
            <v>Diverses 6</v>
          </cell>
        </row>
        <row r="63">
          <cell r="D63">
            <v>0</v>
          </cell>
        </row>
        <row r="64">
          <cell r="D64">
            <v>0</v>
          </cell>
        </row>
        <row r="65">
          <cell r="D65">
            <v>0</v>
          </cell>
        </row>
        <row r="66">
          <cell r="D66">
            <v>0</v>
          </cell>
        </row>
      </sheetData>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PI"/>
      <sheetName val=" "/>
      <sheetName val="Menu QM"/>
      <sheetName val="Q-Planung"/>
      <sheetName val="Q-Steuerung"/>
      <sheetName val="Q-Pruefung"/>
      <sheetName val="Q-Sicherung"/>
      <sheetName val="Produkte"/>
      <sheetName val="HQ1"/>
      <sheetName val="HQ2"/>
      <sheetName val="HQ3"/>
      <sheetName val="HQ4"/>
      <sheetName val="HQ5"/>
      <sheetName val="Kunden"/>
      <sheetName val="Fishbone"/>
      <sheetName val="Pareto"/>
      <sheetName val="Risikomgmt"/>
      <sheetName val="PESTLE"/>
      <sheetName val="Branchenstruktur"/>
      <sheetName val="Kernaktivitäten"/>
      <sheetName val="Kernkompetenzen"/>
      <sheetName val="Potenzial"/>
      <sheetName val="Swot-Analyse"/>
      <sheetName val="Markt"/>
      <sheetName val="Portfolio"/>
      <sheetName val="Lebenszyklus"/>
      <sheetName val="Kommunikation"/>
      <sheetName val="Matrix"/>
      <sheetName val="Kundenbeziehung"/>
      <sheetName val="Segmente"/>
      <sheetName val="Distribution"/>
      <sheetName val="SinusMilieu"/>
      <sheetName val="Marketingmix"/>
      <sheetName val="Einnahmen"/>
      <sheetName val="Kosten"/>
      <sheetName val="Marketingplan"/>
      <sheetName val="Rentabilität"/>
      <sheetName val="Zukunftsszenarien"/>
      <sheetName val="Kennzahlenanalyse"/>
      <sheetName val="Benchmark"/>
      <sheetName val="Forces"/>
      <sheetName val="Chances"/>
      <sheetName val="Help"/>
      <sheetName val="2Prozesse"/>
      <sheetName val="2Strateg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F6" t="str">
            <v>Bars</v>
          </cell>
        </row>
        <row r="7">
          <cell r="E7" t="str">
            <v>Reason 20</v>
          </cell>
          <cell r="F7">
            <v>20</v>
          </cell>
          <cell r="H7">
            <v>9.5238095238095233E-2</v>
          </cell>
        </row>
        <row r="8">
          <cell r="F8">
            <v>19</v>
          </cell>
        </row>
        <row r="9">
          <cell r="F9">
            <v>18</v>
          </cell>
        </row>
        <row r="10">
          <cell r="F10">
            <v>17</v>
          </cell>
        </row>
        <row r="11">
          <cell r="F11">
            <v>16</v>
          </cell>
        </row>
        <row r="12">
          <cell r="F12">
            <v>15</v>
          </cell>
        </row>
        <row r="13">
          <cell r="F13">
            <v>14</v>
          </cell>
        </row>
        <row r="14">
          <cell r="F14">
            <v>13</v>
          </cell>
        </row>
        <row r="15">
          <cell r="F15">
            <v>12</v>
          </cell>
        </row>
        <row r="16">
          <cell r="F16">
            <v>11</v>
          </cell>
        </row>
        <row r="17">
          <cell r="F17">
            <v>10</v>
          </cell>
        </row>
        <row r="18">
          <cell r="F18">
            <v>9</v>
          </cell>
        </row>
        <row r="19">
          <cell r="F19">
            <v>8</v>
          </cell>
        </row>
        <row r="20">
          <cell r="F20">
            <v>7</v>
          </cell>
        </row>
        <row r="21">
          <cell r="F21">
            <v>6</v>
          </cell>
        </row>
        <row r="22">
          <cell r="F22">
            <v>5</v>
          </cell>
        </row>
        <row r="23">
          <cell r="F23">
            <v>4</v>
          </cell>
        </row>
        <row r="24">
          <cell r="F24">
            <v>3</v>
          </cell>
        </row>
        <row r="25">
          <cell r="F25">
            <v>2</v>
          </cell>
        </row>
        <row r="26">
          <cell r="F26">
            <v>1</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 "/>
      <sheetName val="Projektmgmt"/>
      <sheetName val="Projektteam"/>
      <sheetName val="Projektauftrag"/>
      <sheetName val="Methodik"/>
      <sheetName val="Detailplan"/>
      <sheetName val="Detailplan_Uebersicht"/>
      <sheetName val="Projektstand"/>
      <sheetName val="Projektabschluss"/>
      <sheetName val="NE"/>
      <sheetName val="Fragen NE"/>
      <sheetName val="Nachhaltigkeit"/>
      <sheetName val="Nachhaltigkeit2"/>
      <sheetName val="Nachhaltigkeit3"/>
      <sheetName val="Resultate"/>
      <sheetName val="Verantwortung"/>
      <sheetName val="Promotoren"/>
      <sheetName val="5W"/>
      <sheetName val="Indicators"/>
      <sheetName val="Stakeholder"/>
      <sheetName val="Adresses"/>
      <sheetName val="Organigramm"/>
      <sheetName val="Sitzungen"/>
      <sheetName val="Liste de tâches"/>
      <sheetName val="FAQ"/>
      <sheetName val="Projektbudget"/>
      <sheetName val="Grobkonzept"/>
      <sheetName val="Detailkonzept"/>
      <sheetName val="Projektcontrolling"/>
      <sheetName val="Notizen"/>
      <sheetName val="Kommunikation"/>
      <sheetName val="Swot-Analyse"/>
      <sheetName val="Risikomgmt"/>
      <sheetName val="Machbarkeit"/>
      <sheetName val="Fishbone"/>
      <sheetName val="Kalender"/>
      <sheetName val="Logo"/>
      <sheetName val="03_0_ProjectManagement_V8.2.0"/>
    </sheetNames>
    <sheetDataSet>
      <sheetData sheetId="0">
        <row r="558">
          <cell r="A558" t="str">
            <v>Développement durable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 "/>
      <sheetName val="Offerte"/>
      <sheetName val="Projektmgmt"/>
      <sheetName val="Projektteam"/>
      <sheetName val="Projektauftrag"/>
      <sheetName val="Methodik"/>
      <sheetName val="Detailplan"/>
      <sheetName val="Detailplan_Uebersicht"/>
      <sheetName val="Projektstand"/>
      <sheetName val="Projektabschluss"/>
      <sheetName val="NE"/>
      <sheetName val="Fragen NE"/>
      <sheetName val="Nachhaltigkeit"/>
      <sheetName val="Nachhaltigkeit2"/>
      <sheetName val="Nachhaltigkeit3"/>
      <sheetName val="Resultate"/>
      <sheetName val="Verantwortung"/>
      <sheetName val="Promotoren"/>
      <sheetName val="5W"/>
      <sheetName val="Indicators"/>
      <sheetName val="Stakeholder"/>
      <sheetName val="Adresses"/>
      <sheetName val="Organigramm"/>
      <sheetName val="Sitzungen"/>
      <sheetName val="Liste de tâches"/>
      <sheetName val="FAQ"/>
      <sheetName val="Projektbudget"/>
      <sheetName val="Grobkonzept"/>
      <sheetName val="Detailkonzept"/>
      <sheetName val="Projektcontrolling"/>
      <sheetName val="Notizen"/>
      <sheetName val="Kommunikation"/>
      <sheetName val="Swot-Analyse"/>
      <sheetName val="Risikomgmt"/>
      <sheetName val="Machbarkeit"/>
      <sheetName val="Fishbone"/>
      <sheetName val="Kalender"/>
      <sheetName val="Logo"/>
      <sheetName val="03_0_ProjectManagement_V8.3.1"/>
    </sheetNames>
    <definedNames>
      <definedName name="Register_aus"/>
      <definedName name="Register_ein"/>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5">
          <cell r="B5" t="str">
            <v>R1</v>
          </cell>
        </row>
        <row r="6">
          <cell r="B6" t="str">
            <v>R2</v>
          </cell>
        </row>
        <row r="7">
          <cell r="B7" t="str">
            <v>R3</v>
          </cell>
        </row>
        <row r="8">
          <cell r="B8" t="str">
            <v>R4</v>
          </cell>
        </row>
        <row r="9">
          <cell r="B9" t="str">
            <v>R5</v>
          </cell>
        </row>
        <row r="10">
          <cell r="B10" t="str">
            <v>R6</v>
          </cell>
        </row>
        <row r="11">
          <cell r="B11" t="str">
            <v>R7</v>
          </cell>
        </row>
        <row r="12">
          <cell r="B12" t="str">
            <v>R8</v>
          </cell>
        </row>
        <row r="13">
          <cell r="B13" t="str">
            <v>R9</v>
          </cell>
        </row>
        <row r="14">
          <cell r="B14" t="str">
            <v>R10</v>
          </cell>
        </row>
        <row r="15">
          <cell r="B15" t="str">
            <v>R11</v>
          </cell>
        </row>
        <row r="16">
          <cell r="B16" t="str">
            <v>R12</v>
          </cell>
        </row>
        <row r="17">
          <cell r="B17" t="str">
            <v>R13</v>
          </cell>
        </row>
        <row r="18">
          <cell r="B18" t="str">
            <v>R14</v>
          </cell>
        </row>
        <row r="19">
          <cell r="B19" t="str">
            <v>R15</v>
          </cell>
        </row>
      </sheetData>
      <sheetData sheetId="34"/>
      <sheetData sheetId="35"/>
      <sheetData sheetId="36"/>
      <sheetData sheetId="37"/>
      <sheetData sheetId="3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CFB3EE91-964D-4C3D-A645-0BDB414415A1}" name="Liste_des_tâches15" displayName="Liste_des_tâches15" ref="C11:O61" totalsRowShown="0" headerRowDxfId="86" dataDxfId="85">
  <autoFilter ref="C11:O61" xr:uid="{00000000-0009-0000-0100-000004000000}"/>
  <tableColumns count="13">
    <tableColumn id="1" xr3:uid="{F642E19F-FCBD-4DD9-8205-C5578A134147}" name="No" dataDxfId="99"/>
    <tableColumn id="12" xr3:uid="{840CD005-1B09-4FED-8660-A53CDE2BB1C7}" name="Colonne3" dataDxfId="98"/>
    <tableColumn id="2" xr3:uid="{1C89C6DE-5EF2-4070-9F45-F703A1AC9E13}" name="Tâche / Décision / Projet" dataDxfId="97"/>
    <tableColumn id="13" xr3:uid="{E8204B24-F4DD-4412-B4D1-4ACA647D1568}" name="Qui2" dataDxfId="96" dataCellStyle="Standard 6"/>
    <tableColumn id="3" xr3:uid="{2BD1BB44-997A-4626-9F9A-FA15E0D5FEC4}" name="Priorité" dataDxfId="95"/>
    <tableColumn id="6" xr3:uid="{9B3F2A58-7EAC-4C47-9E1E-3C4D1368D6E3}" name="Date de début " dataDxfId="94" dataCellStyle="Date"/>
    <tableColumn id="7" xr3:uid="{2AD5A394-BBC6-4128-97C7-886B70905F48}" name="Date d’échéance" dataDxfId="93" dataCellStyle="Date"/>
    <tableColumn id="11" xr3:uid="{8E0C5C21-4DE6-4674-B6E5-B56EEC0C0D63}" name="Etat" dataDxfId="92" dataCellStyle="Date"/>
    <tableColumn id="5" xr3:uid="{4D48C5CA-1C4F-4CDA-9F50-F545ECF4E592}" name="% achevé" dataDxfId="91" dataCellStyle="Standard 6">
      <calculatedColumnFormula>IF(I12&lt;&gt;"",
IF(J12=' '!$A$62,100%,
IF(I12&gt;TODAY(),
IF((TODAY()-H12)/(I12-H12)&gt;0,(TODAY()-H12)/(I12-H12),0),100%)),"")</calculatedColumnFormula>
    </tableColumn>
    <tableColumn id="14" xr3:uid="{B71A0B90-F466-420B-AAF9-FFD83B0839C4}" name="Spalte1" dataDxfId="90" dataCellStyle="Standard 2"/>
    <tableColumn id="4" xr3:uid="{143B191A-0EB3-4312-8BD5-AEE9804DE72D}" name="Spalte2" dataDxfId="89" dataCellStyle="Standard 6"/>
    <tableColumn id="8" xr3:uid="{08167CCB-75CD-4BA0-B27F-5FB434437251}" name="Spalte3" dataDxfId="88" dataCellStyle="Standard 6">
      <calculatedColumnFormula>IF(Liste_des_tâches15[[#This Row],[Spalte2]]&lt;&gt;0,VLOOKUP(Liste_des_tâches15[[#This Row],[Spalte2]],Tabelle2214[[Spalte2]:[Spalte63]],6),"")</calculatedColumnFormula>
    </tableColumn>
    <tableColumn id="10" xr3:uid="{299CD866-40AE-4329-9FAA-E9C223DA1321}" name="Remarques" dataDxfId="87"/>
  </tableColumns>
  <tableStyleInfo name="Liste de tâches" showFirstColumn="0" showLastColumn="0" showRowStripes="1" showColumnStripes="0"/>
  <extLst>
    <ext xmlns:x14="http://schemas.microsoft.com/office/spreadsheetml/2009/9/main" uri="{504A1905-F514-4f6f-8877-14C23A59335A}">
      <x14:table altTextSummary="Liste des tâches contenant les rubriques Tâche, Priorité, État, Date de début, Date d’échéance, Pourcentage achevé, Terminée/En retard et Note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9224E7E0-0466-4D5A-A574-B2FDC3313C2F}" name="Tabelle2214" displayName="Tabelle2214" ref="A3:AM53" totalsRowShown="0" headerRowDxfId="45" dataDxfId="44">
  <autoFilter ref="A3:AM53" xr:uid="{AA97D4B2-38FB-4907-A6F8-952AC9DAECC3}"/>
  <tableColumns count="39">
    <tableColumn id="21" xr3:uid="{3A653BFC-0E50-45D8-AA8B-50F22E9C52AD}" name="Spalte1" dataDxfId="84"/>
    <tableColumn id="34" xr3:uid="{689DA097-98D5-4AB1-94E3-6B8A43880A80}" name="Spalte2" dataDxfId="83"/>
    <tableColumn id="2" xr3:uid="{955FBB47-B084-4A6C-A1F2-436E5F408EE1}" name="Spalte3" dataDxfId="82"/>
    <tableColumn id="1" xr3:uid="{3ECD4FCD-E502-4FB2-9867-3494E1B87C54}" name="Spalte4" dataDxfId="81">
      <calculatedColumnFormula>IF(Tabelle2214[[#This Row],[Spalte3]]&lt;&gt;"","min","")</calculatedColumnFormula>
    </tableColumn>
    <tableColumn id="35" xr3:uid="{BE8B9663-A85B-4A0A-B575-220E46531BB5}" name="Spalte6" dataDxfId="80"/>
    <tableColumn id="3" xr3:uid="{C39BF1A9-2275-43B2-9B85-D5E3724AE1CA}" name="Spalte62" dataDxfId="79" dataCellStyle="Komma"/>
    <tableColumn id="36" xr3:uid="{84B2687D-B289-4ABE-B3EC-8EF10AF39982}" name="Spalte63" dataDxfId="78" dataCellStyle="Komma">
      <calculatedColumnFormula>IF(F4&lt;&gt;"",
IF(AND(H4&lt;&gt;"",I4=""),
H4/F4,
IF(F4&lt;&gt;"",
INDIRECT(AP4)/F4,"")),"")</calculatedColumnFormula>
    </tableColumn>
    <tableColumn id="6" xr3:uid="{A4A11995-DBF6-479B-8700-48D44C7627AD}" name="Spalte7" dataDxfId="77" dataCellStyle="Komma"/>
    <tableColumn id="7" xr3:uid="{F107C16F-CA07-41F6-AB34-23877C879168}" name="Spalte8" dataDxfId="76" dataCellStyle="Komma"/>
    <tableColumn id="18" xr3:uid="{BFCC21D0-FF39-4478-BB07-04BE59B22B1C}" name="Spalte9" dataDxfId="75">
      <calculatedColumnFormula>IF(I4="","",
IF(AND($D4="max",H4&gt;I4),ABS(K4),
IF(AND($D4="max",H4&lt;I4),-K4,
IF(AND($D4="min",K4&lt;0),K4,K4))))</calculatedColumnFormula>
    </tableColumn>
    <tableColumn id="4" xr3:uid="{F862E9CA-916B-46A8-AA79-DB420C49D6A2}" name="Spalte10" dataDxfId="74">
      <calculatedColumnFormula>IF(I4="","",
IF(I4&lt;&gt;"",
IF(H4=0,100%,
IF(I4=0,-100%,
IF(H4="",0%,
IF(H4&lt;I4,(100/H4*I4/100)-1,-(100/I4*H4/100)+1)))),
IF($C4&lt;&gt;0,0,"")))</calculatedColumnFormula>
    </tableColumn>
    <tableColumn id="8" xr3:uid="{4069A5C1-FEA0-4767-AD2F-F6AE269A5820}" name="Spalte11" dataDxfId="73" dataCellStyle="Komma"/>
    <tableColumn id="17" xr3:uid="{74D722AE-9733-4332-B0FE-B2A317AE5375}" name="Spalte12" dataDxfId="72">
      <calculatedColumnFormula>IF(L4="","",
IF(AND($D4="max",K4&gt;N4),ABS(N4),
IF(AND($D4="max",K4&lt;N4),-N4,
IF(AND($D4="min",N4&lt;0),N4,N4))))</calculatedColumnFormula>
    </tableColumn>
    <tableColumn id="24" xr3:uid="{53414793-AE92-469A-A1A5-8AA407EC5E52}" name="Spalte13" dataDxfId="71">
      <calculatedColumnFormula>IF(L4="","",
IF(L4&lt;&gt;"",
IF(I4=0,100%,
IF(I4="",0%,
IF(L4=0,-100%,
IF(I4&lt;L4,(100/I4*L4/100)-1,-(100/L4*I4/100)+1)))),
IF($C4&lt;&gt;0,0,"")))</calculatedColumnFormula>
    </tableColumn>
    <tableColumn id="9" xr3:uid="{9EAD885C-BF44-4B4B-B8EB-2D5850E99340}" name="Spalte14" dataDxfId="70" dataCellStyle="Komma"/>
    <tableColumn id="19" xr3:uid="{001A7E7C-F95C-4E10-99A9-BEAE08962F5A}" name="Spalte15" dataDxfId="69">
      <calculatedColumnFormula>IF(O4="","",
IF(AND($D4="max",N4&gt;Q4),ABS(Q4),
IF(AND($D4="max",N4&lt;Q4),-Q4,
IF(AND($D4="min",Q4&lt;0),Q4,Q4))))</calculatedColumnFormula>
    </tableColumn>
    <tableColumn id="25" xr3:uid="{8B7F3182-8BBC-4712-8AD6-483E4A542852}" name="Spalte16" dataDxfId="68">
      <calculatedColumnFormula>IF(O4="","",
IF(O4&lt;&gt;"",
IF(L4=0,100%,
IF(L4="",0%,
IF(O4=0,-100%,
IF(L4&lt;O4,(100/L4*O4/100)-1,-(100/O4*L4/100)+1)))),
IF($C4&lt;&gt;0,0,"")))</calculatedColumnFormula>
    </tableColumn>
    <tableColumn id="10" xr3:uid="{2ACEDCE0-94AC-407A-ADBA-2490AF76980E}" name="Spalte17" dataDxfId="67" dataCellStyle="Komma"/>
    <tableColumn id="22" xr3:uid="{F32291D5-4FDF-44B8-A121-0636058E95EC}" name="Spalte18" dataDxfId="66">
      <calculatedColumnFormula>IF(R4="","",
IF(AND($D4="max",Q4&gt;T4),ABS(T4),
IF(AND($D4="max",Q4&lt;T4),-T4,
IF(AND($D4="min",T4&lt;0),T4,T4))))</calculatedColumnFormula>
    </tableColumn>
    <tableColumn id="26" xr3:uid="{D6EA200C-F2CD-40D9-B737-6CCFF1F2D4E3}" name="Spalte19" dataDxfId="65" dataCellStyle="Prozent">
      <calculatedColumnFormula>IF(R4="","",
IF(R4&lt;&gt;"",
IF(O4=0,100%,
IF(O4="",0%,
IF(R4=0,-100%,
IF(O4&lt;R4,(100/O4*R4/100)-1,-(100/R4*O4/100)+1)))),
IF($C4&lt;&gt;0,0,"")))</calculatedColumnFormula>
    </tableColumn>
    <tableColumn id="11" xr3:uid="{09951174-CA4D-41B7-85F5-FB550EC4F030}" name="Spalte20" dataDxfId="64" dataCellStyle="Komma"/>
    <tableColumn id="5" xr3:uid="{D7A6D7DF-7217-4363-89CC-06E2FD04E5AC}" name="Spalte21" dataDxfId="63">
      <calculatedColumnFormula>IF(U4="","",
IF(AND($D4="max",T4&gt;W4),ABS(W4),
IF(AND($D4="max",T4&lt;W4),-W4,
IF(AND($D4="min",W4&lt;0),W4,W4))))</calculatedColumnFormula>
    </tableColumn>
    <tableColumn id="27" xr3:uid="{DAF626E9-C8E0-4685-8800-F7304CE14E61}" name="Spalte22" dataDxfId="62" dataCellStyle="Prozent">
      <calculatedColumnFormula>IF(U4="","",
IF(U4&lt;&gt;"",
IF(R4=0,100%,
IF(R4="",0%,
IF(U4=0,-100%,
IF(R4&lt;U4,(100/R4*U4/100)-1,-(100/U4*R4/100)+1)))),
IF($C4&lt;&gt;0,0,"")))</calculatedColumnFormula>
    </tableColumn>
    <tableColumn id="12" xr3:uid="{B7F596F7-DB20-454F-BE5A-51A6240A31BC}" name="Spalte23" dataDxfId="61" dataCellStyle="Komma"/>
    <tableColumn id="20" xr3:uid="{B7AF6B7C-1211-40D9-9398-231B106A201D}" name="Spalte24" dataDxfId="60">
      <calculatedColumnFormula>IF(X4="","",
IF(AND($D4="max",W4&gt;Z4),ABS(Z4),
IF(AND($D4="max",W4&lt;Z4),-Z4,
IF(AND($D4="min",Z4&lt;0),Z4,Z4))))</calculatedColumnFormula>
    </tableColumn>
    <tableColumn id="28" xr3:uid="{604E7780-CEFF-4BEF-A23A-FE08DD9A5B75}" name="Spalte25" dataDxfId="59" dataCellStyle="Prozent">
      <calculatedColumnFormula>IF(X4="","",
IF(X4&lt;&gt;"",
IF(U4=0,100%,
IF(U4="",0%,
IF(X4=0,-100%,
IF(U4&lt;X4,(100/U4*X4/100)-1,-(100/X4*U4/100)+1)))),
IF($C4&lt;&gt;0,0,"")))</calculatedColumnFormula>
    </tableColumn>
    <tableColumn id="13" xr3:uid="{5B40CECF-1939-4770-BC80-13FCC31EE300}" name="Spalte26" dataDxfId="58" dataCellStyle="Komma"/>
    <tableColumn id="23" xr3:uid="{9D61EE62-4075-4326-BB57-2337FF3642E8}" name="Spalte27" dataDxfId="57">
      <calculatedColumnFormula>IF(AA4="","",
IF(AND($D4="max",Z4&gt;AC4),ABS(AC4),
IF(AND($D4="max",Z4&lt;AC4),-AC4,
IF(AND($D4="min",AC4&lt;0),AC4,AC4))))</calculatedColumnFormula>
    </tableColumn>
    <tableColumn id="29" xr3:uid="{035340BF-EBE8-45D0-BC6D-9CE216E59AF7}" name="Spalte28" dataDxfId="56" dataCellStyle="Prozent">
      <calculatedColumnFormula>IF(AA4="","",
IF(AA4&lt;&gt;"",
IF(X4=0,100%,
IF(X4="",0%,
IF(AA4=0,-100%,
IF(X4&lt;AA4,(100/X4*AA4/100)-1,-(100/AA4*X4/100)+1)))),
IF($C4&lt;&gt;0,0,"")))</calculatedColumnFormula>
    </tableColumn>
    <tableColumn id="14" xr3:uid="{DF67691B-A666-421C-9D3F-2D76EDB0739B}" name="Spalte29" dataDxfId="55" dataCellStyle="Komma"/>
    <tableColumn id="32" xr3:uid="{52A023DB-143E-45A5-A4B3-4BCE8046248C}" name="Spalte30" dataDxfId="54">
      <calculatedColumnFormula>IF(AD4="","",
IF(AND($D4="max",AC4&gt;AF4),ABS(AF4),
IF(AND($D4="max",AC4&lt;AF4),-AF4,
IF(AND($D4="min",AF4&lt;0),AF4,AF4))))</calculatedColumnFormula>
    </tableColumn>
    <tableColumn id="30" xr3:uid="{7D2C89EC-E0AB-42EA-8F0B-93BBCABCA085}" name="Spalte31" dataDxfId="53" dataCellStyle="Prozent">
      <calculatedColumnFormula>IF(AD4="","",
IF(AD4&lt;&gt;"",
IF(AA4=0,100%,
IF(AA4="",0%,
IF(AD4=0,-100%,
IF(AA4&lt;AD4,(100/AA4*AD4/100)-1,-(100/AD4*AA4/100)+1)))),
IF($C4&lt;&gt;0,0,"")))</calculatedColumnFormula>
    </tableColumn>
    <tableColumn id="15" xr3:uid="{4C4CC1D0-E60F-4389-9AEC-9E7C1F04DFF3}" name="Spalte32" dataDxfId="52" dataCellStyle="Komma"/>
    <tableColumn id="33" xr3:uid="{9BB9AA76-7848-4A24-9F8A-E21D1BBEB952}" name="Spalte33" dataDxfId="51">
      <calculatedColumnFormula>IF(AG4="","",
IF(AND($D4="max",AF4&gt;AI4),ABS(AI4),
IF(AND($D4="max",AF4&lt;AI4),-AI4,
IF(AND($D4="min",AI4&lt;0),AI4,AI4))))</calculatedColumnFormula>
    </tableColumn>
    <tableColumn id="31" xr3:uid="{7983FFCA-1F4B-41E1-BCB1-8B001A3F2F8C}" name="Spalte34" dataDxfId="50" dataCellStyle="Prozent">
      <calculatedColumnFormula>IF(AG4="","",
IF(AG4&lt;&gt;"",
IF(AD4=0,100%,
IF(AD4="",0%,
IF(AG4=0,-100%,
IF(AD4&lt;AG4,(100/AD4*AG4/100)-1,-(100/AG4*AD4/100)+1)))),
IF($C4&lt;&gt;0,0,"")))</calculatedColumnFormula>
    </tableColumn>
    <tableColumn id="16" xr3:uid="{53EB7ADC-2AC7-455E-88CC-0AB6A773DA55}" name="Spalte35" dataDxfId="49" dataCellStyle="Komma"/>
    <tableColumn id="37" xr3:uid="{1D4FB35A-4CBB-45F4-AC53-2DC52EF33713}" name="Spalte36" dataDxfId="48" dataCellStyle="Prozent">
      <calculatedColumnFormula>IF(AJ4="","",
IF(AND($D4="max",AI4&gt;AL4),ABS(AL4),
IF(AND($D4="max",AI4&lt;AL4),-AL4,
IF(AND($D4="min",AL4&lt;0),AL4,AL4))))</calculatedColumnFormula>
    </tableColumn>
    <tableColumn id="38" xr3:uid="{AA62906E-9D30-4893-BBCE-06834C52B1D4}" name="Spalte37" dataDxfId="47" dataCellStyle="Prozent"/>
    <tableColumn id="39" xr3:uid="{F76B5DE7-99BD-4506-84C5-1E5D576FF7A2}" name="Spalte38" dataDxfId="46" dataCellStyle="Komma">
      <calculatedColumnFormula>IF(AK4="","",
IF(AK4&lt;&gt;"",
IF(AH4=0,100%,
IF(AH4="",0%,
IF(AK4=0,-100%,
IF(AH4&lt;AK4,(100/AH4*AK4/100)-1,-(100/AK4*AH4/100)+1)))),
IF($C4&lt;&gt;0,0,"")))</calculatedColumnFormula>
    </tableColumn>
  </tableColumns>
  <tableStyleInfo name="Serg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630B4F9-5077-4B32-8154-2C4FC4EF4881}" name="Tabelle22142" displayName="Tabelle22142" ref="A3:AP53" totalsRowShown="0" headerRowDxfId="1" dataDxfId="0">
  <autoFilter ref="A3:AP53" xr:uid="{AA97D4B2-38FB-4907-A6F8-952AC9DAECC3}"/>
  <tableColumns count="42">
    <tableColumn id="21" xr3:uid="{56B8EDF7-A29F-46D8-9CB3-97E760F44D61}" name="Spalte1" dataDxfId="43"/>
    <tableColumn id="34" xr3:uid="{4D588F60-C6A4-4E61-84D9-5BCE0DE20A69}" name="Spalte2" dataDxfId="42"/>
    <tableColumn id="2" xr3:uid="{E3539FF3-D6EA-486F-A208-A37929D3BE99}" name="Spalte3" dataDxfId="41">
      <calculatedColumnFormula>IF(Tabelle2214[[#This Row],[Spalte3]]&lt;&gt;"",Tabelle2214[[#This Row],[Spalte3]],"")</calculatedColumnFormula>
    </tableColumn>
    <tableColumn id="1" xr3:uid="{820546B9-2C2B-4761-90EE-5896FF6DEE01}" name="Spalte4" dataDxfId="40">
      <calculatedColumnFormula>IF(Tabelle2214[[#This Row],[Spalte4]]&lt;&gt;"",Tabelle2214[[#This Row],[Spalte4]],"")</calculatedColumnFormula>
    </tableColumn>
    <tableColumn id="35" xr3:uid="{55A5943C-8067-4AEE-9E4E-93C6FAA87C05}" name="Spalte6" dataDxfId="39">
      <calculatedColumnFormula>IF(Tabelle2214[[#This Row],[Spalte6]]&lt;&gt;"",Tabelle2214[[#This Row],[Spalte6]],"")</calculatedColumnFormula>
    </tableColumn>
    <tableColumn id="3" xr3:uid="{F4099F06-E9CA-4305-A113-DCA10DB14370}" name="Spalte62" dataDxfId="38" dataCellStyle="Komma"/>
    <tableColumn id="36" xr3:uid="{5C53F38D-63FD-451C-9CE6-0BD2CF93F23D}" name="Spalte63" dataDxfId="37" dataCellStyle="Komma">
      <calculatedColumnFormula>IF(F4&lt;&gt;"",
IF(AND(H4&lt;&gt;"",I4=""),
H4/F4,
IF(F4&lt;&gt;"",
INDIRECT(AQ4)/F4,"")),"")</calculatedColumnFormula>
    </tableColumn>
    <tableColumn id="6" xr3:uid="{F6C802EB-04EA-488A-8AED-70043E8F6910}" name="Spalte7" dataDxfId="36" dataCellStyle="Komma"/>
    <tableColumn id="7" xr3:uid="{BC445EA8-3B20-46D6-8D44-80D6D47412CF}" name="Spalte8" dataDxfId="35" dataCellStyle="Komma"/>
    <tableColumn id="18" xr3:uid="{7DCF438B-3D72-4F4E-81FF-59E4534DA0C0}" name="Spalte9" dataDxfId="34">
      <calculatedColumnFormula>IF(I4="","",
IF(AND($D4="max",H4&gt;I4),ABS(K4),
IF(AND($D4="max",H4&lt;I4),-K4,
IF(AND($D4="min",K4&lt;0),K4,K4))))</calculatedColumnFormula>
    </tableColumn>
    <tableColumn id="4" xr3:uid="{B846A2E3-4A13-4A63-A7F4-F8D81744888B}" name="Spalte10" dataDxfId="33">
      <calculatedColumnFormula>IF(I4="","",
IF(I4&lt;&gt;"",
IF(H4=0,100%,
IF(I4=0,-100%,
IF(H4="",0%,
IF(H4&lt;I4,(100/H4*I4/100)-1,-(100/I4*H4/100)+1)))),
IF($C4&lt;&gt;0,0,"")))</calculatedColumnFormula>
    </tableColumn>
    <tableColumn id="8" xr3:uid="{42DC25F0-671B-4773-AAE3-F242FF733A6C}" name="Spalte11" dataDxfId="32" dataCellStyle="Komma"/>
    <tableColumn id="17" xr3:uid="{C9181C33-1A2D-4F2A-A8B4-34667F1DC38E}" name="Spalte12" dataDxfId="31">
      <calculatedColumnFormula>IF(L4="","",
IF(AND($D4="max",K4&gt;N4),ABS(N4),
IF(AND($D4="max",K4&lt;N4),-N4,
IF(AND($D4="min",N4&lt;0),N4,N4))))</calculatedColumnFormula>
    </tableColumn>
    <tableColumn id="24" xr3:uid="{2E1367C1-AB3A-4BF5-8B2F-569BC66DC6C9}" name="Spalte13" dataDxfId="30">
      <calculatedColumnFormula>IF(L4="","",
IF(L4&lt;&gt;"",
IF(I4=0,100%,
IF(I4="",0%,
IF(L4=0,-100%,
IF(I4&lt;L4,(100/I4*L4/100)-1,-(100/L4*I4/100)+1)))),
IF($C4&lt;&gt;0,0,"")))</calculatedColumnFormula>
    </tableColumn>
    <tableColumn id="9" xr3:uid="{41C5E673-5ECB-4CBB-91C1-7D7E56633FC7}" name="Spalte14" dataDxfId="29" dataCellStyle="Komma"/>
    <tableColumn id="19" xr3:uid="{92DF1F26-CAFD-4662-A537-D69C012296E2}" name="Spalte15" dataDxfId="28">
      <calculatedColumnFormula>IF(O4="","",
IF(AND($D4="max",N4&gt;Q4),ABS(Q4),
IF(AND($D4="max",N4&lt;Q4),-Q4,
IF(AND($D4="min",Q4&lt;0),Q4,Q4))))</calculatedColumnFormula>
    </tableColumn>
    <tableColumn id="25" xr3:uid="{04F2152A-2C42-4785-835D-3D0AF2A8614A}" name="Spalte16" dataDxfId="27">
      <calculatedColumnFormula>IF(O4="","",
IF(O4&lt;&gt;"",
IF(L4=0,100%,
IF(L4="",0%,
IF(O4=0,-100%,
IF(L4&lt;O4,(100/L4*O4/100)-1,-(100/O4*L4/100)+1)))),
IF($C4&lt;&gt;0,0,"")))</calculatedColumnFormula>
    </tableColumn>
    <tableColumn id="10" xr3:uid="{8D2BE7ED-F1F6-4F61-BC5E-F58295ECBAE3}" name="Spalte17" dataDxfId="26" dataCellStyle="Komma"/>
    <tableColumn id="22" xr3:uid="{930BCA72-B4C0-403B-B1FA-275EECDA6D7A}" name="Spalte18" dataDxfId="25">
      <calculatedColumnFormula>IF(R4="","",
IF(AND($D4="max",Q4&gt;T4),ABS(T4),
IF(AND($D4="max",Q4&lt;T4),-T4,
IF(AND($D4="min",T4&lt;0),T4,T4))))</calculatedColumnFormula>
    </tableColumn>
    <tableColumn id="26" xr3:uid="{CA8BA00C-0C30-4994-A6A0-A8A763900203}" name="Spalte19" dataDxfId="24" dataCellStyle="Prozent">
      <calculatedColumnFormula>IF(R4="","",
IF(R4&lt;&gt;"",
IF(O4=0,100%,
IF(O4="",0%,
IF(R4=0,-100%,
IF(O4&lt;R4,(100/O4*R4/100)-1,-(100/R4*O4/100)+1)))),
IF($C4&lt;&gt;0,0,"")))</calculatedColumnFormula>
    </tableColumn>
    <tableColumn id="11" xr3:uid="{8360B967-739A-4D13-A01A-4FD9BD2C486D}" name="Spalte20" dataDxfId="23" dataCellStyle="Komma"/>
    <tableColumn id="5" xr3:uid="{40A347FC-1A11-43CB-8C4C-0D8A75A63268}" name="Spalte21" dataDxfId="22">
      <calculatedColumnFormula>IF(U4="","",
IF(AND($D4="max",T4&gt;W4),ABS(W4),
IF(AND($D4="max",T4&lt;W4),-W4,
IF(AND($D4="min",W4&lt;0),W4,W4))))</calculatedColumnFormula>
    </tableColumn>
    <tableColumn id="27" xr3:uid="{23EA4060-D4A9-4DF9-B80C-37F6BE8279CE}" name="Spalte22" dataDxfId="21" dataCellStyle="Prozent">
      <calculatedColumnFormula>IF(U4="","",
IF(U4&lt;&gt;"",
IF(R4=0,100%,
IF(R4="",0%,
IF(U4=0,-100%,
IF(R4&lt;U4,(100/R4*U4/100)-1,-(100/U4*R4/100)+1)))),
IF($C4&lt;&gt;0,0,"")))</calculatedColumnFormula>
    </tableColumn>
    <tableColumn id="12" xr3:uid="{FAD6BDB8-2834-4B46-8D5B-0E66389CD24E}" name="Spalte23" dataDxfId="20" dataCellStyle="Komma"/>
    <tableColumn id="20" xr3:uid="{E705EA7E-DFA9-44B8-8CC7-9AA522146641}" name="Spalte24" dataDxfId="19">
      <calculatedColumnFormula>IF(X4="","",
IF(AND($D4="max",W4&gt;Z4),ABS(Z4),
IF(AND($D4="max",W4&lt;Z4),-Z4,
IF(AND($D4="min",Z4&lt;0),Z4,Z4))))</calculatedColumnFormula>
    </tableColumn>
    <tableColumn id="28" xr3:uid="{E86AA3F2-1191-4506-9114-6F92C0DECFDC}" name="Spalte25" dataDxfId="18" dataCellStyle="Prozent">
      <calculatedColumnFormula>IF(X4="","",
IF(X4&lt;&gt;"",
IF(U4=0,100%,
IF(U4="",0%,
IF(X4=0,-100%,
IF(U4&lt;X4,(100/U4*X4/100)-1,-(100/X4*U4/100)+1)))),
IF($C4&lt;&gt;0,0,"")))</calculatedColumnFormula>
    </tableColumn>
    <tableColumn id="13" xr3:uid="{B97706E2-77E7-4E70-A681-41B54AC32CB8}" name="Spalte26" dataDxfId="17" dataCellStyle="Komma"/>
    <tableColumn id="23" xr3:uid="{A3627EDE-0CE7-47DF-9F92-53A194D47A6C}" name="Spalte27" dataDxfId="16">
      <calculatedColumnFormula>IF(AA4="","",
IF(AND($D4="max",Z4&gt;AC4),ABS(AC4),
IF(AND($D4="max",Z4&lt;AC4),-AC4,
IF(AND($D4="min",AC4&lt;0),AC4,AC4))))</calculatedColumnFormula>
    </tableColumn>
    <tableColumn id="29" xr3:uid="{5E083CB5-E8D3-496A-AE79-1A45FCEAF078}" name="Spalte28" dataDxfId="15" dataCellStyle="Prozent">
      <calculatedColumnFormula>IF(AA4="","",
IF(AA4&lt;&gt;"",
IF(X4=0,100%,
IF(X4="",0%,
IF(AA4=0,-100%,
IF(X4&lt;AA4,(100/X4*AA4/100)-1,-(100/AA4*X4/100)+1)))),
IF($C4&lt;&gt;0,0,"")))</calculatedColumnFormula>
    </tableColumn>
    <tableColumn id="14" xr3:uid="{0CF8805D-8036-4A0D-B0C5-0BEDB9BA9CBC}" name="Spalte29" dataDxfId="14" dataCellStyle="Komma"/>
    <tableColumn id="32" xr3:uid="{CB5DA3E9-5B61-49BB-B350-D90E911CC755}" name="Spalte30" dataDxfId="13">
      <calculatedColumnFormula>IF(AD4="","",
IF(AND($D4="max",AC4&gt;AF4),ABS(AF4),
IF(AND($D4="max",AC4&lt;AF4),-AF4,
IF(AND($D4="min",AF4&lt;0),AF4,AF4))))</calculatedColumnFormula>
    </tableColumn>
    <tableColumn id="30" xr3:uid="{78248DA3-9B41-450B-A8BA-BE0976EC2773}" name="Spalte31" dataDxfId="12" dataCellStyle="Prozent">
      <calculatedColumnFormula>IF(AD4="","",
IF(AD4&lt;&gt;"",
IF(AA4=0,100%,
IF(AA4="",0%,
IF(AD4=0,-100%,
IF(AA4&lt;AD4,(100/AA4*AD4/100)-1,-(100/AD4*AA4/100)+1)))),
IF($C4&lt;&gt;0,0,"")))</calculatedColumnFormula>
    </tableColumn>
    <tableColumn id="15" xr3:uid="{9784D1F3-315A-454B-9EA0-83B5955A2E78}" name="Spalte32" dataDxfId="11" dataCellStyle="Komma"/>
    <tableColumn id="33" xr3:uid="{35F8C236-AEB1-413E-B737-E47B43BE3C21}" name="Spalte33" dataDxfId="10">
      <calculatedColumnFormula>IF(AG4="","",
IF(AND($D4="max",AF4&gt;AI4),ABS(AI4),
IF(AND($D4="max",AF4&lt;AI4),-AI4,
IF(AND($D4="min",AI4&lt;0),AI4,AI4))))</calculatedColumnFormula>
    </tableColumn>
    <tableColumn id="31" xr3:uid="{7E6C3A01-EAFD-466A-B7EE-17879166E402}" name="Spalte34" dataDxfId="9" dataCellStyle="Prozent">
      <calculatedColumnFormula>IF(AG4="","",
IF(AG4&lt;&gt;"",
IF(AD4=0,100%,
IF(AD4="",0%,
IF(AG4=0,-100%,
IF(AD4&lt;AG4,(100/AD4*AG4/100)-1,-(100/AG4*AD4/100)+1)))),
IF($C4&lt;&gt;0,0,"")))</calculatedColumnFormula>
    </tableColumn>
    <tableColumn id="16" xr3:uid="{BE343CED-B074-4177-A5A8-AC11E15EF2CD}" name="Spalte35" dataDxfId="8" dataCellStyle="Komma"/>
    <tableColumn id="37" xr3:uid="{2DD52D7B-26BC-483E-BCD8-51F2F33E4501}" name="Spalte332" dataDxfId="7" dataCellStyle="Prozent">
      <calculatedColumnFormula>IF(AJ4="","",
IF(AND($D4="max",AI4&gt;AQ4),ABS(AQ4),
IF(AND($D4="max",AI4&lt;AQ4),-AQ4,
IF(AND($D4="min",AQ4&lt;0),AQ4,AQ4))))</calculatedColumnFormula>
    </tableColumn>
    <tableColumn id="38" xr3:uid="{424C6957-7C08-4E63-A284-67A2432944D6}" name="Spalte342" dataDxfId="6" dataCellStyle="Prozent">
      <calculatedColumnFormula>IF(AJ4="","",
IF(AJ4&lt;&gt;"",
IF(AG4=0,100%,
IF(AG4="",0%,
IF(AJ4=0,-100%,
IF(AG4&lt;AJ4,(100/AG4*AJ4/100)-1,-(100/AJ4*AG4/100)+1)))),
IF($C4&lt;&gt;0,0,"")))</calculatedColumnFormula>
    </tableColumn>
    <tableColumn id="41" xr3:uid="{6D6E1D7E-26B5-413C-BCA7-916CCB27A9E1}" name="Spalte38" dataDxfId="5" dataCellStyle="Komma"/>
    <tableColumn id="40" xr3:uid="{2911A2B8-AC1F-46BB-98CC-641D25E764C8}" name="Spalte3322" dataDxfId="4" dataCellStyle="Prozent">
      <calculatedColumnFormula>IF(AM4="","",
IF(AND($D4="max",AL4&gt;AV4),ABS(AV4),
IF(AND($D4="max",AL4&lt;AV4),-AV4,
IF(AND($D4="min",AV4&lt;0),AV4,AV4))))</calculatedColumnFormula>
    </tableColumn>
    <tableColumn id="42" xr3:uid="{6FBF1BD8-B7B7-4052-92C6-01045CBAAD55}" name="Spalte3422" dataDxfId="3" dataCellStyle="Prozent">
      <calculatedColumnFormula>IF(AM4="","",
IF(AM4&lt;&gt;"",
IF(AJ4=0,100%,
IF(AJ4="",0%,
IF(AM4=0,-100%,
IF(AJ4&lt;AM4,(100/AJ4*AM4/100)-1,-(100/AM4*AJ4/100)+1)))),
IF($C4&lt;&gt;0,0,"")))</calculatedColumnFormula>
    </tableColumn>
    <tableColumn id="39" xr3:uid="{6D39C617-79ED-4E94-823B-C76B497FBA06}" name="Spalte3423" dataDxfId="2">
      <calculatedColumnFormula>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calculatedColumnFormula>
    </tableColumn>
  </tableColumns>
  <tableStyleInfo name="Serge" showFirstColumn="0" showLastColumn="0" showRowStripes="1" showColumnStripes="0"/>
</table>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rot="0" spcFirstLastPara="0" vertOverflow="clip" horzOverflow="clip" vert="horz" wrap="square" lIns="91440" tIns="45720" rIns="91440" bIns="45720" numCol="1" spcCol="0" rtlCol="0" fromWordArt="0" anchor="ctr" anchorCtr="0" forceAA="0" compatLnSpc="1">
        <a:prstTxWarp prst="textNoShape">
          <a:avLst/>
        </a:prstTxWarp>
        <a:noAutofit/>
      </a:bodyPr>
      <a:lstStyle>
        <a:defPPr algn="ctr">
          <a:defRPr sz="1100" baseline="0"/>
        </a:defPPr>
      </a:lstStyle>
      <a:style>
        <a:lnRef idx="1">
          <a:schemeClr val="accent1"/>
        </a:lnRef>
        <a:fillRef idx="2">
          <a:schemeClr val="accent1"/>
        </a:fillRef>
        <a:effectRef idx="1">
          <a:schemeClr val="accent1"/>
        </a:effectRef>
        <a:fontRef idx="minor">
          <a:schemeClr val="dk1"/>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www.2imanagement.ch/?id=49" TargetMode="External"/><Relationship Id="rId5" Type="http://schemas.openxmlformats.org/officeDocument/2006/relationships/table" Target="../tables/table1.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4.xml"/><Relationship Id="rId1" Type="http://schemas.openxmlformats.org/officeDocument/2006/relationships/printerSettings" Target="../printerSettings/printerSettings15.bin"/><Relationship Id="rId5" Type="http://schemas.openxmlformats.org/officeDocument/2006/relationships/comments" Target="../comments2.xml"/><Relationship Id="rId4" Type="http://schemas.openxmlformats.org/officeDocument/2006/relationships/table" Target="../tables/table2.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5.xml"/><Relationship Id="rId1" Type="http://schemas.openxmlformats.org/officeDocument/2006/relationships/printerSettings" Target="../printerSettings/printerSettings16.bin"/><Relationship Id="rId5" Type="http://schemas.openxmlformats.org/officeDocument/2006/relationships/comments" Target="../comments3.xml"/><Relationship Id="rId4" Type="http://schemas.openxmlformats.org/officeDocument/2006/relationships/table" Target="../tables/table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trlProp" Target="../ctrlProps/ctrlProp3.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7.xml"/><Relationship Id="rId2" Type="http://schemas.openxmlformats.org/officeDocument/2006/relationships/printerSettings" Target="../printerSettings/printerSettings28.bin"/><Relationship Id="rId1" Type="http://schemas.openxmlformats.org/officeDocument/2006/relationships/hyperlink" Target="http://www.2imanagement.ch/" TargetMode="External"/><Relationship Id="rId4" Type="http://schemas.openxmlformats.org/officeDocument/2006/relationships/vmlDrawing" Target="../drawings/vmlDrawing28.v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3" Type="http://schemas.openxmlformats.org/officeDocument/2006/relationships/ctrlProp" Target="../ctrlProps/ctrlProp13.xml"/><Relationship Id="rId18" Type="http://schemas.openxmlformats.org/officeDocument/2006/relationships/ctrlProp" Target="../ctrlProps/ctrlProp18.xml"/><Relationship Id="rId26" Type="http://schemas.openxmlformats.org/officeDocument/2006/relationships/ctrlProp" Target="../ctrlProps/ctrlProp26.xml"/><Relationship Id="rId3" Type="http://schemas.openxmlformats.org/officeDocument/2006/relationships/vmlDrawing" Target="../drawings/vmlDrawing33.v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5" Type="http://schemas.openxmlformats.org/officeDocument/2006/relationships/ctrlProp" Target="../ctrlProps/ctrlProp25.xml"/><Relationship Id="rId33" Type="http://schemas.openxmlformats.org/officeDocument/2006/relationships/ctrlProp" Target="../ctrlProps/ctrlProp33.xml"/><Relationship Id="rId2" Type="http://schemas.openxmlformats.org/officeDocument/2006/relationships/drawing" Target="../drawings/drawing32.xml"/><Relationship Id="rId16" Type="http://schemas.openxmlformats.org/officeDocument/2006/relationships/ctrlProp" Target="../ctrlProps/ctrlProp16.xml"/><Relationship Id="rId20" Type="http://schemas.openxmlformats.org/officeDocument/2006/relationships/ctrlProp" Target="../ctrlProps/ctrlProp20.xml"/><Relationship Id="rId29" Type="http://schemas.openxmlformats.org/officeDocument/2006/relationships/ctrlProp" Target="../ctrlProps/ctrlProp29.xml"/><Relationship Id="rId1" Type="http://schemas.openxmlformats.org/officeDocument/2006/relationships/printerSettings" Target="../printerSettings/printerSettings33.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32" Type="http://schemas.openxmlformats.org/officeDocument/2006/relationships/ctrlProp" Target="../ctrlProps/ctrlProp32.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28" Type="http://schemas.openxmlformats.org/officeDocument/2006/relationships/ctrlProp" Target="../ctrlProps/ctrlProp28.xml"/><Relationship Id="rId10" Type="http://schemas.openxmlformats.org/officeDocument/2006/relationships/ctrlProp" Target="../ctrlProps/ctrlProp10.xml"/><Relationship Id="rId19" Type="http://schemas.openxmlformats.org/officeDocument/2006/relationships/ctrlProp" Target="../ctrlProps/ctrlProp19.xml"/><Relationship Id="rId31" Type="http://schemas.openxmlformats.org/officeDocument/2006/relationships/ctrlProp" Target="../ctrlProps/ctrlProp31.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 Id="rId27" Type="http://schemas.openxmlformats.org/officeDocument/2006/relationships/ctrlProp" Target="../ctrlProps/ctrlProp27.xml"/><Relationship Id="rId30" Type="http://schemas.openxmlformats.org/officeDocument/2006/relationships/ctrlProp" Target="../ctrlProps/ctrlProp30.xml"/><Relationship Id="rId8" Type="http://schemas.openxmlformats.org/officeDocument/2006/relationships/ctrlProp" Target="../ctrlProps/ctrlProp8.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4.vml"/><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7.vml"/><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8.vml"/><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9.vml"/><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40.vml"/><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2.vml"/><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44.vml"/><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44.xml"/><Relationship Id="rId1" Type="http://schemas.openxmlformats.org/officeDocument/2006/relationships/printerSettings" Target="../printerSettings/printerSettings45.bin"/><Relationship Id="rId4" Type="http://schemas.openxmlformats.org/officeDocument/2006/relationships/ctrlProp" Target="../ctrlProps/ctrlProp3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FF3300"/>
  </sheetPr>
  <dimension ref="A1:AD968"/>
  <sheetViews>
    <sheetView topLeftCell="P1" zoomScaleNormal="100" workbookViewId="0">
      <selection activeCell="X1" sqref="X1"/>
    </sheetView>
  </sheetViews>
  <sheetFormatPr baseColWidth="10" defaultColWidth="11.44140625" defaultRowHeight="14.4" x14ac:dyDescent="0.3"/>
  <cols>
    <col min="1" max="1" width="45.5546875" style="591" customWidth="1"/>
    <col min="2" max="2" width="2.5546875" style="532" customWidth="1"/>
    <col min="3" max="3" width="48.5546875" style="493" customWidth="1"/>
    <col min="4" max="4" width="45.5546875" style="493" customWidth="1"/>
    <col min="5" max="6" width="48.5546875" style="493" customWidth="1"/>
    <col min="7" max="23" width="11.44140625" style="493"/>
    <col min="24" max="24" width="11.44140625" style="494" customWidth="1"/>
    <col min="25" max="25" width="11.44140625" style="494"/>
    <col min="26" max="26" width="15.33203125" style="494" customWidth="1"/>
    <col min="27" max="27" width="13.33203125" style="495" hidden="1" customWidth="1"/>
    <col min="28" max="30" width="11.44140625" style="494"/>
    <col min="31" max="251" width="11.44140625" style="493"/>
    <col min="252" max="252" width="41.5546875" style="493" customWidth="1"/>
    <col min="253" max="253" width="12.6640625" style="493" customWidth="1"/>
    <col min="254" max="258" width="34" style="493" customWidth="1"/>
    <col min="259" max="507" width="11.44140625" style="493"/>
    <col min="508" max="508" width="41.5546875" style="493" customWidth="1"/>
    <col min="509" max="509" width="12.6640625" style="493" customWidth="1"/>
    <col min="510" max="514" width="34" style="493" customWidth="1"/>
    <col min="515" max="763" width="11.44140625" style="493"/>
    <col min="764" max="764" width="41.5546875" style="493" customWidth="1"/>
    <col min="765" max="765" width="12.6640625" style="493" customWidth="1"/>
    <col min="766" max="770" width="34" style="493" customWidth="1"/>
    <col min="771" max="1019" width="11.44140625" style="493"/>
    <col min="1020" max="1020" width="41.5546875" style="493" customWidth="1"/>
    <col min="1021" max="1021" width="12.6640625" style="493" customWidth="1"/>
    <col min="1022" max="1026" width="34" style="493" customWidth="1"/>
    <col min="1027" max="1275" width="11.44140625" style="493"/>
    <col min="1276" max="1276" width="41.5546875" style="493" customWidth="1"/>
    <col min="1277" max="1277" width="12.6640625" style="493" customWidth="1"/>
    <col min="1278" max="1282" width="34" style="493" customWidth="1"/>
    <col min="1283" max="1531" width="11.44140625" style="493"/>
    <col min="1532" max="1532" width="41.5546875" style="493" customWidth="1"/>
    <col min="1533" max="1533" width="12.6640625" style="493" customWidth="1"/>
    <col min="1534" max="1538" width="34" style="493" customWidth="1"/>
    <col min="1539" max="1787" width="11.44140625" style="493"/>
    <col min="1788" max="1788" width="41.5546875" style="493" customWidth="1"/>
    <col min="1789" max="1789" width="12.6640625" style="493" customWidth="1"/>
    <col min="1790" max="1794" width="34" style="493" customWidth="1"/>
    <col min="1795" max="2043" width="11.44140625" style="493"/>
    <col min="2044" max="2044" width="41.5546875" style="493" customWidth="1"/>
    <col min="2045" max="2045" width="12.6640625" style="493" customWidth="1"/>
    <col min="2046" max="2050" width="34" style="493" customWidth="1"/>
    <col min="2051" max="2299" width="11.44140625" style="493"/>
    <col min="2300" max="2300" width="41.5546875" style="493" customWidth="1"/>
    <col min="2301" max="2301" width="12.6640625" style="493" customWidth="1"/>
    <col min="2302" max="2306" width="34" style="493" customWidth="1"/>
    <col min="2307" max="2555" width="11.44140625" style="493"/>
    <col min="2556" max="2556" width="41.5546875" style="493" customWidth="1"/>
    <col min="2557" max="2557" width="12.6640625" style="493" customWidth="1"/>
    <col min="2558" max="2562" width="34" style="493" customWidth="1"/>
    <col min="2563" max="2811" width="11.44140625" style="493"/>
    <col min="2812" max="2812" width="41.5546875" style="493" customWidth="1"/>
    <col min="2813" max="2813" width="12.6640625" style="493" customWidth="1"/>
    <col min="2814" max="2818" width="34" style="493" customWidth="1"/>
    <col min="2819" max="3067" width="11.44140625" style="493"/>
    <col min="3068" max="3068" width="41.5546875" style="493" customWidth="1"/>
    <col min="3069" max="3069" width="12.6640625" style="493" customWidth="1"/>
    <col min="3070" max="3074" width="34" style="493" customWidth="1"/>
    <col min="3075" max="3323" width="11.44140625" style="493"/>
    <col min="3324" max="3324" width="41.5546875" style="493" customWidth="1"/>
    <col min="3325" max="3325" width="12.6640625" style="493" customWidth="1"/>
    <col min="3326" max="3330" width="34" style="493" customWidth="1"/>
    <col min="3331" max="3579" width="11.44140625" style="493"/>
    <col min="3580" max="3580" width="41.5546875" style="493" customWidth="1"/>
    <col min="3581" max="3581" width="12.6640625" style="493" customWidth="1"/>
    <col min="3582" max="3586" width="34" style="493" customWidth="1"/>
    <col min="3587" max="3835" width="11.44140625" style="493"/>
    <col min="3836" max="3836" width="41.5546875" style="493" customWidth="1"/>
    <col min="3837" max="3837" width="12.6640625" style="493" customWidth="1"/>
    <col min="3838" max="3842" width="34" style="493" customWidth="1"/>
    <col min="3843" max="4091" width="11.44140625" style="493"/>
    <col min="4092" max="4092" width="41.5546875" style="493" customWidth="1"/>
    <col min="4093" max="4093" width="12.6640625" style="493" customWidth="1"/>
    <col min="4094" max="4098" width="34" style="493" customWidth="1"/>
    <col min="4099" max="4347" width="11.44140625" style="493"/>
    <col min="4348" max="4348" width="41.5546875" style="493" customWidth="1"/>
    <col min="4349" max="4349" width="12.6640625" style="493" customWidth="1"/>
    <col min="4350" max="4354" width="34" style="493" customWidth="1"/>
    <col min="4355" max="4603" width="11.44140625" style="493"/>
    <col min="4604" max="4604" width="41.5546875" style="493" customWidth="1"/>
    <col min="4605" max="4605" width="12.6640625" style="493" customWidth="1"/>
    <col min="4606" max="4610" width="34" style="493" customWidth="1"/>
    <col min="4611" max="4859" width="11.44140625" style="493"/>
    <col min="4860" max="4860" width="41.5546875" style="493" customWidth="1"/>
    <col min="4861" max="4861" width="12.6640625" style="493" customWidth="1"/>
    <col min="4862" max="4866" width="34" style="493" customWidth="1"/>
    <col min="4867" max="5115" width="11.44140625" style="493"/>
    <col min="5116" max="5116" width="41.5546875" style="493" customWidth="1"/>
    <col min="5117" max="5117" width="12.6640625" style="493" customWidth="1"/>
    <col min="5118" max="5122" width="34" style="493" customWidth="1"/>
    <col min="5123" max="5371" width="11.44140625" style="493"/>
    <col min="5372" max="5372" width="41.5546875" style="493" customWidth="1"/>
    <col min="5373" max="5373" width="12.6640625" style="493" customWidth="1"/>
    <col min="5374" max="5378" width="34" style="493" customWidth="1"/>
    <col min="5379" max="5627" width="11.44140625" style="493"/>
    <col min="5628" max="5628" width="41.5546875" style="493" customWidth="1"/>
    <col min="5629" max="5629" width="12.6640625" style="493" customWidth="1"/>
    <col min="5630" max="5634" width="34" style="493" customWidth="1"/>
    <col min="5635" max="5883" width="11.44140625" style="493"/>
    <col min="5884" max="5884" width="41.5546875" style="493" customWidth="1"/>
    <col min="5885" max="5885" width="12.6640625" style="493" customWidth="1"/>
    <col min="5886" max="5890" width="34" style="493" customWidth="1"/>
    <col min="5891" max="6139" width="11.44140625" style="493"/>
    <col min="6140" max="6140" width="41.5546875" style="493" customWidth="1"/>
    <col min="6141" max="6141" width="12.6640625" style="493" customWidth="1"/>
    <col min="6142" max="6146" width="34" style="493" customWidth="1"/>
    <col min="6147" max="6395" width="11.44140625" style="493"/>
    <col min="6396" max="6396" width="41.5546875" style="493" customWidth="1"/>
    <col min="6397" max="6397" width="12.6640625" style="493" customWidth="1"/>
    <col min="6398" max="6402" width="34" style="493" customWidth="1"/>
    <col min="6403" max="6651" width="11.44140625" style="493"/>
    <col min="6652" max="6652" width="41.5546875" style="493" customWidth="1"/>
    <col min="6653" max="6653" width="12.6640625" style="493" customWidth="1"/>
    <col min="6654" max="6658" width="34" style="493" customWidth="1"/>
    <col min="6659" max="6907" width="11.44140625" style="493"/>
    <col min="6908" max="6908" width="41.5546875" style="493" customWidth="1"/>
    <col min="6909" max="6909" width="12.6640625" style="493" customWidth="1"/>
    <col min="6910" max="6914" width="34" style="493" customWidth="1"/>
    <col min="6915" max="7163" width="11.44140625" style="493"/>
    <col min="7164" max="7164" width="41.5546875" style="493" customWidth="1"/>
    <col min="7165" max="7165" width="12.6640625" style="493" customWidth="1"/>
    <col min="7166" max="7170" width="34" style="493" customWidth="1"/>
    <col min="7171" max="7419" width="11.44140625" style="493"/>
    <col min="7420" max="7420" width="41.5546875" style="493" customWidth="1"/>
    <col min="7421" max="7421" width="12.6640625" style="493" customWidth="1"/>
    <col min="7422" max="7426" width="34" style="493" customWidth="1"/>
    <col min="7427" max="7675" width="11.44140625" style="493"/>
    <col min="7676" max="7676" width="41.5546875" style="493" customWidth="1"/>
    <col min="7677" max="7677" width="12.6640625" style="493" customWidth="1"/>
    <col min="7678" max="7682" width="34" style="493" customWidth="1"/>
    <col min="7683" max="7931" width="11.44140625" style="493"/>
    <col min="7932" max="7932" width="41.5546875" style="493" customWidth="1"/>
    <col min="7933" max="7933" width="12.6640625" style="493" customWidth="1"/>
    <col min="7934" max="7938" width="34" style="493" customWidth="1"/>
    <col min="7939" max="8187" width="11.44140625" style="493"/>
    <col min="8188" max="8188" width="41.5546875" style="493" customWidth="1"/>
    <col min="8189" max="8189" width="12.6640625" style="493" customWidth="1"/>
    <col min="8190" max="8194" width="34" style="493" customWidth="1"/>
    <col min="8195" max="8443" width="11.44140625" style="493"/>
    <col min="8444" max="8444" width="41.5546875" style="493" customWidth="1"/>
    <col min="8445" max="8445" width="12.6640625" style="493" customWidth="1"/>
    <col min="8446" max="8450" width="34" style="493" customWidth="1"/>
    <col min="8451" max="8699" width="11.44140625" style="493"/>
    <col min="8700" max="8700" width="41.5546875" style="493" customWidth="1"/>
    <col min="8701" max="8701" width="12.6640625" style="493" customWidth="1"/>
    <col min="8702" max="8706" width="34" style="493" customWidth="1"/>
    <col min="8707" max="8955" width="11.44140625" style="493"/>
    <col min="8956" max="8956" width="41.5546875" style="493" customWidth="1"/>
    <col min="8957" max="8957" width="12.6640625" style="493" customWidth="1"/>
    <col min="8958" max="8962" width="34" style="493" customWidth="1"/>
    <col min="8963" max="9211" width="11.44140625" style="493"/>
    <col min="9212" max="9212" width="41.5546875" style="493" customWidth="1"/>
    <col min="9213" max="9213" width="12.6640625" style="493" customWidth="1"/>
    <col min="9214" max="9218" width="34" style="493" customWidth="1"/>
    <col min="9219" max="9467" width="11.44140625" style="493"/>
    <col min="9468" max="9468" width="41.5546875" style="493" customWidth="1"/>
    <col min="9469" max="9469" width="12.6640625" style="493" customWidth="1"/>
    <col min="9470" max="9474" width="34" style="493" customWidth="1"/>
    <col min="9475" max="9723" width="11.44140625" style="493"/>
    <col min="9724" max="9724" width="41.5546875" style="493" customWidth="1"/>
    <col min="9725" max="9725" width="12.6640625" style="493" customWidth="1"/>
    <col min="9726" max="9730" width="34" style="493" customWidth="1"/>
    <col min="9731" max="9979" width="11.44140625" style="493"/>
    <col min="9980" max="9980" width="41.5546875" style="493" customWidth="1"/>
    <col min="9981" max="9981" width="12.6640625" style="493" customWidth="1"/>
    <col min="9982" max="9986" width="34" style="493" customWidth="1"/>
    <col min="9987" max="10235" width="11.44140625" style="493"/>
    <col min="10236" max="10236" width="41.5546875" style="493" customWidth="1"/>
    <col min="10237" max="10237" width="12.6640625" style="493" customWidth="1"/>
    <col min="10238" max="10242" width="34" style="493" customWidth="1"/>
    <col min="10243" max="10491" width="11.44140625" style="493"/>
    <col min="10492" max="10492" width="41.5546875" style="493" customWidth="1"/>
    <col min="10493" max="10493" width="12.6640625" style="493" customWidth="1"/>
    <col min="10494" max="10498" width="34" style="493" customWidth="1"/>
    <col min="10499" max="10747" width="11.44140625" style="493"/>
    <col min="10748" max="10748" width="41.5546875" style="493" customWidth="1"/>
    <col min="10749" max="10749" width="12.6640625" style="493" customWidth="1"/>
    <col min="10750" max="10754" width="34" style="493" customWidth="1"/>
    <col min="10755" max="11003" width="11.44140625" style="493"/>
    <col min="11004" max="11004" width="41.5546875" style="493" customWidth="1"/>
    <col min="11005" max="11005" width="12.6640625" style="493" customWidth="1"/>
    <col min="11006" max="11010" width="34" style="493" customWidth="1"/>
    <col min="11011" max="11259" width="11.44140625" style="493"/>
    <col min="11260" max="11260" width="41.5546875" style="493" customWidth="1"/>
    <col min="11261" max="11261" width="12.6640625" style="493" customWidth="1"/>
    <col min="11262" max="11266" width="34" style="493" customWidth="1"/>
    <col min="11267" max="11515" width="11.44140625" style="493"/>
    <col min="11516" max="11516" width="41.5546875" style="493" customWidth="1"/>
    <col min="11517" max="11517" width="12.6640625" style="493" customWidth="1"/>
    <col min="11518" max="11522" width="34" style="493" customWidth="1"/>
    <col min="11523" max="11771" width="11.44140625" style="493"/>
    <col min="11772" max="11772" width="41.5546875" style="493" customWidth="1"/>
    <col min="11773" max="11773" width="12.6640625" style="493" customWidth="1"/>
    <col min="11774" max="11778" width="34" style="493" customWidth="1"/>
    <col min="11779" max="12027" width="11.44140625" style="493"/>
    <col min="12028" max="12028" width="41.5546875" style="493" customWidth="1"/>
    <col min="12029" max="12029" width="12.6640625" style="493" customWidth="1"/>
    <col min="12030" max="12034" width="34" style="493" customWidth="1"/>
    <col min="12035" max="12283" width="11.44140625" style="493"/>
    <col min="12284" max="12284" width="41.5546875" style="493" customWidth="1"/>
    <col min="12285" max="12285" width="12.6640625" style="493" customWidth="1"/>
    <col min="12286" max="12290" width="34" style="493" customWidth="1"/>
    <col min="12291" max="12539" width="11.44140625" style="493"/>
    <col min="12540" max="12540" width="41.5546875" style="493" customWidth="1"/>
    <col min="12541" max="12541" width="12.6640625" style="493" customWidth="1"/>
    <col min="12542" max="12546" width="34" style="493" customWidth="1"/>
    <col min="12547" max="12795" width="11.44140625" style="493"/>
    <col min="12796" max="12796" width="41.5546875" style="493" customWidth="1"/>
    <col min="12797" max="12797" width="12.6640625" style="493" customWidth="1"/>
    <col min="12798" max="12802" width="34" style="493" customWidth="1"/>
    <col min="12803" max="13051" width="11.44140625" style="493"/>
    <col min="13052" max="13052" width="41.5546875" style="493" customWidth="1"/>
    <col min="13053" max="13053" width="12.6640625" style="493" customWidth="1"/>
    <col min="13054" max="13058" width="34" style="493" customWidth="1"/>
    <col min="13059" max="13307" width="11.44140625" style="493"/>
    <col min="13308" max="13308" width="41.5546875" style="493" customWidth="1"/>
    <col min="13309" max="13309" width="12.6640625" style="493" customWidth="1"/>
    <col min="13310" max="13314" width="34" style="493" customWidth="1"/>
    <col min="13315" max="13563" width="11.44140625" style="493"/>
    <col min="13564" max="13564" width="41.5546875" style="493" customWidth="1"/>
    <col min="13565" max="13565" width="12.6640625" style="493" customWidth="1"/>
    <col min="13566" max="13570" width="34" style="493" customWidth="1"/>
    <col min="13571" max="13819" width="11.44140625" style="493"/>
    <col min="13820" max="13820" width="41.5546875" style="493" customWidth="1"/>
    <col min="13821" max="13821" width="12.6640625" style="493" customWidth="1"/>
    <col min="13822" max="13826" width="34" style="493" customWidth="1"/>
    <col min="13827" max="14075" width="11.44140625" style="493"/>
    <col min="14076" max="14076" width="41.5546875" style="493" customWidth="1"/>
    <col min="14077" max="14077" width="12.6640625" style="493" customWidth="1"/>
    <col min="14078" max="14082" width="34" style="493" customWidth="1"/>
    <col min="14083" max="14331" width="11.44140625" style="493"/>
    <col min="14332" max="14332" width="41.5546875" style="493" customWidth="1"/>
    <col min="14333" max="14333" width="12.6640625" style="493" customWidth="1"/>
    <col min="14334" max="14338" width="34" style="493" customWidth="1"/>
    <col min="14339" max="14587" width="11.44140625" style="493"/>
    <col min="14588" max="14588" width="41.5546875" style="493" customWidth="1"/>
    <col min="14589" max="14589" width="12.6640625" style="493" customWidth="1"/>
    <col min="14590" max="14594" width="34" style="493" customWidth="1"/>
    <col min="14595" max="14843" width="11.44140625" style="493"/>
    <col min="14844" max="14844" width="41.5546875" style="493" customWidth="1"/>
    <col min="14845" max="14845" width="12.6640625" style="493" customWidth="1"/>
    <col min="14846" max="14850" width="34" style="493" customWidth="1"/>
    <col min="14851" max="15099" width="11.44140625" style="493"/>
    <col min="15100" max="15100" width="41.5546875" style="493" customWidth="1"/>
    <col min="15101" max="15101" width="12.6640625" style="493" customWidth="1"/>
    <col min="15102" max="15106" width="34" style="493" customWidth="1"/>
    <col min="15107" max="15355" width="11.44140625" style="493"/>
    <col min="15356" max="15356" width="41.5546875" style="493" customWidth="1"/>
    <col min="15357" max="15357" width="12.6640625" style="493" customWidth="1"/>
    <col min="15358" max="15362" width="34" style="493" customWidth="1"/>
    <col min="15363" max="15611" width="11.44140625" style="493"/>
    <col min="15612" max="15612" width="41.5546875" style="493" customWidth="1"/>
    <col min="15613" max="15613" width="12.6640625" style="493" customWidth="1"/>
    <col min="15614" max="15618" width="34" style="493" customWidth="1"/>
    <col min="15619" max="15867" width="11.44140625" style="493"/>
    <col min="15868" max="15868" width="41.5546875" style="493" customWidth="1"/>
    <col min="15869" max="15869" width="12.6640625" style="493" customWidth="1"/>
    <col min="15870" max="15874" width="34" style="493" customWidth="1"/>
    <col min="15875" max="16123" width="11.44140625" style="493"/>
    <col min="16124" max="16124" width="41.5546875" style="493" customWidth="1"/>
    <col min="16125" max="16125" width="12.6640625" style="493" customWidth="1"/>
    <col min="16126" max="16130" width="34" style="493" customWidth="1"/>
    <col min="16131" max="16384" width="11.44140625" style="493"/>
  </cols>
  <sheetData>
    <row r="1" spans="1:27" x14ac:dyDescent="0.3">
      <c r="A1" s="489" t="str">
        <f ca="1">OFFSET($C1,0,$B$4-1)</f>
        <v>Français</v>
      </c>
      <c r="B1" s="490"/>
      <c r="C1" s="491" t="s">
        <v>52</v>
      </c>
      <c r="D1" s="491" t="s">
        <v>58</v>
      </c>
      <c r="E1" s="491"/>
      <c r="F1" s="492"/>
      <c r="X1" s="468" t="b">
        <v>1</v>
      </c>
      <c r="AA1" s="495" t="s">
        <v>52</v>
      </c>
    </row>
    <row r="2" spans="1:27" x14ac:dyDescent="0.3">
      <c r="A2" s="496" t="s">
        <v>53</v>
      </c>
      <c r="B2" s="497">
        <v>2</v>
      </c>
      <c r="C2" s="498" t="s">
        <v>54</v>
      </c>
      <c r="D2" s="498" t="s">
        <v>55</v>
      </c>
      <c r="E2" s="498" t="s">
        <v>56</v>
      </c>
      <c r="F2" s="499" t="s">
        <v>1640</v>
      </c>
      <c r="AA2" s="495" t="s">
        <v>58</v>
      </c>
    </row>
    <row r="3" spans="1:27" x14ac:dyDescent="0.3">
      <c r="A3" s="500" t="s">
        <v>57</v>
      </c>
      <c r="B3" s="75"/>
      <c r="C3" s="501" t="s">
        <v>52</v>
      </c>
      <c r="D3" s="501" t="s">
        <v>58</v>
      </c>
      <c r="E3" s="501" t="s">
        <v>242</v>
      </c>
      <c r="F3" s="502" t="s">
        <v>243</v>
      </c>
      <c r="AA3" s="495" t="s">
        <v>242</v>
      </c>
    </row>
    <row r="4" spans="1:27" x14ac:dyDescent="0.3">
      <c r="A4" s="496"/>
      <c r="B4" s="76">
        <v>2</v>
      </c>
      <c r="C4" s="503"/>
      <c r="D4" s="503"/>
      <c r="E4" s="503"/>
      <c r="F4" s="503"/>
      <c r="G4" s="504"/>
      <c r="H4" s="504"/>
      <c r="I4" s="504"/>
      <c r="J4" s="504"/>
      <c r="K4" s="504"/>
      <c r="AA4" s="495" t="s">
        <v>243</v>
      </c>
    </row>
    <row r="5" spans="1:27" s="510" customFormat="1" ht="15.6" x14ac:dyDescent="0.3">
      <c r="A5" s="505" t="str">
        <f ca="1">OFFSET($C5,0,$B$4-1)</f>
        <v>C O C K P I T   D E  D I R E C T I O N</v>
      </c>
      <c r="B5" s="506"/>
      <c r="C5" s="505" t="s">
        <v>76</v>
      </c>
      <c r="D5" s="505" t="s">
        <v>3641</v>
      </c>
      <c r="E5" s="505" t="s">
        <v>280</v>
      </c>
      <c r="F5" s="505" t="s">
        <v>3642</v>
      </c>
      <c r="G5" s="507"/>
      <c r="H5" s="507"/>
      <c r="I5" s="507"/>
      <c r="J5" s="507"/>
      <c r="K5" s="507"/>
      <c r="L5" s="507"/>
      <c r="M5" s="507"/>
      <c r="N5" s="507"/>
      <c r="O5" s="507"/>
      <c r="P5" s="507"/>
      <c r="Q5" s="507"/>
      <c r="R5" s="507"/>
      <c r="S5" s="507"/>
      <c r="T5" s="507"/>
      <c r="U5" s="507"/>
      <c r="V5" s="507"/>
      <c r="W5" s="507"/>
      <c r="X5" s="508"/>
      <c r="Y5" s="508"/>
      <c r="Z5" s="508"/>
      <c r="AA5" s="509"/>
    </row>
    <row r="6" spans="1:27" ht="28.8" x14ac:dyDescent="0.3">
      <c r="A6" s="511" t="str">
        <f ca="1">OFFSET($C6,0,$B$4-1)</f>
        <v>Afficher un avertissement si la protection est désactivée ?</v>
      </c>
      <c r="B6" s="512"/>
      <c r="C6" s="513" t="s">
        <v>3643</v>
      </c>
      <c r="D6" s="513" t="s">
        <v>3645</v>
      </c>
      <c r="E6" s="513" t="s">
        <v>3644</v>
      </c>
      <c r="F6" s="513" t="s">
        <v>3646</v>
      </c>
    </row>
    <row r="7" spans="1:27" x14ac:dyDescent="0.3">
      <c r="A7" s="511" t="str">
        <f ca="1">OFFSET($C7,0,$B$4-1)</f>
        <v>Mesures &amp; Projets</v>
      </c>
      <c r="B7" s="512"/>
      <c r="C7" s="513" t="s">
        <v>69</v>
      </c>
      <c r="D7" s="513" t="s">
        <v>268</v>
      </c>
      <c r="E7" s="513" t="s">
        <v>278</v>
      </c>
      <c r="F7" s="513" t="s">
        <v>663</v>
      </c>
    </row>
    <row r="8" spans="1:27" x14ac:dyDescent="0.3">
      <c r="A8" s="511" t="str">
        <f t="shared" ref="A8:A79" ca="1" si="0">OFFSET($C8,0,$B$4-1)</f>
        <v>Chiffres clés</v>
      </c>
      <c r="B8" s="512"/>
      <c r="C8" s="513" t="s">
        <v>66</v>
      </c>
      <c r="D8" s="513" t="s">
        <v>60</v>
      </c>
      <c r="E8" s="513" t="s">
        <v>279</v>
      </c>
      <c r="F8" s="513" t="s">
        <v>664</v>
      </c>
    </row>
    <row r="9" spans="1:27" x14ac:dyDescent="0.3">
      <c r="A9" s="511" t="str">
        <f t="shared" ca="1" si="0"/>
        <v>Management stratégique</v>
      </c>
      <c r="B9" s="512"/>
      <c r="C9" s="514" t="s">
        <v>3637</v>
      </c>
      <c r="D9" s="514" t="s">
        <v>3638</v>
      </c>
      <c r="E9" s="514" t="s">
        <v>3639</v>
      </c>
      <c r="F9" s="514" t="s">
        <v>3640</v>
      </c>
    </row>
    <row r="10" spans="1:27" x14ac:dyDescent="0.3">
      <c r="A10" s="511" t="str">
        <f t="shared" ca="1" si="0"/>
        <v>Cockpit</v>
      </c>
      <c r="B10" s="512"/>
      <c r="C10" s="513" t="s">
        <v>249</v>
      </c>
      <c r="D10" s="513" t="s">
        <v>249</v>
      </c>
      <c r="E10" s="513" t="s">
        <v>249</v>
      </c>
      <c r="F10" s="513" t="s">
        <v>758</v>
      </c>
    </row>
    <row r="11" spans="1:27" x14ac:dyDescent="0.3">
      <c r="A11" s="511" t="str">
        <f t="shared" ca="1" si="0"/>
        <v>Balanced Scorecard</v>
      </c>
      <c r="B11" s="512"/>
      <c r="C11" s="513" t="s">
        <v>68</v>
      </c>
      <c r="D11" s="513" t="s">
        <v>68</v>
      </c>
      <c r="E11" s="513" t="s">
        <v>68</v>
      </c>
      <c r="F11" s="513" t="s">
        <v>665</v>
      </c>
    </row>
    <row r="12" spans="1:27" x14ac:dyDescent="0.3">
      <c r="A12" s="511" t="str">
        <f t="shared" ca="1" si="0"/>
        <v>Communication</v>
      </c>
      <c r="B12" s="512"/>
      <c r="C12" s="513" t="s">
        <v>483</v>
      </c>
      <c r="D12" s="513" t="s">
        <v>482</v>
      </c>
      <c r="E12" s="513" t="s">
        <v>482</v>
      </c>
      <c r="F12" s="513" t="s">
        <v>666</v>
      </c>
    </row>
    <row r="13" spans="1:27" ht="28.8" x14ac:dyDescent="0.3">
      <c r="A13" s="511" t="str">
        <f t="shared" ca="1" si="0"/>
        <v>Innovation/ 
Opportunités</v>
      </c>
      <c r="B13" s="512"/>
      <c r="C13" s="513" t="s">
        <v>1145</v>
      </c>
      <c r="D13" s="513" t="s">
        <v>1144</v>
      </c>
      <c r="E13" s="513" t="s">
        <v>1143</v>
      </c>
      <c r="F13" s="513" t="s">
        <v>1146</v>
      </c>
    </row>
    <row r="14" spans="1:27" x14ac:dyDescent="0.3">
      <c r="A14" s="511" t="str">
        <f t="shared" ca="1" si="0"/>
        <v>Projets stratégique</v>
      </c>
      <c r="B14" s="512"/>
      <c r="C14" s="513" t="s">
        <v>3659</v>
      </c>
      <c r="D14" s="513" t="s">
        <v>3606</v>
      </c>
      <c r="E14" s="513" t="s">
        <v>3607</v>
      </c>
      <c r="F14" s="513" t="s">
        <v>3608</v>
      </c>
    </row>
    <row r="15" spans="1:27" x14ac:dyDescent="0.3">
      <c r="A15" s="511" t="str">
        <f t="shared" ca="1" si="0"/>
        <v>Qualité</v>
      </c>
      <c r="B15" s="512"/>
      <c r="C15" s="513" t="s">
        <v>272</v>
      </c>
      <c r="D15" s="513" t="s">
        <v>275</v>
      </c>
      <c r="E15" s="513" t="s">
        <v>273</v>
      </c>
      <c r="F15" s="513" t="s">
        <v>274</v>
      </c>
    </row>
    <row r="16" spans="1:27" x14ac:dyDescent="0.3">
      <c r="A16" s="511" t="str">
        <f t="shared" ca="1" si="0"/>
        <v>Risques</v>
      </c>
      <c r="B16" s="512"/>
      <c r="C16" s="513" t="s">
        <v>575</v>
      </c>
      <c r="D16" s="513" t="s">
        <v>576</v>
      </c>
      <c r="E16" s="513" t="s">
        <v>577</v>
      </c>
      <c r="F16" s="513" t="s">
        <v>578</v>
      </c>
    </row>
    <row r="17" spans="1:6" s="518" customFormat="1" ht="13.8" x14ac:dyDescent="0.3">
      <c r="A17" s="515" t="str">
        <f t="shared" ca="1" si="0"/>
        <v>Votre logo:</v>
      </c>
      <c r="B17" s="516"/>
      <c r="C17" s="517" t="s">
        <v>754</v>
      </c>
      <c r="D17" s="517" t="s">
        <v>755</v>
      </c>
      <c r="E17" s="517" t="s">
        <v>756</v>
      </c>
      <c r="F17" s="517" t="s">
        <v>757</v>
      </c>
    </row>
    <row r="18" spans="1:6" s="510" customFormat="1" x14ac:dyDescent="0.3">
      <c r="A18" s="519" t="str">
        <f t="shared" ca="1" si="0"/>
        <v>V U E   D ' E N S E M B L E</v>
      </c>
      <c r="B18" s="506"/>
      <c r="C18" s="520" t="s">
        <v>8</v>
      </c>
      <c r="D18" s="520" t="s">
        <v>262</v>
      </c>
      <c r="E18" s="520" t="s">
        <v>281</v>
      </c>
      <c r="F18" s="520" t="s">
        <v>668</v>
      </c>
    </row>
    <row r="19" spans="1:6" x14ac:dyDescent="0.3">
      <c r="A19" s="511" t="str">
        <f t="shared" ca="1" si="0"/>
        <v>Mettre à jour</v>
      </c>
      <c r="B19" s="512"/>
      <c r="C19" s="513" t="s">
        <v>61</v>
      </c>
      <c r="D19" s="513" t="s">
        <v>70</v>
      </c>
      <c r="E19" s="513" t="s">
        <v>282</v>
      </c>
      <c r="F19" s="513" t="s">
        <v>669</v>
      </c>
    </row>
    <row r="20" spans="1:6" x14ac:dyDescent="0.3">
      <c r="A20" s="511" t="str">
        <f t="shared" ca="1" si="0"/>
        <v>Chiffres clés</v>
      </c>
      <c r="B20" s="512"/>
      <c r="C20" s="513" t="s">
        <v>59</v>
      </c>
      <c r="D20" s="513" t="s">
        <v>60</v>
      </c>
      <c r="E20" s="513" t="s">
        <v>279</v>
      </c>
      <c r="F20" s="513" t="s">
        <v>664</v>
      </c>
    </row>
    <row r="21" spans="1:6" x14ac:dyDescent="0.3">
      <c r="A21" s="511" t="str">
        <f t="shared" ca="1" si="0"/>
        <v>Nbr. de chiffres clés</v>
      </c>
      <c r="B21" s="512"/>
      <c r="C21" s="513" t="s">
        <v>40</v>
      </c>
      <c r="D21" s="513" t="s">
        <v>39</v>
      </c>
      <c r="E21" s="513" t="s">
        <v>283</v>
      </c>
      <c r="F21" s="513" t="s">
        <v>670</v>
      </c>
    </row>
    <row r="22" spans="1:6" x14ac:dyDescent="0.3">
      <c r="A22" s="511" t="str">
        <f t="shared" ca="1" si="0"/>
        <v>No.</v>
      </c>
      <c r="B22" s="512"/>
      <c r="C22" s="513" t="s">
        <v>2</v>
      </c>
      <c r="D22" s="513" t="s">
        <v>28</v>
      </c>
      <c r="E22" s="513" t="s">
        <v>28</v>
      </c>
      <c r="F22" s="513" t="s">
        <v>671</v>
      </c>
    </row>
    <row r="23" spans="1:6" x14ac:dyDescent="0.3">
      <c r="A23" s="511" t="str">
        <f t="shared" ca="1" si="0"/>
        <v>VUE D'ENSEMBLE</v>
      </c>
      <c r="B23" s="512"/>
      <c r="C23" s="513" t="s">
        <v>8</v>
      </c>
      <c r="D23" s="513" t="s">
        <v>263</v>
      </c>
      <c r="E23" s="513" t="s">
        <v>284</v>
      </c>
      <c r="F23" s="513" t="s">
        <v>668</v>
      </c>
    </row>
    <row r="24" spans="1:6" x14ac:dyDescent="0.3">
      <c r="A24" s="511" t="str">
        <f t="shared" ca="1" si="0"/>
        <v>Stratégie</v>
      </c>
      <c r="B24" s="512"/>
      <c r="C24" s="513" t="s">
        <v>5</v>
      </c>
      <c r="D24" s="513" t="s">
        <v>29</v>
      </c>
      <c r="E24" s="513" t="s">
        <v>285</v>
      </c>
      <c r="F24" s="513" t="s">
        <v>672</v>
      </c>
    </row>
    <row r="25" spans="1:6" x14ac:dyDescent="0.3">
      <c r="A25" s="511" t="str">
        <f t="shared" ca="1" si="0"/>
        <v>Indicateur stratégique</v>
      </c>
      <c r="B25" s="512"/>
      <c r="C25" s="513" t="s">
        <v>41</v>
      </c>
      <c r="D25" s="513" t="s">
        <v>71</v>
      </c>
      <c r="E25" s="513" t="s">
        <v>286</v>
      </c>
      <c r="F25" s="513" t="s">
        <v>673</v>
      </c>
    </row>
    <row r="26" spans="1:6" x14ac:dyDescent="0.3">
      <c r="A26" s="511" t="str">
        <f t="shared" ca="1" si="0"/>
        <v>ÊTRE</v>
      </c>
      <c r="B26" s="512"/>
      <c r="C26" s="513" t="s">
        <v>0</v>
      </c>
      <c r="D26" s="513" t="s">
        <v>32</v>
      </c>
      <c r="E26" s="513" t="s">
        <v>319</v>
      </c>
      <c r="F26" s="513" t="s">
        <v>674</v>
      </c>
    </row>
    <row r="27" spans="1:6" x14ac:dyDescent="0.3">
      <c r="A27" s="511" t="str">
        <f t="shared" ca="1" si="0"/>
        <v>DOIT</v>
      </c>
      <c r="B27" s="512"/>
      <c r="C27" s="513" t="s">
        <v>1</v>
      </c>
      <c r="D27" s="513" t="s">
        <v>33</v>
      </c>
      <c r="E27" s="513" t="s">
        <v>320</v>
      </c>
      <c r="F27" s="513" t="s">
        <v>675</v>
      </c>
    </row>
    <row r="28" spans="1:6" x14ac:dyDescent="0.3">
      <c r="A28" s="511" t="str">
        <f t="shared" ca="1" si="0"/>
        <v>Controlling de projet</v>
      </c>
      <c r="B28" s="512"/>
      <c r="C28" s="513" t="s">
        <v>16</v>
      </c>
      <c r="D28" s="513" t="s">
        <v>72</v>
      </c>
      <c r="E28" s="513" t="s">
        <v>287</v>
      </c>
      <c r="F28" s="513" t="s">
        <v>676</v>
      </c>
    </row>
    <row r="29" spans="1:6" x14ac:dyDescent="0.3">
      <c r="A29" s="511" t="str">
        <f t="shared" ca="1" si="0"/>
        <v>Détails</v>
      </c>
      <c r="B29" s="512"/>
      <c r="C29" s="513" t="s">
        <v>7</v>
      </c>
      <c r="D29" s="513" t="s">
        <v>42</v>
      </c>
      <c r="E29" s="513" t="s">
        <v>7</v>
      </c>
      <c r="F29" s="513" t="s">
        <v>677</v>
      </c>
    </row>
    <row r="30" spans="1:6" x14ac:dyDescent="0.3">
      <c r="A30" s="511" t="str">
        <f t="shared" ca="1" si="0"/>
        <v>Vision</v>
      </c>
      <c r="B30" s="512"/>
      <c r="C30" s="513" t="s">
        <v>19</v>
      </c>
      <c r="D30" s="513" t="s">
        <v>19</v>
      </c>
      <c r="E30" s="513" t="s">
        <v>19</v>
      </c>
      <c r="F30" s="513" t="s">
        <v>678</v>
      </c>
    </row>
    <row r="31" spans="1:6" x14ac:dyDescent="0.3">
      <c r="A31" s="511" t="str">
        <f t="shared" ca="1" si="0"/>
        <v>Mission</v>
      </c>
      <c r="B31" s="512"/>
      <c r="C31" s="513" t="s">
        <v>15</v>
      </c>
      <c r="D31" s="513" t="s">
        <v>15</v>
      </c>
      <c r="E31" s="513" t="s">
        <v>15</v>
      </c>
      <c r="F31" s="513" t="s">
        <v>679</v>
      </c>
    </row>
    <row r="32" spans="1:6" x14ac:dyDescent="0.3">
      <c r="A32" s="511" t="str">
        <f t="shared" ca="1" si="0"/>
        <v>comme prévu</v>
      </c>
      <c r="B32" s="512"/>
      <c r="C32" s="521" t="s">
        <v>250</v>
      </c>
      <c r="D32" s="521" t="s">
        <v>252</v>
      </c>
      <c r="E32" s="521" t="s">
        <v>255</v>
      </c>
      <c r="F32" s="521" t="s">
        <v>258</v>
      </c>
    </row>
    <row r="33" spans="1:6" x14ac:dyDescent="0.3">
      <c r="A33" s="511" t="str">
        <f t="shared" ca="1" si="0"/>
        <v>à surveiller</v>
      </c>
      <c r="B33" s="512"/>
      <c r="C33" s="521" t="s">
        <v>260</v>
      </c>
      <c r="D33" s="521" t="s">
        <v>253</v>
      </c>
      <c r="E33" s="521" t="s">
        <v>256</v>
      </c>
      <c r="F33" s="521" t="s">
        <v>680</v>
      </c>
    </row>
    <row r="34" spans="1:6" x14ac:dyDescent="0.3">
      <c r="A34" s="511" t="str">
        <f t="shared" ca="1" si="0"/>
        <v>critique</v>
      </c>
      <c r="B34" s="512"/>
      <c r="C34" s="521" t="s">
        <v>251</v>
      </c>
      <c r="D34" s="521" t="s">
        <v>254</v>
      </c>
      <c r="E34" s="521" t="s">
        <v>257</v>
      </c>
      <c r="F34" s="521" t="s">
        <v>259</v>
      </c>
    </row>
    <row r="35" spans="1:6" x14ac:dyDescent="0.3">
      <c r="A35" s="511" t="str">
        <f t="shared" ca="1" si="0"/>
        <v>Total</v>
      </c>
      <c r="B35" s="512"/>
      <c r="C35" s="522" t="s">
        <v>551</v>
      </c>
      <c r="D35" s="522" t="s">
        <v>551</v>
      </c>
      <c r="E35" s="522" t="s">
        <v>551</v>
      </c>
      <c r="F35" s="522" t="s">
        <v>681</v>
      </c>
    </row>
    <row r="36" spans="1:6" s="510" customFormat="1" x14ac:dyDescent="0.3">
      <c r="A36" s="520" t="str">
        <f t="shared" ca="1" si="0"/>
        <v>S T R A T E G I E S  -  M E S U R E S  -  P R O J E T S</v>
      </c>
      <c r="B36" s="506"/>
      <c r="C36" s="520" t="s">
        <v>20</v>
      </c>
      <c r="D36" s="520" t="s">
        <v>264</v>
      </c>
      <c r="E36" s="520" t="s">
        <v>288</v>
      </c>
      <c r="F36" s="520" t="s">
        <v>682</v>
      </c>
    </row>
    <row r="37" spans="1:6" x14ac:dyDescent="0.3">
      <c r="A37" s="511" t="str">
        <f t="shared" ca="1" si="0"/>
        <v>Afficher tout</v>
      </c>
      <c r="B37" s="512"/>
      <c r="C37" s="513" t="s">
        <v>62</v>
      </c>
      <c r="D37" s="513" t="s">
        <v>63</v>
      </c>
      <c r="E37" s="513" t="s">
        <v>289</v>
      </c>
      <c r="F37" s="513" t="s">
        <v>683</v>
      </c>
    </row>
    <row r="38" spans="1:6" x14ac:dyDescent="0.3">
      <c r="A38" s="511" t="str">
        <f t="shared" ca="1" si="0"/>
        <v>Filtre impression</v>
      </c>
      <c r="B38" s="512"/>
      <c r="C38" s="513" t="s">
        <v>64</v>
      </c>
      <c r="D38" s="513" t="s">
        <v>73</v>
      </c>
      <c r="E38" s="513" t="s">
        <v>290</v>
      </c>
      <c r="F38" s="513" t="s">
        <v>684</v>
      </c>
    </row>
    <row r="39" spans="1:6" x14ac:dyDescent="0.3">
      <c r="A39" s="511" t="str">
        <f t="shared" ca="1" si="0"/>
        <v>Liens vers des documents</v>
      </c>
      <c r="B39" s="512"/>
      <c r="C39" s="513" t="s">
        <v>9</v>
      </c>
      <c r="D39" s="513" t="s">
        <v>26</v>
      </c>
      <c r="E39" s="513" t="s">
        <v>291</v>
      </c>
      <c r="F39" s="513" t="s">
        <v>685</v>
      </c>
    </row>
    <row r="40" spans="1:6" x14ac:dyDescent="0.3">
      <c r="A40" s="511" t="str">
        <f t="shared" ca="1" si="0"/>
        <v>M A S Q U E   D E   S A I S I E</v>
      </c>
      <c r="B40" s="512"/>
      <c r="C40" s="513" t="s">
        <v>6</v>
      </c>
      <c r="D40" s="513" t="s">
        <v>27</v>
      </c>
      <c r="E40" s="513" t="s">
        <v>292</v>
      </c>
      <c r="F40" s="513" t="s">
        <v>686</v>
      </c>
    </row>
    <row r="41" spans="1:6" x14ac:dyDescent="0.3">
      <c r="A41" s="511" t="str">
        <f t="shared" ca="1" si="0"/>
        <v>No.</v>
      </c>
      <c r="B41" s="512"/>
      <c r="C41" s="513" t="s">
        <v>2</v>
      </c>
      <c r="D41" s="513" t="s">
        <v>28</v>
      </c>
      <c r="E41" s="513" t="s">
        <v>28</v>
      </c>
      <c r="F41" s="513" t="s">
        <v>671</v>
      </c>
    </row>
    <row r="42" spans="1:6" x14ac:dyDescent="0.3">
      <c r="A42" s="511" t="str">
        <f t="shared" ca="1" si="0"/>
        <v>Stratégies</v>
      </c>
      <c r="B42" s="512"/>
      <c r="C42" s="513" t="s">
        <v>206</v>
      </c>
      <c r="D42" s="513" t="s">
        <v>207</v>
      </c>
      <c r="E42" s="513" t="s">
        <v>293</v>
      </c>
      <c r="F42" s="513" t="s">
        <v>5</v>
      </c>
    </row>
    <row r="43" spans="1:6" x14ac:dyDescent="0.3">
      <c r="A43" s="511" t="str">
        <f t="shared" ca="1" si="0"/>
        <v>Indicateurs stratégiques</v>
      </c>
      <c r="B43" s="512"/>
      <c r="C43" s="513" t="s">
        <v>1655</v>
      </c>
      <c r="D43" s="513" t="s">
        <v>30</v>
      </c>
      <c r="E43" s="513" t="s">
        <v>294</v>
      </c>
      <c r="F43" s="513" t="s">
        <v>688</v>
      </c>
    </row>
    <row r="44" spans="1:6" ht="28.8" x14ac:dyDescent="0.3">
      <c r="A44" s="511" t="str">
        <f t="shared" ca="1" si="0"/>
        <v>état actuel</v>
      </c>
      <c r="B44" s="512"/>
      <c r="C44" s="513" t="s">
        <v>1221</v>
      </c>
      <c r="D44" s="513" t="s">
        <v>1217</v>
      </c>
      <c r="E44" s="513" t="s">
        <v>1216</v>
      </c>
      <c r="F44" s="513" t="s">
        <v>1215</v>
      </c>
    </row>
    <row r="45" spans="1:6" x14ac:dyDescent="0.3">
      <c r="A45" s="511" t="str">
        <f t="shared" ca="1" si="0"/>
        <v>état visé</v>
      </c>
      <c r="B45" s="512"/>
      <c r="C45" s="513" t="s">
        <v>1222</v>
      </c>
      <c r="D45" s="513" t="s">
        <v>1218</v>
      </c>
      <c r="E45" s="513" t="s">
        <v>1219</v>
      </c>
      <c r="F45" s="513" t="s">
        <v>1220</v>
      </c>
    </row>
    <row r="46" spans="1:6" x14ac:dyDescent="0.3">
      <c r="A46" s="511" t="str">
        <f t="shared" ca="1" si="0"/>
        <v>atteint</v>
      </c>
      <c r="B46" s="512"/>
      <c r="C46" s="513" t="s">
        <v>13</v>
      </c>
      <c r="D46" s="513" t="s">
        <v>34</v>
      </c>
      <c r="E46" s="513" t="s">
        <v>508</v>
      </c>
      <c r="F46" s="513" t="s">
        <v>689</v>
      </c>
    </row>
    <row r="47" spans="1:6" x14ac:dyDescent="0.3">
      <c r="A47" s="511" t="str">
        <f t="shared" ca="1" si="0"/>
        <v>rouge</v>
      </c>
      <c r="B47" s="512"/>
      <c r="C47" s="513" t="s">
        <v>3</v>
      </c>
      <c r="D47" s="513" t="s">
        <v>35</v>
      </c>
      <c r="E47" s="513" t="s">
        <v>295</v>
      </c>
      <c r="F47" s="513" t="s">
        <v>690</v>
      </c>
    </row>
    <row r="48" spans="1:6" x14ac:dyDescent="0.3">
      <c r="A48" s="511" t="str">
        <f t="shared" ca="1" si="0"/>
        <v>jaune</v>
      </c>
      <c r="B48" s="512"/>
      <c r="C48" s="513" t="s">
        <v>4</v>
      </c>
      <c r="D48" s="513" t="s">
        <v>36</v>
      </c>
      <c r="E48" s="513" t="s">
        <v>296</v>
      </c>
      <c r="F48" s="513" t="s">
        <v>691</v>
      </c>
    </row>
    <row r="49" spans="1:6" x14ac:dyDescent="0.3">
      <c r="A49" s="511" t="str">
        <f t="shared" ca="1" si="0"/>
        <v>Objectifs stratégique</v>
      </c>
      <c r="B49" s="512"/>
      <c r="C49" s="513" t="s">
        <v>3516</v>
      </c>
      <c r="D49" s="513" t="s">
        <v>3517</v>
      </c>
      <c r="E49" s="513" t="s">
        <v>3518</v>
      </c>
      <c r="F49" s="513" t="s">
        <v>3519</v>
      </c>
    </row>
    <row r="50" spans="1:6" x14ac:dyDescent="0.3">
      <c r="A50" s="511" t="str">
        <f t="shared" ca="1" si="0"/>
        <v>Indicateurs opérationnels</v>
      </c>
      <c r="B50" s="512"/>
      <c r="C50" s="513" t="s">
        <v>1656</v>
      </c>
      <c r="D50" s="513" t="s">
        <v>37</v>
      </c>
      <c r="E50" s="513" t="s">
        <v>298</v>
      </c>
      <c r="F50" s="513" t="s">
        <v>693</v>
      </c>
    </row>
    <row r="51" spans="1:6" x14ac:dyDescent="0.3">
      <c r="A51" s="511" t="str">
        <f t="shared" ca="1" si="0"/>
        <v>Projets stratégiques &amp; mesures</v>
      </c>
      <c r="B51" s="512"/>
      <c r="C51" s="513" t="s">
        <v>3589</v>
      </c>
      <c r="D51" s="513" t="s">
        <v>3590</v>
      </c>
      <c r="E51" s="513" t="s">
        <v>3591</v>
      </c>
      <c r="F51" s="513" t="s">
        <v>3592</v>
      </c>
    </row>
    <row r="52" spans="1:6" x14ac:dyDescent="0.3">
      <c r="A52" s="511" t="str">
        <f t="shared" ca="1" si="0"/>
        <v>Lien vers projet</v>
      </c>
      <c r="B52" s="512"/>
      <c r="C52" s="513" t="s">
        <v>18</v>
      </c>
      <c r="D52" s="513" t="s">
        <v>74</v>
      </c>
      <c r="E52" s="513" t="s">
        <v>299</v>
      </c>
      <c r="F52" s="513" t="s">
        <v>694</v>
      </c>
    </row>
    <row r="53" spans="1:6" x14ac:dyDescent="0.3">
      <c r="A53" s="511" t="str">
        <f t="shared" ca="1" si="0"/>
        <v>Début</v>
      </c>
      <c r="B53" s="512"/>
      <c r="C53" s="513" t="s">
        <v>22</v>
      </c>
      <c r="D53" s="513" t="s">
        <v>24</v>
      </c>
      <c r="E53" s="513" t="s">
        <v>300</v>
      </c>
      <c r="F53" s="513" t="s">
        <v>695</v>
      </c>
    </row>
    <row r="54" spans="1:6" x14ac:dyDescent="0.3">
      <c r="A54" s="511" t="str">
        <f t="shared" ca="1" si="0"/>
        <v>Fin</v>
      </c>
      <c r="B54" s="512"/>
      <c r="C54" s="513" t="s">
        <v>23</v>
      </c>
      <c r="D54" s="513" t="s">
        <v>25</v>
      </c>
      <c r="E54" s="513" t="s">
        <v>301</v>
      </c>
      <c r="F54" s="513" t="s">
        <v>696</v>
      </c>
    </row>
    <row r="55" spans="1:6" x14ac:dyDescent="0.3">
      <c r="A55" s="511" t="str">
        <f t="shared" ca="1" si="0"/>
        <v>Qui ?</v>
      </c>
      <c r="B55" s="512"/>
      <c r="C55" s="513" t="s">
        <v>77</v>
      </c>
      <c r="D55" s="513" t="s">
        <v>265</v>
      </c>
      <c r="E55" s="513" t="s">
        <v>302</v>
      </c>
      <c r="F55" s="513" t="s">
        <v>697</v>
      </c>
    </row>
    <row r="56" spans="1:6" x14ac:dyDescent="0.3">
      <c r="A56" s="511" t="str">
        <f t="shared" ca="1" si="0"/>
        <v>Objectifs annuels</v>
      </c>
      <c r="B56" s="512"/>
      <c r="C56" s="513" t="s">
        <v>525</v>
      </c>
      <c r="D56" s="513" t="s">
        <v>524</v>
      </c>
      <c r="E56" s="513" t="s">
        <v>523</v>
      </c>
      <c r="F56" s="513" t="s">
        <v>736</v>
      </c>
    </row>
    <row r="57" spans="1:6" x14ac:dyDescent="0.3">
      <c r="A57" s="511" t="str">
        <f t="shared" ca="1" si="0"/>
        <v>stratégique</v>
      </c>
      <c r="B57" s="512"/>
      <c r="C57" s="513" t="s">
        <v>1379</v>
      </c>
      <c r="D57" s="513" t="s">
        <v>1381</v>
      </c>
      <c r="E57" s="513" t="s">
        <v>1383</v>
      </c>
      <c r="F57" s="513" t="s">
        <v>1385</v>
      </c>
    </row>
    <row r="58" spans="1:6" x14ac:dyDescent="0.3">
      <c r="A58" s="511" t="str">
        <f t="shared" ca="1" si="0"/>
        <v>opérationnel</v>
      </c>
      <c r="B58" s="512"/>
      <c r="C58" s="513" t="s">
        <v>1380</v>
      </c>
      <c r="D58" s="513" t="s">
        <v>1382</v>
      </c>
      <c r="E58" s="513" t="s">
        <v>1384</v>
      </c>
      <c r="F58" s="513" t="s">
        <v>1386</v>
      </c>
    </row>
    <row r="59" spans="1:6" x14ac:dyDescent="0.3">
      <c r="A59" s="511" t="str">
        <f t="shared" ca="1" si="0"/>
        <v>Temps</v>
      </c>
      <c r="B59" s="512"/>
      <c r="C59" s="513" t="s">
        <v>1403</v>
      </c>
      <c r="D59" s="513" t="s">
        <v>1404</v>
      </c>
      <c r="E59" s="513" t="s">
        <v>1405</v>
      </c>
      <c r="F59" s="513" t="s">
        <v>1406</v>
      </c>
    </row>
    <row r="60" spans="1:6" x14ac:dyDescent="0.3">
      <c r="A60" s="511" t="str">
        <f t="shared" ca="1" si="0"/>
        <v>Suivi du projet</v>
      </c>
      <c r="B60" s="512"/>
      <c r="C60" s="513" t="s">
        <v>3594</v>
      </c>
      <c r="D60" s="513" t="s">
        <v>3596</v>
      </c>
      <c r="E60" s="513" t="s">
        <v>3593</v>
      </c>
      <c r="F60" s="513" t="s">
        <v>3595</v>
      </c>
    </row>
    <row r="61" spans="1:6" x14ac:dyDescent="0.3">
      <c r="A61" s="511" t="str">
        <f t="shared" ca="1" si="0"/>
        <v>en cours</v>
      </c>
      <c r="B61" s="512"/>
      <c r="C61" s="513" t="s">
        <v>3597</v>
      </c>
      <c r="D61" s="513" t="s">
        <v>3577</v>
      </c>
      <c r="E61" s="513" t="s">
        <v>3600</v>
      </c>
      <c r="F61" s="513" t="s">
        <v>3603</v>
      </c>
    </row>
    <row r="62" spans="1:6" x14ac:dyDescent="0.3">
      <c r="A62" s="511" t="str">
        <f t="shared" ca="1" si="0"/>
        <v>terminé</v>
      </c>
      <c r="B62" s="512"/>
      <c r="C62" s="513" t="s">
        <v>3598</v>
      </c>
      <c r="D62" s="513" t="s">
        <v>3582</v>
      </c>
      <c r="E62" s="513" t="s">
        <v>3601</v>
      </c>
      <c r="F62" s="513" t="s">
        <v>3604</v>
      </c>
    </row>
    <row r="63" spans="1:6" x14ac:dyDescent="0.3">
      <c r="A63" s="511" t="str">
        <f t="shared" ca="1" si="0"/>
        <v>reporté</v>
      </c>
      <c r="B63" s="512"/>
      <c r="C63" s="513" t="s">
        <v>3599</v>
      </c>
      <c r="D63" s="513" t="s">
        <v>3583</v>
      </c>
      <c r="E63" s="513" t="s">
        <v>3602</v>
      </c>
      <c r="F63" s="513" t="s">
        <v>3605</v>
      </c>
    </row>
    <row r="64" spans="1:6" x14ac:dyDescent="0.3">
      <c r="A64" s="511">
        <f t="shared" ca="1" si="0"/>
        <v>0</v>
      </c>
      <c r="B64" s="512"/>
      <c r="C64" s="513"/>
      <c r="D64" s="513"/>
      <c r="E64" s="513"/>
      <c r="F64" s="513"/>
    </row>
    <row r="65" spans="1:6" s="510" customFormat="1" x14ac:dyDescent="0.3">
      <c r="A65" s="519" t="str">
        <f t="shared" ca="1" si="0"/>
        <v xml:space="preserve">B A L A N C E D   S C O R E C A R D </v>
      </c>
      <c r="B65" s="506"/>
      <c r="C65" s="520" t="s">
        <v>269</v>
      </c>
      <c r="D65" s="520" t="s">
        <v>269</v>
      </c>
      <c r="E65" s="520" t="s">
        <v>303</v>
      </c>
      <c r="F65" s="520" t="s">
        <v>699</v>
      </c>
    </row>
    <row r="66" spans="1:6" x14ac:dyDescent="0.3">
      <c r="A66" s="511" t="str">
        <f t="shared" ca="1" si="0"/>
        <v>PERSPECTIVE CLIENTS</v>
      </c>
      <c r="B66" s="512"/>
      <c r="C66" s="513" t="s">
        <v>10</v>
      </c>
      <c r="D66" s="513" t="s">
        <v>46</v>
      </c>
      <c r="E66" s="513" t="s">
        <v>304</v>
      </c>
      <c r="F66" s="513" t="s">
        <v>700</v>
      </c>
    </row>
    <row r="67" spans="1:6" x14ac:dyDescent="0.3">
      <c r="A67" s="511" t="str">
        <f t="shared" ca="1" si="0"/>
        <v>PERSPECTIVE FINANCIÈRE</v>
      </c>
      <c r="B67" s="512"/>
      <c r="C67" s="513" t="s">
        <v>12</v>
      </c>
      <c r="D67" s="513" t="s">
        <v>47</v>
      </c>
      <c r="E67" s="513" t="s">
        <v>305</v>
      </c>
      <c r="F67" s="513" t="s">
        <v>701</v>
      </c>
    </row>
    <row r="68" spans="1:6" x14ac:dyDescent="0.3">
      <c r="A68" s="511" t="str">
        <f t="shared" ca="1" si="0"/>
        <v>PERSPECTIVE POTENTIEL</v>
      </c>
      <c r="B68" s="512"/>
      <c r="C68" s="513" t="s">
        <v>43</v>
      </c>
      <c r="D68" s="513" t="s">
        <v>48</v>
      </c>
      <c r="E68" s="513" t="s">
        <v>306</v>
      </c>
      <c r="F68" s="513" t="s">
        <v>702</v>
      </c>
    </row>
    <row r="69" spans="1:6" x14ac:dyDescent="0.3">
      <c r="A69" s="511" t="str">
        <f t="shared" ca="1" si="0"/>
        <v>PERSPECTIVE PROCESSUS</v>
      </c>
      <c r="B69" s="512"/>
      <c r="C69" s="513" t="s">
        <v>45</v>
      </c>
      <c r="D69" s="513" t="s">
        <v>49</v>
      </c>
      <c r="E69" s="513" t="s">
        <v>307</v>
      </c>
      <c r="F69" s="513" t="s">
        <v>703</v>
      </c>
    </row>
    <row r="70" spans="1:6" x14ac:dyDescent="0.3">
      <c r="A70" s="511" t="str">
        <f t="shared" ca="1" si="0"/>
        <v>DIVERS</v>
      </c>
      <c r="B70" s="512"/>
      <c r="C70" s="513" t="s">
        <v>44</v>
      </c>
      <c r="D70" s="513" t="s">
        <v>50</v>
      </c>
      <c r="E70" s="513" t="s">
        <v>309</v>
      </c>
      <c r="F70" s="513" t="s">
        <v>704</v>
      </c>
    </row>
    <row r="71" spans="1:6" s="510" customFormat="1" x14ac:dyDescent="0.3">
      <c r="A71" s="519" t="str">
        <f t="shared" ca="1" si="0"/>
        <v>C H I F F R E S   C L É S    depuis :</v>
      </c>
      <c r="B71" s="506"/>
      <c r="C71" s="520" t="s">
        <v>1154</v>
      </c>
      <c r="D71" s="520" t="s">
        <v>1210</v>
      </c>
      <c r="E71" s="520" t="s">
        <v>1155</v>
      </c>
      <c r="F71" s="520" t="s">
        <v>1156</v>
      </c>
    </row>
    <row r="72" spans="1:6" x14ac:dyDescent="0.3">
      <c r="A72" s="511" t="str">
        <f t="shared" ca="1" si="0"/>
        <v>Insérer nouvelle année</v>
      </c>
      <c r="B72" s="512"/>
      <c r="C72" s="513" t="s">
        <v>65</v>
      </c>
      <c r="D72" s="513" t="s">
        <v>75</v>
      </c>
      <c r="E72" s="513" t="s">
        <v>308</v>
      </c>
      <c r="F72" s="513" t="s">
        <v>705</v>
      </c>
    </row>
    <row r="73" spans="1:6" x14ac:dyDescent="0.3">
      <c r="A73" s="511" t="str">
        <f t="shared" ca="1" si="0"/>
        <v>Description</v>
      </c>
      <c r="B73" s="512"/>
      <c r="C73" s="513" t="s">
        <v>11</v>
      </c>
      <c r="D73" s="513" t="s">
        <v>51</v>
      </c>
      <c r="E73" s="513" t="s">
        <v>51</v>
      </c>
      <c r="F73" s="513" t="s">
        <v>706</v>
      </c>
    </row>
    <row r="74" spans="1:6" x14ac:dyDescent="0.3">
      <c r="A74" s="511" t="str">
        <f t="shared" ca="1" si="0"/>
        <v>Objectifs</v>
      </c>
      <c r="B74" s="512"/>
      <c r="C74" s="513" t="s">
        <v>661</v>
      </c>
      <c r="D74" s="513" t="s">
        <v>662</v>
      </c>
      <c r="E74" s="513" t="s">
        <v>320</v>
      </c>
      <c r="F74" s="513" t="s">
        <v>1373</v>
      </c>
    </row>
    <row r="75" spans="1:6" x14ac:dyDescent="0.3">
      <c r="A75" s="511" t="str">
        <f t="shared" ca="1" si="0"/>
        <v>annuel</v>
      </c>
      <c r="B75" s="512"/>
      <c r="C75" s="513" t="s">
        <v>1374</v>
      </c>
      <c r="D75" s="513" t="s">
        <v>1369</v>
      </c>
      <c r="E75" s="513" t="s">
        <v>1370</v>
      </c>
      <c r="F75" s="513" t="s">
        <v>1372</v>
      </c>
    </row>
    <row r="76" spans="1:6" x14ac:dyDescent="0.3">
      <c r="A76" s="511" t="str">
        <f t="shared" ca="1" si="0"/>
        <v>mensuel</v>
      </c>
      <c r="B76" s="512"/>
      <c r="C76" s="513" t="s">
        <v>1367</v>
      </c>
      <c r="D76" s="513" t="s">
        <v>1302</v>
      </c>
      <c r="E76" s="513" t="s">
        <v>1368</v>
      </c>
      <c r="F76" s="513" t="s">
        <v>1371</v>
      </c>
    </row>
    <row r="77" spans="1:6" x14ac:dyDescent="0.3">
      <c r="A77" s="511" t="str">
        <f t="shared" ca="1" si="0"/>
        <v>Clients</v>
      </c>
      <c r="B77" s="512"/>
      <c r="C77" s="513" t="s">
        <v>1387</v>
      </c>
      <c r="D77" s="513" t="s">
        <v>1392</v>
      </c>
      <c r="E77" s="513" t="s">
        <v>1392</v>
      </c>
      <c r="F77" s="513" t="s">
        <v>1398</v>
      </c>
    </row>
    <row r="78" spans="1:6" x14ac:dyDescent="0.3">
      <c r="A78" s="511" t="str">
        <f t="shared" ca="1" si="0"/>
        <v>Finances</v>
      </c>
      <c r="B78" s="512"/>
      <c r="C78" s="513" t="s">
        <v>1388</v>
      </c>
      <c r="D78" s="513" t="s">
        <v>1393</v>
      </c>
      <c r="E78" s="513" t="s">
        <v>1393</v>
      </c>
      <c r="F78" s="513" t="s">
        <v>1399</v>
      </c>
    </row>
    <row r="79" spans="1:6" x14ac:dyDescent="0.3">
      <c r="A79" s="511" t="str">
        <f t="shared" ca="1" si="0"/>
        <v>Potentiel</v>
      </c>
      <c r="B79" s="512"/>
      <c r="C79" s="513" t="s">
        <v>1389</v>
      </c>
      <c r="D79" s="513" t="s">
        <v>1394</v>
      </c>
      <c r="E79" s="513" t="s">
        <v>1396</v>
      </c>
      <c r="F79" s="513" t="s">
        <v>1400</v>
      </c>
    </row>
    <row r="80" spans="1:6" x14ac:dyDescent="0.3">
      <c r="A80" s="511" t="str">
        <f t="shared" ref="A80:A155" ca="1" si="1">OFFSET($C80,0,$B$4-1)</f>
        <v>Processus</v>
      </c>
      <c r="B80" s="512"/>
      <c r="C80" s="513" t="s">
        <v>1390</v>
      </c>
      <c r="D80" s="513" t="s">
        <v>1395</v>
      </c>
      <c r="E80" s="513" t="s">
        <v>1397</v>
      </c>
      <c r="F80" s="513" t="s">
        <v>1401</v>
      </c>
    </row>
    <row r="81" spans="1:6" x14ac:dyDescent="0.3">
      <c r="A81" s="511" t="str">
        <f t="shared" ca="1" si="1"/>
        <v>Divers</v>
      </c>
      <c r="B81" s="512"/>
      <c r="C81" s="513" t="s">
        <v>1391</v>
      </c>
      <c r="D81" s="513" t="s">
        <v>493</v>
      </c>
      <c r="E81" s="513" t="s">
        <v>494</v>
      </c>
      <c r="F81" s="513" t="s">
        <v>1402</v>
      </c>
    </row>
    <row r="82" spans="1:6" x14ac:dyDescent="0.3">
      <c r="A82" s="511" t="str">
        <f t="shared" ca="1" si="1"/>
        <v>Genre</v>
      </c>
      <c r="B82" s="512"/>
      <c r="C82" s="493" t="s">
        <v>1375</v>
      </c>
      <c r="D82" s="493" t="s">
        <v>1378</v>
      </c>
      <c r="E82" s="493" t="s">
        <v>1377</v>
      </c>
      <c r="F82" s="493" t="s">
        <v>1376</v>
      </c>
    </row>
    <row r="83" spans="1:6" x14ac:dyDescent="0.3">
      <c r="A83" s="511" t="str">
        <f t="shared" ca="1" si="1"/>
        <v>Indicateurs (KPI)</v>
      </c>
      <c r="B83" s="512"/>
      <c r="C83" s="513" t="s">
        <v>3543</v>
      </c>
      <c r="D83" s="513" t="s">
        <v>1409</v>
      </c>
      <c r="E83" s="513" t="s">
        <v>3544</v>
      </c>
      <c r="F83" s="513" t="s">
        <v>3545</v>
      </c>
    </row>
    <row r="84" spans="1:6" x14ac:dyDescent="0.3">
      <c r="A84" s="511" t="str">
        <f t="shared" ca="1" si="1"/>
        <v>Nos objectifs stratégiques à long terme</v>
      </c>
      <c r="B84" s="512"/>
      <c r="C84" s="514" t="s">
        <v>3567</v>
      </c>
      <c r="D84" s="514" t="s">
        <v>3568</v>
      </c>
      <c r="E84" s="513" t="s">
        <v>3569</v>
      </c>
      <c r="F84" s="514" t="s">
        <v>3570</v>
      </c>
    </row>
    <row r="85" spans="1:6" x14ac:dyDescent="0.3">
      <c r="A85" s="511">
        <f t="shared" ca="1" si="1"/>
        <v>0</v>
      </c>
      <c r="B85" s="512"/>
      <c r="C85" s="513"/>
      <c r="D85" s="513"/>
      <c r="E85" s="513"/>
      <c r="F85" s="513"/>
    </row>
    <row r="86" spans="1:6" x14ac:dyDescent="0.3">
      <c r="A86" s="511">
        <f t="shared" ca="1" si="1"/>
        <v>0</v>
      </c>
      <c r="B86" s="512"/>
      <c r="C86" s="513"/>
      <c r="D86" s="513"/>
      <c r="E86" s="513"/>
      <c r="F86" s="513"/>
    </row>
    <row r="87" spans="1:6" x14ac:dyDescent="0.3">
      <c r="A87" s="511">
        <f t="shared" ca="1" si="1"/>
        <v>0</v>
      </c>
      <c r="B87" s="512"/>
      <c r="C87" s="513"/>
      <c r="D87" s="513"/>
      <c r="E87" s="513"/>
      <c r="F87" s="513"/>
    </row>
    <row r="88" spans="1:6" s="510" customFormat="1" x14ac:dyDescent="0.3">
      <c r="A88" s="519" t="str">
        <f t="shared" ca="1" si="1"/>
        <v>V I S I O N   -   M I S S I O N   -   V A L E U R S</v>
      </c>
      <c r="B88" s="506"/>
      <c r="C88" s="520" t="s">
        <v>544</v>
      </c>
      <c r="D88" s="520" t="s">
        <v>545</v>
      </c>
      <c r="E88" s="520" t="s">
        <v>546</v>
      </c>
      <c r="F88" s="520" t="s">
        <v>707</v>
      </c>
    </row>
    <row r="89" spans="1:6" x14ac:dyDescent="0.3">
      <c r="A89" s="511" t="str">
        <f t="shared" ca="1" si="1"/>
        <v xml:space="preserve">Notre vision </v>
      </c>
      <c r="B89" s="512"/>
      <c r="C89" s="523" t="s">
        <v>529</v>
      </c>
      <c r="D89" s="523" t="s">
        <v>530</v>
      </c>
      <c r="E89" s="523" t="s">
        <v>531</v>
      </c>
      <c r="F89" s="523" t="s">
        <v>532</v>
      </c>
    </row>
    <row r="90" spans="1:6" x14ac:dyDescent="0.3">
      <c r="A90" s="511" t="str">
        <f t="shared" ca="1" si="1"/>
        <v xml:space="preserve">Notre mission  </v>
      </c>
      <c r="B90" s="512"/>
      <c r="C90" s="523" t="s">
        <v>533</v>
      </c>
      <c r="D90" s="523" t="s">
        <v>534</v>
      </c>
      <c r="E90" s="523" t="s">
        <v>535</v>
      </c>
      <c r="F90" s="523" t="s">
        <v>536</v>
      </c>
    </row>
    <row r="91" spans="1:6" s="526" customFormat="1" x14ac:dyDescent="0.3">
      <c r="A91" s="524" t="str">
        <f t="shared" ca="1" si="1"/>
        <v>Nos valeurs</v>
      </c>
      <c r="B91" s="525"/>
      <c r="C91" s="523" t="s">
        <v>537</v>
      </c>
      <c r="D91" s="523" t="s">
        <v>538</v>
      </c>
      <c r="E91" s="523" t="s">
        <v>539</v>
      </c>
      <c r="F91" s="523" t="s">
        <v>540</v>
      </c>
    </row>
    <row r="92" spans="1:6" s="526" customFormat="1" x14ac:dyDescent="0.3">
      <c r="A92" s="524" t="str">
        <f t="shared" ca="1" si="1"/>
        <v>Nos stratégies</v>
      </c>
      <c r="B92" s="525"/>
      <c r="C92" s="523" t="s">
        <v>1223</v>
      </c>
      <c r="D92" s="523" t="s">
        <v>1224</v>
      </c>
      <c r="E92" s="523" t="s">
        <v>1225</v>
      </c>
      <c r="F92" s="523" t="s">
        <v>1226</v>
      </c>
    </row>
    <row r="93" spans="1:6" s="526" customFormat="1" ht="57.6" x14ac:dyDescent="0.3">
      <c r="A93" s="524" t="str">
        <f t="shared" ca="1" si="1"/>
        <v>La vision est le miroir de la culture organisationnelle. Elle oriente l'entreprise vers un objectif à long terme, sert d'orientation et assure l’aisance dans les décisions.</v>
      </c>
      <c r="B93" s="525"/>
      <c r="C93" s="523" t="s">
        <v>1227</v>
      </c>
      <c r="D93" s="523" t="s">
        <v>1228</v>
      </c>
      <c r="E93" s="523" t="s">
        <v>1229</v>
      </c>
      <c r="F93" s="523" t="s">
        <v>1230</v>
      </c>
    </row>
    <row r="94" spans="1:6" s="526" customFormat="1" ht="43.2" x14ac:dyDescent="0.3">
      <c r="A94" s="524" t="str">
        <f t="shared" ca="1" si="1"/>
        <v>La mission définit le mandat et le but de l‘entreprise et met l‘accent sur les besoins des clients.</v>
      </c>
      <c r="B94" s="525"/>
      <c r="C94" s="523" t="s">
        <v>1232</v>
      </c>
      <c r="D94" s="523" t="s">
        <v>1231</v>
      </c>
      <c r="E94" s="523" t="s">
        <v>1233</v>
      </c>
      <c r="F94" s="523" t="s">
        <v>1234</v>
      </c>
    </row>
    <row r="95" spans="1:6" s="526" customFormat="1" ht="57.6" x14ac:dyDescent="0.3">
      <c r="A95" s="524" t="str">
        <f t="shared" ca="1" si="1"/>
        <v>Les valeurs communes sont des caractéristiques souhaitables et éthiquement considérées comme essentiels. Ils montrent le cadre "moral" pour atteindre la vision.</v>
      </c>
      <c r="B95" s="525"/>
      <c r="C95" s="523" t="s">
        <v>1235</v>
      </c>
      <c r="D95" s="523" t="s">
        <v>1238</v>
      </c>
      <c r="E95" s="523" t="s">
        <v>1237</v>
      </c>
      <c r="F95" s="523" t="s">
        <v>1236</v>
      </c>
    </row>
    <row r="96" spans="1:6" s="526" customFormat="1" ht="18" customHeight="1" x14ac:dyDescent="0.3">
      <c r="A96" s="524" t="str">
        <f t="shared" ca="1" si="1"/>
        <v>Durabilité</v>
      </c>
      <c r="B96" s="525"/>
      <c r="C96" s="523" t="s">
        <v>3616</v>
      </c>
      <c r="D96" s="523" t="s">
        <v>3619</v>
      </c>
      <c r="E96" s="523" t="s">
        <v>3618</v>
      </c>
      <c r="F96" s="523" t="s">
        <v>3617</v>
      </c>
    </row>
    <row r="97" spans="1:6" s="510" customFormat="1" x14ac:dyDescent="0.3">
      <c r="A97" s="520" t="str">
        <f t="shared" ca="1" si="1"/>
        <v>I N D I C A T E U R S   S T R A T É G I Q U E S</v>
      </c>
      <c r="B97" s="506"/>
      <c r="C97" s="520" t="s">
        <v>202</v>
      </c>
      <c r="D97" s="520" t="s">
        <v>550</v>
      </c>
      <c r="E97" s="520" t="s">
        <v>310</v>
      </c>
      <c r="F97" s="520" t="s">
        <v>708</v>
      </c>
    </row>
    <row r="98" spans="1:6" x14ac:dyDescent="0.3">
      <c r="A98" s="527" t="str">
        <f t="shared" ca="1" si="1"/>
        <v>Calcul</v>
      </c>
      <c r="B98" s="528"/>
      <c r="C98" s="529" t="s">
        <v>14</v>
      </c>
      <c r="D98" s="521" t="s">
        <v>244</v>
      </c>
      <c r="E98" s="529" t="s">
        <v>311</v>
      </c>
      <c r="F98" s="529" t="s">
        <v>709</v>
      </c>
    </row>
    <row r="99" spans="1:6" x14ac:dyDescent="0.3">
      <c r="A99" s="527" t="str">
        <f t="shared" ca="1" si="1"/>
        <v>Description/Remarques</v>
      </c>
      <c r="B99" s="528"/>
      <c r="C99" s="529" t="s">
        <v>78</v>
      </c>
      <c r="D99" s="521" t="s">
        <v>79</v>
      </c>
      <c r="E99" s="529" t="s">
        <v>312</v>
      </c>
      <c r="F99" s="529" t="s">
        <v>710</v>
      </c>
    </row>
    <row r="100" spans="1:6" x14ac:dyDescent="0.3">
      <c r="A100" s="527" t="str">
        <f t="shared" ca="1" si="1"/>
        <v>Source</v>
      </c>
      <c r="B100" s="528"/>
      <c r="C100" s="529" t="s">
        <v>80</v>
      </c>
      <c r="D100" s="521" t="s">
        <v>81</v>
      </c>
      <c r="E100" s="529" t="s">
        <v>81</v>
      </c>
      <c r="F100" s="529" t="s">
        <v>711</v>
      </c>
    </row>
    <row r="101" spans="1:6" x14ac:dyDescent="0.3">
      <c r="A101" s="527" t="str">
        <f t="shared" ca="1" si="1"/>
        <v>Comparaison avec la branche</v>
      </c>
      <c r="B101" s="528"/>
      <c r="C101" s="530" t="s">
        <v>1094</v>
      </c>
      <c r="D101" s="530" t="s">
        <v>1095</v>
      </c>
      <c r="E101" s="530" t="s">
        <v>1096</v>
      </c>
      <c r="F101" s="530" t="s">
        <v>1097</v>
      </c>
    </row>
    <row r="102" spans="1:6" x14ac:dyDescent="0.3">
      <c r="A102" s="527" t="str">
        <f t="shared" ca="1" si="1"/>
        <v>Moment de l'enquête</v>
      </c>
      <c r="B102" s="528"/>
      <c r="C102" s="530" t="s">
        <v>1098</v>
      </c>
      <c r="D102" s="530" t="s">
        <v>1099</v>
      </c>
      <c r="E102" s="530" t="s">
        <v>1100</v>
      </c>
      <c r="F102" s="530" t="s">
        <v>1101</v>
      </c>
    </row>
    <row r="103" spans="1:6" s="510" customFormat="1" x14ac:dyDescent="0.3">
      <c r="A103" s="531" t="str">
        <f t="shared" ca="1" si="1"/>
        <v>I N D I C A T E U R S   O P É R A T I O N N E L S</v>
      </c>
      <c r="B103" s="506"/>
      <c r="C103" s="531" t="s">
        <v>203</v>
      </c>
      <c r="D103" s="531" t="s">
        <v>549</v>
      </c>
      <c r="E103" s="531" t="s">
        <v>313</v>
      </c>
      <c r="F103" s="531" t="s">
        <v>712</v>
      </c>
    </row>
    <row r="104" spans="1:6" s="510" customFormat="1" x14ac:dyDescent="0.3">
      <c r="A104" s="505" t="str">
        <f t="shared" ca="1" si="1"/>
        <v xml:space="preserve">I N D I C A T E U R S   C H I F F R E S   C L E S </v>
      </c>
      <c r="B104" s="506"/>
      <c r="C104" s="505" t="s">
        <v>208</v>
      </c>
      <c r="D104" s="505" t="s">
        <v>209</v>
      </c>
      <c r="E104" s="505" t="s">
        <v>314</v>
      </c>
      <c r="F104" s="505" t="s">
        <v>713</v>
      </c>
    </row>
    <row r="105" spans="1:6" x14ac:dyDescent="0.3">
      <c r="A105" s="527">
        <f t="shared" ca="1" si="1"/>
        <v>0</v>
      </c>
      <c r="C105" s="513"/>
      <c r="D105" s="513"/>
      <c r="E105" s="513"/>
      <c r="F105" s="513"/>
    </row>
    <row r="106" spans="1:6" ht="28.8" x14ac:dyDescent="0.3">
      <c r="A106" s="527" t="str">
        <f t="shared" ca="1" si="1"/>
        <v>Voulez-vous ouvrir le programme "Management stratégique" ?</v>
      </c>
      <c r="C106" s="521" t="s">
        <v>247</v>
      </c>
      <c r="D106" s="521" t="s">
        <v>266</v>
      </c>
      <c r="E106" s="521" t="s">
        <v>315</v>
      </c>
      <c r="F106" s="521" t="s">
        <v>714</v>
      </c>
    </row>
    <row r="107" spans="1:6" ht="43.2" x14ac:dyDescent="0.3">
      <c r="A107" s="527" t="str">
        <f t="shared" ca="1" si="1"/>
        <v>Assurez-vous, que le fichier "02_StrategicManagement.xls" se trouve dans le même répertoire !</v>
      </c>
      <c r="C107" s="521" t="s">
        <v>541</v>
      </c>
      <c r="D107" s="521" t="s">
        <v>542</v>
      </c>
      <c r="E107" s="521" t="s">
        <v>543</v>
      </c>
      <c r="F107" s="521" t="s">
        <v>715</v>
      </c>
    </row>
    <row r="108" spans="1:6" x14ac:dyDescent="0.3">
      <c r="A108" s="527" t="str">
        <f t="shared" ca="1" si="1"/>
        <v>Voulez-vous ouvrir le programme "Business Plan" ?</v>
      </c>
      <c r="C108" s="521" t="s">
        <v>248</v>
      </c>
      <c r="D108" s="521" t="s">
        <v>267</v>
      </c>
      <c r="E108" s="521" t="s">
        <v>316</v>
      </c>
      <c r="F108" s="521" t="s">
        <v>716</v>
      </c>
    </row>
    <row r="109" spans="1:6" ht="28.8" x14ac:dyDescent="0.3">
      <c r="A109" s="527" t="str">
        <f t="shared" ca="1" si="1"/>
        <v>Assurez-vous, que le fichier "04_BusinessPlan.xlsx" se trouve dans le même répertoire !</v>
      </c>
      <c r="C109" s="521" t="s">
        <v>557</v>
      </c>
      <c r="D109" s="521" t="s">
        <v>558</v>
      </c>
      <c r="E109" s="521" t="s">
        <v>559</v>
      </c>
      <c r="F109" s="521" t="s">
        <v>717</v>
      </c>
    </row>
    <row r="110" spans="1:6" ht="28.8" x14ac:dyDescent="0.3">
      <c r="A110" s="527" t="str">
        <f t="shared" ca="1" si="1"/>
        <v>Voulez-vous ouvrir le programme "Gestion de l'innovation"?</v>
      </c>
      <c r="C110" s="533" t="s">
        <v>270</v>
      </c>
      <c r="D110" s="533" t="s">
        <v>271</v>
      </c>
      <c r="E110" s="533" t="s">
        <v>317</v>
      </c>
      <c r="F110" s="533" t="s">
        <v>718</v>
      </c>
    </row>
    <row r="111" spans="1:6" ht="28.8" x14ac:dyDescent="0.3">
      <c r="A111" s="527" t="str">
        <f t="shared" ca="1" si="1"/>
        <v>Assurez-vous, que le fichier "08_Innovation.xlsx" se touve dans le même répertoire!</v>
      </c>
      <c r="C111" s="533" t="s">
        <v>560</v>
      </c>
      <c r="D111" s="533" t="s">
        <v>561</v>
      </c>
      <c r="E111" s="533" t="s">
        <v>562</v>
      </c>
      <c r="F111" s="533" t="s">
        <v>719</v>
      </c>
    </row>
    <row r="112" spans="1:6" ht="28.8" x14ac:dyDescent="0.3">
      <c r="A112" s="527" t="str">
        <f t="shared" ca="1" si="1"/>
        <v>Voulez-vous ouvrir le programme "Gestion de la qualité"?</v>
      </c>
      <c r="C112" s="533" t="s">
        <v>276</v>
      </c>
      <c r="D112" s="533" t="s">
        <v>277</v>
      </c>
      <c r="E112" s="533" t="s">
        <v>318</v>
      </c>
      <c r="F112" s="533" t="s">
        <v>720</v>
      </c>
    </row>
    <row r="113" spans="1:6" ht="28.8" x14ac:dyDescent="0.3">
      <c r="A113" s="527" t="str">
        <f t="shared" ca="1" si="1"/>
        <v>Assurez-vous, que le fichier "07_Quality.xlsx" se touve dans le même répertoire!</v>
      </c>
      <c r="C113" s="533" t="s">
        <v>563</v>
      </c>
      <c r="D113" s="533" t="s">
        <v>564</v>
      </c>
      <c r="E113" s="533" t="s">
        <v>565</v>
      </c>
      <c r="F113" s="533" t="s">
        <v>721</v>
      </c>
    </row>
    <row r="114" spans="1:6" x14ac:dyDescent="0.3">
      <c r="A114" s="534" t="str">
        <f t="shared" ca="1" si="1"/>
        <v>C O M M U N I C A T I O N</v>
      </c>
      <c r="B114" s="535"/>
      <c r="C114" s="536" t="s">
        <v>484</v>
      </c>
      <c r="D114" s="537" t="s">
        <v>485</v>
      </c>
      <c r="E114" s="537" t="s">
        <v>485</v>
      </c>
      <c r="F114" s="537" t="s">
        <v>722</v>
      </c>
    </row>
    <row r="115" spans="1:6" x14ac:dyDescent="0.3">
      <c r="A115" s="538" t="str">
        <f t="shared" ca="1" si="1"/>
        <v>Objectifs</v>
      </c>
      <c r="B115" s="539"/>
      <c r="C115" s="540" t="s">
        <v>661</v>
      </c>
      <c r="D115" s="540" t="s">
        <v>662</v>
      </c>
      <c r="E115" s="539" t="s">
        <v>1151</v>
      </c>
      <c r="F115" s="539" t="s">
        <v>698</v>
      </c>
    </row>
    <row r="116" spans="1:6" x14ac:dyDescent="0.3">
      <c r="A116" s="541" t="str">
        <f t="shared" ca="1" si="1"/>
        <v>Périodicité</v>
      </c>
      <c r="B116" s="539"/>
      <c r="C116" s="540" t="s">
        <v>1243</v>
      </c>
      <c r="D116" s="540" t="s">
        <v>1244</v>
      </c>
      <c r="E116" s="539" t="s">
        <v>1245</v>
      </c>
      <c r="F116" s="539" t="s">
        <v>1246</v>
      </c>
    </row>
    <row r="117" spans="1:6" x14ac:dyDescent="0.3">
      <c r="A117" s="541" t="str">
        <f t="shared" ca="1" si="1"/>
        <v>Internet</v>
      </c>
      <c r="B117" s="539"/>
      <c r="C117" s="540" t="s">
        <v>486</v>
      </c>
      <c r="D117" s="540" t="s">
        <v>486</v>
      </c>
      <c r="E117" s="539" t="s">
        <v>486</v>
      </c>
      <c r="F117" s="539" t="s">
        <v>723</v>
      </c>
    </row>
    <row r="118" spans="1:6" x14ac:dyDescent="0.3">
      <c r="A118" s="541" t="str">
        <f t="shared" ca="1" si="1"/>
        <v>Social Medias</v>
      </c>
      <c r="B118" s="539"/>
      <c r="C118" s="540" t="s">
        <v>487</v>
      </c>
      <c r="D118" s="540" t="s">
        <v>487</v>
      </c>
      <c r="E118" s="539" t="s">
        <v>488</v>
      </c>
      <c r="F118" s="539" t="s">
        <v>724</v>
      </c>
    </row>
    <row r="119" spans="1:6" x14ac:dyDescent="0.3">
      <c r="A119" s="541" t="str">
        <f t="shared" ca="1" si="1"/>
        <v>Relations publiques</v>
      </c>
      <c r="B119" s="539"/>
      <c r="C119" s="540" t="s">
        <v>489</v>
      </c>
      <c r="D119" s="540" t="s">
        <v>490</v>
      </c>
      <c r="E119" s="539" t="s">
        <v>491</v>
      </c>
      <c r="F119" s="539" t="s">
        <v>725</v>
      </c>
    </row>
    <row r="120" spans="1:6" x14ac:dyDescent="0.3">
      <c r="A120" s="541" t="str">
        <f t="shared" ca="1" si="1"/>
        <v>Divers</v>
      </c>
      <c r="B120" s="539"/>
      <c r="C120" s="540" t="s">
        <v>492</v>
      </c>
      <c r="D120" s="540" t="s">
        <v>493</v>
      </c>
      <c r="E120" s="539" t="s">
        <v>494</v>
      </c>
      <c r="F120" s="539" t="s">
        <v>726</v>
      </c>
    </row>
    <row r="121" spans="1:6" x14ac:dyDescent="0.3">
      <c r="A121" s="541" t="str">
        <f t="shared" ca="1" si="1"/>
        <v>Impact</v>
      </c>
      <c r="B121" s="539"/>
      <c r="C121" s="540" t="s">
        <v>495</v>
      </c>
      <c r="D121" s="540" t="s">
        <v>495</v>
      </c>
      <c r="E121" s="539" t="s">
        <v>495</v>
      </c>
      <c r="F121" s="539" t="s">
        <v>727</v>
      </c>
    </row>
    <row r="122" spans="1:6" x14ac:dyDescent="0.3">
      <c r="A122" s="541" t="str">
        <f t="shared" ca="1" si="1"/>
        <v>No.</v>
      </c>
      <c r="B122" s="539"/>
      <c r="C122" s="539" t="s">
        <v>2</v>
      </c>
      <c r="D122" s="539" t="s">
        <v>28</v>
      </c>
      <c r="E122" s="539" t="s">
        <v>28</v>
      </c>
      <c r="F122" s="539" t="s">
        <v>671</v>
      </c>
    </row>
    <row r="123" spans="1:6" x14ac:dyDescent="0.3">
      <c r="A123" s="541" t="str">
        <f t="shared" ca="1" si="1"/>
        <v>Public cible</v>
      </c>
      <c r="B123" s="539"/>
      <c r="C123" s="539" t="s">
        <v>646</v>
      </c>
      <c r="D123" s="539" t="s">
        <v>647</v>
      </c>
      <c r="E123" s="539" t="s">
        <v>648</v>
      </c>
      <c r="F123" s="539" t="s">
        <v>728</v>
      </c>
    </row>
    <row r="124" spans="1:6" x14ac:dyDescent="0.3">
      <c r="A124" s="541" t="str">
        <f t="shared" ca="1" si="1"/>
        <v>en %</v>
      </c>
      <c r="B124" s="539"/>
      <c r="C124" s="540" t="s">
        <v>496</v>
      </c>
      <c r="D124" s="540" t="s">
        <v>497</v>
      </c>
      <c r="E124" s="539" t="s">
        <v>498</v>
      </c>
      <c r="F124" s="539" t="s">
        <v>729</v>
      </c>
    </row>
    <row r="125" spans="1:6" x14ac:dyDescent="0.3">
      <c r="A125" s="541" t="str">
        <f t="shared" ca="1" si="1"/>
        <v>Message clé</v>
      </c>
      <c r="B125" s="539"/>
      <c r="C125" s="540" t="s">
        <v>649</v>
      </c>
      <c r="D125" s="540" t="s">
        <v>650</v>
      </c>
      <c r="E125" s="539" t="s">
        <v>651</v>
      </c>
      <c r="F125" s="539" t="s">
        <v>730</v>
      </c>
    </row>
    <row r="126" spans="1:6" x14ac:dyDescent="0.3">
      <c r="A126" s="541" t="str">
        <f t="shared" ca="1" si="1"/>
        <v>Indicateurs</v>
      </c>
      <c r="B126" s="539"/>
      <c r="C126" s="540" t="s">
        <v>512</v>
      </c>
      <c r="D126" s="540" t="s">
        <v>513</v>
      </c>
      <c r="E126" s="492" t="s">
        <v>514</v>
      </c>
      <c r="F126" s="492" t="s">
        <v>731</v>
      </c>
    </row>
    <row r="127" spans="1:6" x14ac:dyDescent="0.3">
      <c r="A127" s="541" t="str">
        <f t="shared" ca="1" si="1"/>
        <v>Priorité</v>
      </c>
      <c r="B127" s="539"/>
      <c r="C127" s="540" t="s">
        <v>509</v>
      </c>
      <c r="D127" s="540" t="s">
        <v>510</v>
      </c>
      <c r="E127" s="539" t="s">
        <v>511</v>
      </c>
      <c r="F127" s="539" t="s">
        <v>732</v>
      </c>
    </row>
    <row r="128" spans="1:6" x14ac:dyDescent="0.3">
      <c r="A128" s="541" t="str">
        <f t="shared" ca="1" si="1"/>
        <v>Remarques</v>
      </c>
      <c r="B128" s="539"/>
      <c r="C128" s="540" t="s">
        <v>499</v>
      </c>
      <c r="D128" s="540" t="s">
        <v>500</v>
      </c>
      <c r="E128" s="539" t="s">
        <v>501</v>
      </c>
      <c r="F128" s="539" t="s">
        <v>733</v>
      </c>
    </row>
    <row r="129" spans="1:6" x14ac:dyDescent="0.3">
      <c r="A129" s="542" t="str">
        <f t="shared" ca="1" si="1"/>
        <v>Qui ?</v>
      </c>
      <c r="B129" s="539"/>
      <c r="C129" s="543" t="s">
        <v>77</v>
      </c>
      <c r="D129" s="543" t="s">
        <v>265</v>
      </c>
      <c r="E129" s="517" t="s">
        <v>302</v>
      </c>
      <c r="F129" s="517" t="s">
        <v>697</v>
      </c>
    </row>
    <row r="130" spans="1:6" x14ac:dyDescent="0.3">
      <c r="A130" s="542" t="str">
        <f t="shared" ca="1" si="1"/>
        <v>Canal</v>
      </c>
      <c r="B130" s="539"/>
      <c r="C130" s="543" t="s">
        <v>1239</v>
      </c>
      <c r="D130" s="543" t="s">
        <v>1240</v>
      </c>
      <c r="E130" s="517" t="s">
        <v>1241</v>
      </c>
      <c r="F130" s="517" t="s">
        <v>1242</v>
      </c>
    </row>
    <row r="131" spans="1:6" x14ac:dyDescent="0.3">
      <c r="A131" s="544" t="str">
        <f t="shared" ca="1" si="1"/>
        <v>I N N O V A T I O N  &amp;  O P P O R T U N I T É S</v>
      </c>
      <c r="B131" s="512"/>
      <c r="C131" s="544" t="s">
        <v>1147</v>
      </c>
      <c r="D131" s="544" t="s">
        <v>1148</v>
      </c>
      <c r="E131" s="544" t="s">
        <v>1149</v>
      </c>
      <c r="F131" s="544" t="s">
        <v>1150</v>
      </c>
    </row>
    <row r="132" spans="1:6" x14ac:dyDescent="0.3">
      <c r="A132" s="541" t="str">
        <f t="shared" ca="1" si="1"/>
        <v>Stragégies d'innovation</v>
      </c>
      <c r="B132" s="539"/>
      <c r="C132" s="540" t="s">
        <v>1650</v>
      </c>
      <c r="D132" s="540" t="s">
        <v>1651</v>
      </c>
      <c r="E132" s="539" t="s">
        <v>1652</v>
      </c>
      <c r="F132" s="539" t="s">
        <v>1653</v>
      </c>
    </row>
    <row r="133" spans="1:6" x14ac:dyDescent="0.3">
      <c r="A133" s="545" t="str">
        <f t="shared" ca="1" si="1"/>
        <v>Indicateurs</v>
      </c>
      <c r="B133" s="546"/>
      <c r="C133" s="492" t="s">
        <v>512</v>
      </c>
      <c r="D133" s="492" t="s">
        <v>513</v>
      </c>
      <c r="E133" s="492" t="s">
        <v>514</v>
      </c>
      <c r="F133" s="492" t="s">
        <v>731</v>
      </c>
    </row>
    <row r="134" spans="1:6" x14ac:dyDescent="0.3">
      <c r="A134" s="544" t="str">
        <f t="shared" ca="1" si="1"/>
        <v>Q U A L I T É</v>
      </c>
      <c r="B134" s="512"/>
      <c r="C134" s="544" t="s">
        <v>517</v>
      </c>
      <c r="D134" s="544" t="s">
        <v>518</v>
      </c>
      <c r="E134" s="544" t="s">
        <v>519</v>
      </c>
      <c r="F134" s="544" t="s">
        <v>734</v>
      </c>
    </row>
    <row r="135" spans="1:6" x14ac:dyDescent="0.3">
      <c r="A135" s="541" t="str">
        <f t="shared" ca="1" si="1"/>
        <v>Stratégies qualité</v>
      </c>
      <c r="B135" s="539"/>
      <c r="C135" s="540" t="s">
        <v>1645</v>
      </c>
      <c r="D135" s="540" t="s">
        <v>1646</v>
      </c>
      <c r="E135" s="539" t="s">
        <v>1647</v>
      </c>
      <c r="F135" s="539" t="s">
        <v>1648</v>
      </c>
    </row>
    <row r="136" spans="1:6" x14ac:dyDescent="0.3">
      <c r="A136" s="544" t="str">
        <f t="shared" ca="1" si="1"/>
        <v>O B J E C T I F S   A N N U E L S</v>
      </c>
      <c r="B136" s="512"/>
      <c r="C136" s="544" t="s">
        <v>520</v>
      </c>
      <c r="D136" s="544" t="s">
        <v>521</v>
      </c>
      <c r="E136" s="544" t="s">
        <v>522</v>
      </c>
      <c r="F136" s="544" t="s">
        <v>735</v>
      </c>
    </row>
    <row r="137" spans="1:6" x14ac:dyDescent="0.3">
      <c r="A137" s="541" t="str">
        <f t="shared" ca="1" si="1"/>
        <v>Objectifs annuels</v>
      </c>
      <c r="B137" s="539"/>
      <c r="C137" s="540" t="s">
        <v>525</v>
      </c>
      <c r="D137" s="540" t="s">
        <v>524</v>
      </c>
      <c r="E137" s="539" t="s">
        <v>523</v>
      </c>
      <c r="F137" s="539" t="s">
        <v>736</v>
      </c>
    </row>
    <row r="138" spans="1:6" x14ac:dyDescent="0.3">
      <c r="A138" s="541" t="str">
        <f t="shared" ca="1" si="1"/>
        <v>Remarques</v>
      </c>
      <c r="B138" s="539"/>
      <c r="C138" s="540" t="s">
        <v>499</v>
      </c>
      <c r="D138" s="540" t="s">
        <v>500</v>
      </c>
      <c r="E138" s="539" t="s">
        <v>501</v>
      </c>
      <c r="F138" s="539" t="s">
        <v>733</v>
      </c>
    </row>
    <row r="139" spans="1:6" x14ac:dyDescent="0.3">
      <c r="A139" s="511" t="str">
        <f t="shared" ca="1" si="1"/>
        <v>Mesures / Projets</v>
      </c>
      <c r="B139" s="512"/>
      <c r="C139" s="513" t="s">
        <v>652</v>
      </c>
      <c r="D139" s="513" t="s">
        <v>653</v>
      </c>
      <c r="E139" s="513" t="s">
        <v>654</v>
      </c>
      <c r="F139" s="513" t="s">
        <v>737</v>
      </c>
    </row>
    <row r="140" spans="1:6" x14ac:dyDescent="0.3">
      <c r="A140" s="511" t="str">
        <f t="shared" ca="1" si="1"/>
        <v>No. strat.</v>
      </c>
      <c r="B140" s="512"/>
      <c r="C140" s="493" t="s">
        <v>655</v>
      </c>
      <c r="D140" s="493" t="s">
        <v>656</v>
      </c>
      <c r="E140" s="493" t="s">
        <v>657</v>
      </c>
      <c r="F140" s="493" t="s">
        <v>738</v>
      </c>
    </row>
    <row r="141" spans="1:6" x14ac:dyDescent="0.3">
      <c r="A141" s="511" t="str">
        <f t="shared" ca="1" si="1"/>
        <v>Domaine</v>
      </c>
      <c r="B141" s="512"/>
      <c r="C141" s="493" t="s">
        <v>658</v>
      </c>
      <c r="D141" s="493" t="s">
        <v>659</v>
      </c>
      <c r="E141" s="493" t="s">
        <v>660</v>
      </c>
      <c r="F141" s="493" t="s">
        <v>739</v>
      </c>
    </row>
    <row r="142" spans="1:6" x14ac:dyDescent="0.3">
      <c r="A142" s="544" t="str">
        <f t="shared" ca="1" si="1"/>
        <v>A P E R Ç U   C O C K P I T</v>
      </c>
      <c r="B142" s="512"/>
      <c r="C142" s="544" t="s">
        <v>547</v>
      </c>
      <c r="D142" s="544" t="s">
        <v>760</v>
      </c>
      <c r="E142" s="544" t="s">
        <v>548</v>
      </c>
      <c r="F142" s="544" t="s">
        <v>759</v>
      </c>
    </row>
    <row r="143" spans="1:6" x14ac:dyDescent="0.3">
      <c r="A143" s="541" t="str">
        <f t="shared" ca="1" si="1"/>
        <v>Indicateurs stratégiques</v>
      </c>
      <c r="B143" s="539"/>
      <c r="C143" s="540" t="s">
        <v>31</v>
      </c>
      <c r="D143" s="540" t="s">
        <v>30</v>
      </c>
      <c r="E143" s="539" t="s">
        <v>294</v>
      </c>
      <c r="F143" s="539" t="s">
        <v>688</v>
      </c>
    </row>
    <row r="144" spans="1:6" x14ac:dyDescent="0.3">
      <c r="A144" s="541" t="str">
        <f t="shared" ca="1" si="1"/>
        <v>Stratégies</v>
      </c>
      <c r="B144" s="539"/>
      <c r="C144" s="540" t="s">
        <v>206</v>
      </c>
      <c r="D144" s="540" t="s">
        <v>207</v>
      </c>
      <c r="E144" s="539" t="s">
        <v>293</v>
      </c>
      <c r="F144" s="539" t="s">
        <v>687</v>
      </c>
    </row>
    <row r="145" spans="1:6" x14ac:dyDescent="0.3">
      <c r="A145" s="541" t="str">
        <f t="shared" ca="1" si="1"/>
        <v>Mesures</v>
      </c>
      <c r="B145" s="539"/>
      <c r="C145" s="540" t="s">
        <v>204</v>
      </c>
      <c r="D145" s="540" t="s">
        <v>205</v>
      </c>
      <c r="E145" s="539" t="s">
        <v>297</v>
      </c>
      <c r="F145" s="539" t="s">
        <v>692</v>
      </c>
    </row>
    <row r="146" spans="1:6" x14ac:dyDescent="0.3">
      <c r="A146" s="541" t="str">
        <f t="shared" ca="1" si="1"/>
        <v>Projets</v>
      </c>
      <c r="B146" s="539"/>
      <c r="C146" s="540" t="s">
        <v>17</v>
      </c>
      <c r="D146" s="540" t="s">
        <v>38</v>
      </c>
      <c r="E146" s="539" t="s">
        <v>554</v>
      </c>
      <c r="F146" s="539" t="s">
        <v>740</v>
      </c>
    </row>
    <row r="147" spans="1:6" x14ac:dyDescent="0.3">
      <c r="A147" s="541" t="str">
        <f t="shared" ca="1" si="1"/>
        <v>TOTAL</v>
      </c>
      <c r="B147" s="539"/>
      <c r="C147" s="540" t="s">
        <v>504</v>
      </c>
      <c r="D147" s="540" t="s">
        <v>504</v>
      </c>
      <c r="E147" s="540" t="s">
        <v>504</v>
      </c>
      <c r="F147" s="540" t="s">
        <v>741</v>
      </c>
    </row>
    <row r="148" spans="1:6" x14ac:dyDescent="0.3">
      <c r="A148" s="541" t="str">
        <f t="shared" ca="1" si="1"/>
        <v>pas atteint</v>
      </c>
      <c r="B148" s="539"/>
      <c r="C148" s="540" t="s">
        <v>567</v>
      </c>
      <c r="D148" s="540" t="s">
        <v>569</v>
      </c>
      <c r="E148" s="540" t="s">
        <v>571</v>
      </c>
      <c r="F148" s="540" t="s">
        <v>742</v>
      </c>
    </row>
    <row r="149" spans="1:6" x14ac:dyDescent="0.3">
      <c r="A149" s="541" t="str">
        <f t="shared" ca="1" si="1"/>
        <v>partiellement</v>
      </c>
      <c r="B149" s="539"/>
      <c r="C149" s="540" t="s">
        <v>566</v>
      </c>
      <c r="D149" s="540" t="s">
        <v>568</v>
      </c>
      <c r="E149" s="540" t="s">
        <v>570</v>
      </c>
      <c r="F149" s="540" t="s">
        <v>743</v>
      </c>
    </row>
    <row r="150" spans="1:6" x14ac:dyDescent="0.3">
      <c r="A150" s="541" t="str">
        <f t="shared" ca="1" si="1"/>
        <v>atteint</v>
      </c>
      <c r="B150" s="539"/>
      <c r="C150" s="540" t="s">
        <v>13</v>
      </c>
      <c r="D150" s="540" t="s">
        <v>34</v>
      </c>
      <c r="E150" s="540" t="s">
        <v>508</v>
      </c>
      <c r="F150" s="540" t="s">
        <v>689</v>
      </c>
    </row>
    <row r="151" spans="1:6" x14ac:dyDescent="0.3">
      <c r="A151" s="541" t="str">
        <f t="shared" ca="1" si="1"/>
        <v>Objectifs atteints [%]</v>
      </c>
      <c r="B151" s="539"/>
      <c r="C151" s="540" t="s">
        <v>556</v>
      </c>
      <c r="D151" s="540" t="s">
        <v>573</v>
      </c>
      <c r="E151" s="539" t="s">
        <v>572</v>
      </c>
      <c r="F151" s="539" t="s">
        <v>3546</v>
      </c>
    </row>
    <row r="152" spans="1:6" x14ac:dyDescent="0.3">
      <c r="A152" s="541" t="str">
        <f t="shared" ca="1" si="1"/>
        <v>BSC</v>
      </c>
      <c r="B152" s="539"/>
      <c r="C152" s="540" t="s">
        <v>555</v>
      </c>
      <c r="D152" s="540" t="s">
        <v>555</v>
      </c>
      <c r="E152" s="540" t="s">
        <v>555</v>
      </c>
      <c r="F152" s="540" t="s">
        <v>744</v>
      </c>
    </row>
    <row r="153" spans="1:6" x14ac:dyDescent="0.3">
      <c r="A153" s="541" t="str">
        <f t="shared" ca="1" si="1"/>
        <v>Objectifs annuels</v>
      </c>
      <c r="B153" s="539"/>
      <c r="C153" s="540" t="s">
        <v>525</v>
      </c>
      <c r="D153" s="540" t="s">
        <v>524</v>
      </c>
      <c r="E153" s="540" t="s">
        <v>523</v>
      </c>
      <c r="F153" s="540" t="s">
        <v>736</v>
      </c>
    </row>
    <row r="154" spans="1:6" x14ac:dyDescent="0.3">
      <c r="A154" s="541" t="str">
        <f t="shared" ca="1" si="1"/>
        <v>Stratégies</v>
      </c>
      <c r="B154" s="539"/>
      <c r="C154" s="540" t="s">
        <v>206</v>
      </c>
      <c r="D154" s="540" t="s">
        <v>207</v>
      </c>
      <c r="E154" s="540" t="s">
        <v>293</v>
      </c>
      <c r="F154" s="540" t="s">
        <v>687</v>
      </c>
    </row>
    <row r="155" spans="1:6" x14ac:dyDescent="0.3">
      <c r="A155" s="541" t="str">
        <f t="shared" ca="1" si="1"/>
        <v>Qualité</v>
      </c>
      <c r="B155" s="539"/>
      <c r="C155" s="540" t="s">
        <v>272</v>
      </c>
      <c r="D155" s="540" t="s">
        <v>275</v>
      </c>
      <c r="E155" s="540" t="s">
        <v>273</v>
      </c>
      <c r="F155" s="540" t="s">
        <v>745</v>
      </c>
    </row>
    <row r="156" spans="1:6" x14ac:dyDescent="0.3">
      <c r="A156" s="541" t="str">
        <f t="shared" ref="A156:A221" ca="1" si="2">OFFSET($C156,0,$B$4-1)</f>
        <v>Innovation</v>
      </c>
      <c r="B156" s="539"/>
      <c r="C156" s="540" t="s">
        <v>516</v>
      </c>
      <c r="D156" s="540" t="s">
        <v>516</v>
      </c>
      <c r="E156" s="540" t="s">
        <v>516</v>
      </c>
      <c r="F156" s="540" t="s">
        <v>667</v>
      </c>
    </row>
    <row r="157" spans="1:6" x14ac:dyDescent="0.3">
      <c r="A157" s="541" t="str">
        <f t="shared" ca="1" si="2"/>
        <v>Total</v>
      </c>
      <c r="B157" s="539"/>
      <c r="C157" s="540" t="s">
        <v>574</v>
      </c>
      <c r="D157" s="540" t="s">
        <v>551</v>
      </c>
      <c r="E157" s="540" t="s">
        <v>551</v>
      </c>
      <c r="F157" s="540" t="s">
        <v>746</v>
      </c>
    </row>
    <row r="158" spans="1:6" s="548" customFormat="1" x14ac:dyDescent="0.3">
      <c r="A158" s="520" t="str">
        <f t="shared" ca="1" si="2"/>
        <v>G E S T I O N   D E S   R I S Q U E S</v>
      </c>
      <c r="B158" s="547"/>
      <c r="C158" s="520" t="s">
        <v>778</v>
      </c>
      <c r="D158" s="520" t="s">
        <v>779</v>
      </c>
      <c r="E158" s="520" t="s">
        <v>780</v>
      </c>
      <c r="F158" s="520" t="s">
        <v>781</v>
      </c>
    </row>
    <row r="159" spans="1:6" s="526" customFormat="1" x14ac:dyDescent="0.3">
      <c r="A159" s="524" t="str">
        <f t="shared" ca="1" si="2"/>
        <v>Probabilité d'occurrence</v>
      </c>
      <c r="B159" s="525"/>
      <c r="C159" s="523" t="s">
        <v>579</v>
      </c>
      <c r="D159" s="523" t="s">
        <v>580</v>
      </c>
      <c r="E159" s="523" t="s">
        <v>581</v>
      </c>
      <c r="F159" s="523" t="s">
        <v>582</v>
      </c>
    </row>
    <row r="160" spans="1:6" s="526" customFormat="1" x14ac:dyDescent="0.3">
      <c r="A160" s="524" t="str">
        <f t="shared" ca="1" si="2"/>
        <v>élevée</v>
      </c>
      <c r="B160" s="525"/>
      <c r="C160" s="523" t="s">
        <v>583</v>
      </c>
      <c r="D160" s="523" t="s">
        <v>584</v>
      </c>
      <c r="E160" s="523" t="s">
        <v>585</v>
      </c>
      <c r="F160" s="523" t="s">
        <v>586</v>
      </c>
    </row>
    <row r="161" spans="1:6" s="526" customFormat="1" x14ac:dyDescent="0.3">
      <c r="A161" s="524" t="str">
        <f t="shared" ca="1" si="2"/>
        <v>moyenne</v>
      </c>
      <c r="B161" s="525"/>
      <c r="C161" s="523" t="s">
        <v>587</v>
      </c>
      <c r="D161" s="523" t="s">
        <v>588</v>
      </c>
      <c r="E161" s="523" t="s">
        <v>589</v>
      </c>
      <c r="F161" s="523" t="s">
        <v>590</v>
      </c>
    </row>
    <row r="162" spans="1:6" s="526" customFormat="1" x14ac:dyDescent="0.3">
      <c r="A162" s="524" t="str">
        <f t="shared" ca="1" si="2"/>
        <v>faible</v>
      </c>
      <c r="B162" s="525"/>
      <c r="C162" s="523" t="s">
        <v>591</v>
      </c>
      <c r="D162" s="523" t="s">
        <v>592</v>
      </c>
      <c r="E162" s="523" t="s">
        <v>593</v>
      </c>
      <c r="F162" s="523" t="s">
        <v>594</v>
      </c>
    </row>
    <row r="163" spans="1:6" s="526" customFormat="1" x14ac:dyDescent="0.3">
      <c r="A163" s="524" t="str">
        <f t="shared" ca="1" si="2"/>
        <v>Étendue des dégâts</v>
      </c>
      <c r="B163" s="525"/>
      <c r="C163" s="523" t="s">
        <v>595</v>
      </c>
      <c r="D163" s="523" t="s">
        <v>596</v>
      </c>
      <c r="E163" s="523" t="s">
        <v>597</v>
      </c>
      <c r="F163" s="523" t="s">
        <v>598</v>
      </c>
    </row>
    <row r="164" spans="1:6" s="526" customFormat="1" x14ac:dyDescent="0.3">
      <c r="A164" s="524" t="str">
        <f t="shared" ca="1" si="2"/>
        <v>Aucune action nécessaire</v>
      </c>
      <c r="B164" s="525"/>
      <c r="C164" s="523" t="s">
        <v>599</v>
      </c>
      <c r="D164" s="523" t="s">
        <v>600</v>
      </c>
      <c r="E164" s="523" t="s">
        <v>601</v>
      </c>
      <c r="F164" s="523" t="s">
        <v>602</v>
      </c>
    </row>
    <row r="165" spans="1:6" s="526" customFormat="1" x14ac:dyDescent="0.3">
      <c r="A165" s="524" t="str">
        <f t="shared" ca="1" si="2"/>
        <v>Action nécessaire</v>
      </c>
      <c r="B165" s="525"/>
      <c r="C165" s="523" t="s">
        <v>603</v>
      </c>
      <c r="D165" s="523" t="s">
        <v>604</v>
      </c>
      <c r="E165" s="523" t="s">
        <v>605</v>
      </c>
      <c r="F165" s="523" t="s">
        <v>606</v>
      </c>
    </row>
    <row r="166" spans="1:6" s="526" customFormat="1" x14ac:dyDescent="0.3">
      <c r="A166" s="524" t="str">
        <f t="shared" ca="1" si="2"/>
        <v>Action urgente</v>
      </c>
      <c r="B166" s="525"/>
      <c r="C166" s="523" t="s">
        <v>607</v>
      </c>
      <c r="D166" s="523" t="s">
        <v>608</v>
      </c>
      <c r="E166" s="523" t="s">
        <v>609</v>
      </c>
      <c r="F166" s="523" t="s">
        <v>610</v>
      </c>
    </row>
    <row r="167" spans="1:6" s="526" customFormat="1" x14ac:dyDescent="0.3">
      <c r="A167" s="524" t="str">
        <f t="shared" ca="1" si="2"/>
        <v>No.</v>
      </c>
      <c r="B167" s="525"/>
      <c r="C167" s="523" t="s">
        <v>2</v>
      </c>
      <c r="D167" s="523" t="s">
        <v>28</v>
      </c>
      <c r="E167" s="523" t="s">
        <v>28</v>
      </c>
      <c r="F167" s="523" t="s">
        <v>611</v>
      </c>
    </row>
    <row r="168" spans="1:6" s="526" customFormat="1" x14ac:dyDescent="0.3">
      <c r="A168" s="524" t="str">
        <f t="shared" ca="1" si="2"/>
        <v>Risque</v>
      </c>
      <c r="B168" s="525"/>
      <c r="C168" s="523" t="s">
        <v>612</v>
      </c>
      <c r="D168" s="523" t="s">
        <v>613</v>
      </c>
      <c r="E168" s="523" t="s">
        <v>614</v>
      </c>
      <c r="F168" s="523" t="s">
        <v>615</v>
      </c>
    </row>
    <row r="169" spans="1:6" s="526" customFormat="1" x14ac:dyDescent="0.3">
      <c r="A169" s="524" t="str">
        <f t="shared" ca="1" si="2"/>
        <v>Conséquences/dommages</v>
      </c>
      <c r="B169" s="525"/>
      <c r="C169" s="523" t="s">
        <v>797</v>
      </c>
      <c r="D169" s="523" t="s">
        <v>796</v>
      </c>
      <c r="E169" s="523" t="s">
        <v>616</v>
      </c>
      <c r="F169" s="523" t="s">
        <v>617</v>
      </c>
    </row>
    <row r="170" spans="1:6" s="526" customFormat="1" x14ac:dyDescent="0.3">
      <c r="A170" s="524" t="str">
        <f t="shared" ca="1" si="2"/>
        <v>Probabilité</v>
      </c>
      <c r="B170" s="525"/>
      <c r="C170" s="523" t="s">
        <v>1032</v>
      </c>
      <c r="D170" s="523" t="s">
        <v>789</v>
      </c>
      <c r="E170" s="523" t="s">
        <v>790</v>
      </c>
      <c r="F170" s="523" t="s">
        <v>791</v>
      </c>
    </row>
    <row r="171" spans="1:6" s="526" customFormat="1" x14ac:dyDescent="0.3">
      <c r="A171" s="524" t="str">
        <f t="shared" ca="1" si="2"/>
        <v>Probabilité</v>
      </c>
      <c r="B171" s="525"/>
      <c r="C171" s="523" t="s">
        <v>1419</v>
      </c>
      <c r="D171" s="523" t="s">
        <v>789</v>
      </c>
      <c r="E171" s="523" t="s">
        <v>790</v>
      </c>
      <c r="F171" s="523" t="s">
        <v>791</v>
      </c>
    </row>
    <row r="172" spans="1:6" s="526" customFormat="1" x14ac:dyDescent="0.3">
      <c r="A172" s="524" t="str">
        <f t="shared" ca="1" si="2"/>
        <v>Impact</v>
      </c>
      <c r="B172" s="525"/>
      <c r="C172" s="523" t="s">
        <v>982</v>
      </c>
      <c r="D172" s="523" t="s">
        <v>495</v>
      </c>
      <c r="E172" s="523" t="s">
        <v>495</v>
      </c>
      <c r="F172" s="523" t="s">
        <v>798</v>
      </c>
    </row>
    <row r="173" spans="1:6" s="526" customFormat="1" ht="28.8" x14ac:dyDescent="0.3">
      <c r="A173" s="524" t="str">
        <f t="shared" ca="1" si="2"/>
        <v>Ten-
dance</v>
      </c>
      <c r="B173" s="525"/>
      <c r="C173" s="523" t="s">
        <v>618</v>
      </c>
      <c r="D173" s="523" t="s">
        <v>619</v>
      </c>
      <c r="E173" s="523" t="s">
        <v>618</v>
      </c>
      <c r="F173" s="523" t="s">
        <v>620</v>
      </c>
    </row>
    <row r="174" spans="1:6" s="526" customFormat="1" x14ac:dyDescent="0.3">
      <c r="A174" s="524" t="str">
        <f t="shared" ca="1" si="2"/>
        <v>Mesures</v>
      </c>
      <c r="B174" s="525"/>
      <c r="C174" s="513" t="s">
        <v>204</v>
      </c>
      <c r="D174" s="513" t="s">
        <v>205</v>
      </c>
      <c r="E174" s="513" t="s">
        <v>297</v>
      </c>
      <c r="F174" s="513" t="s">
        <v>692</v>
      </c>
    </row>
    <row r="175" spans="1:6" s="526" customFormat="1" x14ac:dyDescent="0.3">
      <c r="A175" s="524" t="str">
        <f t="shared" ca="1" si="2"/>
        <v>Statut</v>
      </c>
      <c r="B175" s="525"/>
      <c r="C175" s="523" t="s">
        <v>502</v>
      </c>
      <c r="D175" s="523" t="s">
        <v>503</v>
      </c>
      <c r="E175" s="523" t="s">
        <v>502</v>
      </c>
      <c r="F175" s="523" t="s">
        <v>621</v>
      </c>
    </row>
    <row r="176" spans="1:6" s="526" customFormat="1" x14ac:dyDescent="0.3">
      <c r="A176" s="524" t="str">
        <f t="shared" ca="1" si="2"/>
        <v>Étendue de l'impact</v>
      </c>
      <c r="B176" s="525"/>
      <c r="C176" s="523" t="s">
        <v>622</v>
      </c>
      <c r="D176" s="523" t="s">
        <v>623</v>
      </c>
      <c r="E176" s="523" t="s">
        <v>624</v>
      </c>
      <c r="F176" s="523" t="s">
        <v>625</v>
      </c>
    </row>
    <row r="177" spans="1:6" s="526" customFormat="1" x14ac:dyDescent="0.3">
      <c r="A177" s="524" t="str">
        <f t="shared" ca="1" si="2"/>
        <v>grand</v>
      </c>
      <c r="B177" s="525"/>
      <c r="C177" s="523" t="s">
        <v>583</v>
      </c>
      <c r="D177" s="523" t="s">
        <v>639</v>
      </c>
      <c r="E177" s="523" t="s">
        <v>637</v>
      </c>
      <c r="F177" s="523" t="s">
        <v>643</v>
      </c>
    </row>
    <row r="178" spans="1:6" s="526" customFormat="1" x14ac:dyDescent="0.3">
      <c r="A178" s="524" t="str">
        <f t="shared" ca="1" si="2"/>
        <v>moyen</v>
      </c>
      <c r="B178" s="525"/>
      <c r="C178" s="523" t="s">
        <v>587</v>
      </c>
      <c r="D178" s="523" t="s">
        <v>640</v>
      </c>
      <c r="E178" s="523" t="s">
        <v>642</v>
      </c>
      <c r="F178" s="523" t="s">
        <v>644</v>
      </c>
    </row>
    <row r="179" spans="1:6" s="526" customFormat="1" x14ac:dyDescent="0.3">
      <c r="A179" s="524" t="str">
        <f t="shared" ca="1" si="2"/>
        <v>petit</v>
      </c>
      <c r="B179" s="525"/>
      <c r="C179" s="523" t="s">
        <v>638</v>
      </c>
      <c r="D179" s="523" t="s">
        <v>641</v>
      </c>
      <c r="E179" s="523" t="s">
        <v>636</v>
      </c>
      <c r="F179" s="523" t="s">
        <v>645</v>
      </c>
    </row>
    <row r="180" spans="1:6" s="526" customFormat="1" x14ac:dyDescent="0.3">
      <c r="A180" s="524" t="str">
        <f t="shared" ca="1" si="2"/>
        <v>Risques</v>
      </c>
      <c r="B180" s="525"/>
      <c r="C180" s="523" t="s">
        <v>575</v>
      </c>
      <c r="D180" s="523" t="s">
        <v>576</v>
      </c>
      <c r="E180" s="523" t="s">
        <v>577</v>
      </c>
      <c r="F180" s="523" t="s">
        <v>578</v>
      </c>
    </row>
    <row r="181" spans="1:6" s="526" customFormat="1" x14ac:dyDescent="0.3">
      <c r="A181" s="524" t="str">
        <f t="shared" ca="1" si="2"/>
        <v>Famille de risque</v>
      </c>
      <c r="B181" s="525"/>
      <c r="C181" s="523" t="s">
        <v>782</v>
      </c>
      <c r="D181" s="523" t="s">
        <v>783</v>
      </c>
      <c r="E181" s="523" t="s">
        <v>784</v>
      </c>
      <c r="F181" s="523" t="s">
        <v>785</v>
      </c>
    </row>
    <row r="182" spans="1:6" s="548" customFormat="1" x14ac:dyDescent="0.3">
      <c r="A182" s="520" t="str">
        <f t="shared" ca="1" si="2"/>
        <v>A P E R Ç U   E T A T   D E S   P R O J E T S</v>
      </c>
      <c r="B182" s="547"/>
      <c r="C182" s="520" t="s">
        <v>752</v>
      </c>
      <c r="D182" s="520" t="s">
        <v>761</v>
      </c>
      <c r="E182" s="520" t="s">
        <v>753</v>
      </c>
      <c r="F182" s="520" t="s">
        <v>747</v>
      </c>
    </row>
    <row r="183" spans="1:6" s="526" customFormat="1" x14ac:dyDescent="0.3">
      <c r="A183" s="524" t="str">
        <f t="shared" ca="1" si="2"/>
        <v>Remarques/Etat des projets</v>
      </c>
      <c r="B183" s="525"/>
      <c r="C183" s="523" t="s">
        <v>748</v>
      </c>
      <c r="D183" s="523" t="s">
        <v>749</v>
      </c>
      <c r="E183" s="523" t="s">
        <v>750</v>
      </c>
      <c r="F183" s="523" t="s">
        <v>751</v>
      </c>
    </row>
    <row r="184" spans="1:6" s="526" customFormat="1" x14ac:dyDescent="0.3">
      <c r="A184" s="524" t="str">
        <f t="shared" ca="1" si="2"/>
        <v>Avancement</v>
      </c>
      <c r="B184" s="525"/>
      <c r="C184" s="523" t="s">
        <v>762</v>
      </c>
      <c r="D184" s="523" t="s">
        <v>763</v>
      </c>
      <c r="E184" s="523" t="s">
        <v>765</v>
      </c>
      <c r="F184" s="523" t="s">
        <v>764</v>
      </c>
    </row>
    <row r="185" spans="1:6" s="526" customFormat="1" x14ac:dyDescent="0.3">
      <c r="A185" s="524" t="str">
        <f t="shared" ca="1" si="2"/>
        <v>Configuration système de feux</v>
      </c>
      <c r="B185" s="525"/>
      <c r="C185" s="523" t="s">
        <v>766</v>
      </c>
      <c r="D185" s="523" t="s">
        <v>768</v>
      </c>
      <c r="E185" s="523" t="s">
        <v>769</v>
      </c>
      <c r="F185" s="523" t="s">
        <v>767</v>
      </c>
    </row>
    <row r="186" spans="1:6" s="526" customFormat="1" x14ac:dyDescent="0.3">
      <c r="A186" s="524" t="str">
        <f t="shared" ca="1" si="2"/>
        <v xml:space="preserve">jusqu'à </v>
      </c>
      <c r="B186" s="525"/>
      <c r="C186" s="523" t="s">
        <v>770</v>
      </c>
      <c r="D186" s="523" t="s">
        <v>771</v>
      </c>
      <c r="E186" s="523" t="s">
        <v>772</v>
      </c>
      <c r="F186" s="523" t="s">
        <v>773</v>
      </c>
    </row>
    <row r="187" spans="1:6" s="526" customFormat="1" ht="28.8" x14ac:dyDescent="0.3">
      <c r="A187" s="524" t="str">
        <f t="shared" ca="1" si="2"/>
        <v>Insérer ici le lien vers l'outil "Strategic Management"  avec le bouton droit de la souris</v>
      </c>
      <c r="B187" s="525"/>
      <c r="C187" s="523" t="s">
        <v>774</v>
      </c>
      <c r="D187" s="523" t="s">
        <v>775</v>
      </c>
      <c r="E187" s="523" t="s">
        <v>777</v>
      </c>
      <c r="F187" s="523" t="s">
        <v>776</v>
      </c>
    </row>
    <row r="188" spans="1:6" s="526" customFormat="1" x14ac:dyDescent="0.3">
      <c r="A188" s="524" t="str">
        <f t="shared" ca="1" si="2"/>
        <v>La calculations des feux peux dépasser 100%</v>
      </c>
      <c r="B188" s="525"/>
      <c r="C188" s="523" t="s">
        <v>1016</v>
      </c>
      <c r="D188" s="523" t="s">
        <v>1030</v>
      </c>
      <c r="E188" s="523" t="s">
        <v>1017</v>
      </c>
      <c r="F188" s="523" t="s">
        <v>1018</v>
      </c>
    </row>
    <row r="189" spans="1:6" s="526" customFormat="1" x14ac:dyDescent="0.3">
      <c r="A189" s="524" t="str">
        <f t="shared" ca="1" si="2"/>
        <v>Oui</v>
      </c>
      <c r="B189" s="525"/>
      <c r="C189" s="523" t="s">
        <v>1009</v>
      </c>
      <c r="D189" s="523" t="s">
        <v>1011</v>
      </c>
      <c r="E189" s="523" t="s">
        <v>1014</v>
      </c>
      <c r="F189" s="523" t="s">
        <v>1015</v>
      </c>
    </row>
    <row r="190" spans="1:6" s="526" customFormat="1" x14ac:dyDescent="0.3">
      <c r="A190" s="524" t="str">
        <f t="shared" ca="1" si="2"/>
        <v>Non</v>
      </c>
      <c r="B190" s="525"/>
      <c r="C190" s="523" t="s">
        <v>1010</v>
      </c>
      <c r="D190" s="523" t="s">
        <v>1012</v>
      </c>
      <c r="E190" s="523" t="s">
        <v>1013</v>
      </c>
      <c r="F190" s="523" t="s">
        <v>1013</v>
      </c>
    </row>
    <row r="191" spans="1:6" s="548" customFormat="1" x14ac:dyDescent="0.3">
      <c r="A191" s="520" t="str">
        <f t="shared" ca="1" si="2"/>
        <v>M A T R I C E   D E S   R I S Q U E S</v>
      </c>
      <c r="B191" s="547"/>
      <c r="C191" s="520" t="s">
        <v>786</v>
      </c>
      <c r="D191" s="520" t="s">
        <v>787</v>
      </c>
      <c r="E191" s="520" t="s">
        <v>780</v>
      </c>
      <c r="F191" s="520" t="s">
        <v>781</v>
      </c>
    </row>
    <row r="192" spans="1:6" s="526" customFormat="1" x14ac:dyDescent="0.3">
      <c r="A192" s="524" t="str">
        <f t="shared" ca="1" si="2"/>
        <v>Risque</v>
      </c>
      <c r="B192" s="525"/>
      <c r="C192" s="523" t="s">
        <v>612</v>
      </c>
      <c r="D192" s="523" t="s">
        <v>613</v>
      </c>
      <c r="E192" s="523" t="s">
        <v>614</v>
      </c>
      <c r="F192" s="523" t="s">
        <v>615</v>
      </c>
    </row>
    <row r="193" spans="1:6" s="526" customFormat="1" x14ac:dyDescent="0.3">
      <c r="A193" s="524" t="str">
        <f t="shared" ca="1" si="2"/>
        <v>Responsable</v>
      </c>
      <c r="B193" s="525"/>
      <c r="C193" s="523" t="s">
        <v>1020</v>
      </c>
      <c r="D193" s="523" t="s">
        <v>1019</v>
      </c>
      <c r="E193" s="523" t="s">
        <v>788</v>
      </c>
      <c r="F193" s="523" t="s">
        <v>1074</v>
      </c>
    </row>
    <row r="194" spans="1:6" s="526" customFormat="1" x14ac:dyDescent="0.3">
      <c r="A194" s="524" t="str">
        <f t="shared" ca="1" si="2"/>
        <v>Impact</v>
      </c>
      <c r="B194" s="525"/>
      <c r="C194" s="523" t="s">
        <v>1093</v>
      </c>
      <c r="D194" s="523" t="s">
        <v>495</v>
      </c>
      <c r="E194" s="523" t="s">
        <v>792</v>
      </c>
      <c r="F194" s="523" t="s">
        <v>617</v>
      </c>
    </row>
    <row r="195" spans="1:6" s="526" customFormat="1" x14ac:dyDescent="0.3">
      <c r="A195" s="524" t="str">
        <f t="shared" ca="1" si="2"/>
        <v>Risque initial</v>
      </c>
      <c r="B195" s="525"/>
      <c r="C195" s="523" t="s">
        <v>1022</v>
      </c>
      <c r="D195" s="523" t="s">
        <v>1083</v>
      </c>
      <c r="E195" s="523" t="s">
        <v>1035</v>
      </c>
      <c r="F195" s="523" t="s">
        <v>1075</v>
      </c>
    </row>
    <row r="196" spans="1:6" s="526" customFormat="1" x14ac:dyDescent="0.3">
      <c r="A196" s="524" t="str">
        <f t="shared" ca="1" si="2"/>
        <v>Risque initial</v>
      </c>
      <c r="B196" s="525"/>
      <c r="C196" s="523" t="s">
        <v>1025</v>
      </c>
      <c r="D196" s="523" t="s">
        <v>1083</v>
      </c>
      <c r="E196" s="523" t="s">
        <v>1035</v>
      </c>
      <c r="F196" s="523" t="s">
        <v>1075</v>
      </c>
    </row>
    <row r="197" spans="1:6" s="526" customFormat="1" x14ac:dyDescent="0.3">
      <c r="A197" s="524" t="str">
        <f t="shared" ca="1" si="2"/>
        <v>Risque résiduel</v>
      </c>
      <c r="B197" s="525"/>
      <c r="C197" s="523" t="s">
        <v>1024</v>
      </c>
      <c r="D197" s="523" t="s">
        <v>980</v>
      </c>
      <c r="E197" s="523" t="s">
        <v>1036</v>
      </c>
      <c r="F197" s="523" t="s">
        <v>1076</v>
      </c>
    </row>
    <row r="198" spans="1:6" s="526" customFormat="1" x14ac:dyDescent="0.3">
      <c r="A198" s="524" t="str">
        <f t="shared" ca="1" si="2"/>
        <v>Risque résiduel</v>
      </c>
      <c r="B198" s="525"/>
      <c r="C198" s="523" t="s">
        <v>1021</v>
      </c>
      <c r="D198" s="523" t="s">
        <v>980</v>
      </c>
      <c r="E198" s="523" t="s">
        <v>1036</v>
      </c>
      <c r="F198" s="523" t="s">
        <v>1076</v>
      </c>
    </row>
    <row r="199" spans="1:6" s="526" customFormat="1" x14ac:dyDescent="0.3">
      <c r="A199" s="524" t="str">
        <f t="shared" ca="1" si="2"/>
        <v>Plan d'action &amp; Projets</v>
      </c>
      <c r="B199" s="525"/>
      <c r="C199" s="513" t="s">
        <v>794</v>
      </c>
      <c r="D199" s="513" t="s">
        <v>793</v>
      </c>
      <c r="E199" s="513" t="s">
        <v>1051</v>
      </c>
      <c r="F199" s="513" t="s">
        <v>1056</v>
      </c>
    </row>
    <row r="200" spans="1:6" s="526" customFormat="1" x14ac:dyDescent="0.3">
      <c r="A200" s="524" t="str">
        <f t="shared" ca="1" si="2"/>
        <v>Traitement du risque</v>
      </c>
      <c r="B200" s="525"/>
      <c r="C200" s="523" t="s">
        <v>1085</v>
      </c>
      <c r="D200" s="523" t="s">
        <v>795</v>
      </c>
      <c r="E200" s="523" t="s">
        <v>1037</v>
      </c>
      <c r="F200" s="523" t="s">
        <v>1070</v>
      </c>
    </row>
    <row r="201" spans="1:6" s="526" customFormat="1" x14ac:dyDescent="0.3">
      <c r="A201" s="524" t="str">
        <f t="shared" ca="1" si="2"/>
        <v>Traitement du risque</v>
      </c>
      <c r="B201" s="525"/>
      <c r="C201" s="523" t="s">
        <v>1418</v>
      </c>
      <c r="D201" s="523" t="s">
        <v>795</v>
      </c>
      <c r="E201" s="523" t="s">
        <v>1037</v>
      </c>
      <c r="F201" s="523" t="s">
        <v>1070</v>
      </c>
    </row>
    <row r="202" spans="1:6" s="526" customFormat="1" x14ac:dyDescent="0.3">
      <c r="A202" s="549" t="str">
        <f t="shared" ca="1" si="2"/>
        <v>peu probable</v>
      </c>
      <c r="B202" s="525"/>
      <c r="C202" s="523" t="s">
        <v>1001</v>
      </c>
      <c r="D202" s="523" t="s">
        <v>984</v>
      </c>
      <c r="E202" s="523" t="s">
        <v>1052</v>
      </c>
      <c r="F202" s="523" t="s">
        <v>1057</v>
      </c>
    </row>
    <row r="203" spans="1:6" s="526" customFormat="1" x14ac:dyDescent="0.3">
      <c r="A203" s="549" t="str">
        <f t="shared" ca="1" si="2"/>
        <v>probable</v>
      </c>
      <c r="B203" s="525"/>
      <c r="C203" s="523" t="s">
        <v>1000</v>
      </c>
      <c r="D203" s="523" t="s">
        <v>985</v>
      </c>
      <c r="E203" s="523" t="s">
        <v>985</v>
      </c>
      <c r="F203" s="523" t="s">
        <v>1058</v>
      </c>
    </row>
    <row r="204" spans="1:6" s="526" customFormat="1" x14ac:dyDescent="0.3">
      <c r="A204" s="549" t="str">
        <f t="shared" ca="1" si="2"/>
        <v>très probable</v>
      </c>
      <c r="B204" s="525"/>
      <c r="C204" s="523" t="s">
        <v>1002</v>
      </c>
      <c r="D204" s="523" t="s">
        <v>986</v>
      </c>
      <c r="E204" s="523" t="s">
        <v>1038</v>
      </c>
      <c r="F204" s="523" t="s">
        <v>1059</v>
      </c>
    </row>
    <row r="205" spans="1:6" s="526" customFormat="1" x14ac:dyDescent="0.3">
      <c r="A205" s="549" t="str">
        <f t="shared" ca="1" si="2"/>
        <v>certain</v>
      </c>
      <c r="B205" s="525"/>
      <c r="C205" s="523" t="s">
        <v>1004</v>
      </c>
      <c r="D205" s="523" t="s">
        <v>987</v>
      </c>
      <c r="E205" s="523" t="s">
        <v>987</v>
      </c>
      <c r="F205" s="523" t="s">
        <v>1071</v>
      </c>
    </row>
    <row r="206" spans="1:6" s="526" customFormat="1" x14ac:dyDescent="0.3">
      <c r="A206" s="550" t="str">
        <f t="shared" ca="1" si="2"/>
        <v>insignifiant</v>
      </c>
      <c r="B206" s="525"/>
      <c r="C206" s="523" t="s">
        <v>981</v>
      </c>
      <c r="D206" s="523" t="s">
        <v>988</v>
      </c>
      <c r="E206" s="523" t="s">
        <v>1039</v>
      </c>
      <c r="F206" s="523" t="s">
        <v>1060</v>
      </c>
    </row>
    <row r="207" spans="1:6" s="526" customFormat="1" x14ac:dyDescent="0.3">
      <c r="A207" s="550" t="str">
        <f t="shared" ca="1" si="2"/>
        <v>modéré</v>
      </c>
      <c r="B207" s="525"/>
      <c r="C207" s="523" t="s">
        <v>1003</v>
      </c>
      <c r="D207" s="523" t="s">
        <v>989</v>
      </c>
      <c r="E207" s="523" t="s">
        <v>1040</v>
      </c>
      <c r="F207" s="523" t="s">
        <v>1061</v>
      </c>
    </row>
    <row r="208" spans="1:6" s="526" customFormat="1" x14ac:dyDescent="0.3">
      <c r="A208" s="550" t="str">
        <f t="shared" ca="1" si="2"/>
        <v>significatif</v>
      </c>
      <c r="B208" s="525"/>
      <c r="C208" s="523" t="s">
        <v>999</v>
      </c>
      <c r="D208" s="523" t="s">
        <v>990</v>
      </c>
      <c r="E208" s="523" t="s">
        <v>1041</v>
      </c>
      <c r="F208" s="523" t="s">
        <v>1062</v>
      </c>
    </row>
    <row r="209" spans="1:6" s="526" customFormat="1" x14ac:dyDescent="0.3">
      <c r="A209" s="550" t="str">
        <f t="shared" ca="1" si="2"/>
        <v>critique</v>
      </c>
      <c r="B209" s="525"/>
      <c r="C209" s="523" t="s">
        <v>251</v>
      </c>
      <c r="D209" s="523" t="s">
        <v>254</v>
      </c>
      <c r="E209" s="523" t="s">
        <v>257</v>
      </c>
      <c r="F209" s="523" t="s">
        <v>259</v>
      </c>
    </row>
    <row r="210" spans="1:6" s="526" customFormat="1" x14ac:dyDescent="0.3">
      <c r="A210" s="524" t="str">
        <f t="shared" ca="1" si="2"/>
        <v>éviter</v>
      </c>
      <c r="B210" s="525"/>
      <c r="C210" s="523" t="s">
        <v>998</v>
      </c>
      <c r="D210" s="523" t="s">
        <v>991</v>
      </c>
      <c r="E210" s="523" t="s">
        <v>1042</v>
      </c>
      <c r="F210" s="523" t="s">
        <v>1063</v>
      </c>
    </row>
    <row r="211" spans="1:6" s="526" customFormat="1" x14ac:dyDescent="0.3">
      <c r="A211" s="524" t="str">
        <f t="shared" ca="1" si="2"/>
        <v>réduire</v>
      </c>
      <c r="B211" s="525"/>
      <c r="C211" s="523" t="s">
        <v>997</v>
      </c>
      <c r="D211" s="523" t="s">
        <v>992</v>
      </c>
      <c r="E211" s="523" t="s">
        <v>1043</v>
      </c>
      <c r="F211" s="523" t="s">
        <v>1064</v>
      </c>
    </row>
    <row r="212" spans="1:6" s="526" customFormat="1" x14ac:dyDescent="0.3">
      <c r="A212" s="524" t="str">
        <f t="shared" ca="1" si="2"/>
        <v>transférer</v>
      </c>
      <c r="B212" s="525"/>
      <c r="C212" s="523" t="s">
        <v>996</v>
      </c>
      <c r="D212" s="523" t="s">
        <v>993</v>
      </c>
      <c r="E212" s="523" t="s">
        <v>1044</v>
      </c>
      <c r="F212" s="523" t="s">
        <v>1065</v>
      </c>
    </row>
    <row r="213" spans="1:6" s="526" customFormat="1" x14ac:dyDescent="0.3">
      <c r="A213" s="524" t="str">
        <f t="shared" ca="1" si="2"/>
        <v>accepter</v>
      </c>
      <c r="B213" s="525"/>
      <c r="C213" s="523" t="s">
        <v>995</v>
      </c>
      <c r="D213" s="523" t="s">
        <v>994</v>
      </c>
      <c r="E213" s="523" t="s">
        <v>1045</v>
      </c>
      <c r="F213" s="523" t="s">
        <v>1066</v>
      </c>
    </row>
    <row r="214" spans="1:6" s="526" customFormat="1" x14ac:dyDescent="0.3">
      <c r="A214" s="524" t="str">
        <f t="shared" ca="1" si="2"/>
        <v>Aperçu famille de risques</v>
      </c>
      <c r="B214" s="525"/>
      <c r="C214" s="523" t="s">
        <v>1029</v>
      </c>
      <c r="D214" s="523" t="s">
        <v>883</v>
      </c>
      <c r="E214" s="523" t="s">
        <v>1046</v>
      </c>
      <c r="F214" s="523" t="s">
        <v>1072</v>
      </c>
    </row>
    <row r="215" spans="1:6" s="526" customFormat="1" x14ac:dyDescent="0.3">
      <c r="A215" s="524" t="str">
        <f t="shared" ca="1" si="2"/>
        <v>Nbr.</v>
      </c>
      <c r="B215" s="525"/>
      <c r="C215" s="523" t="s">
        <v>886</v>
      </c>
      <c r="D215" s="523" t="s">
        <v>885</v>
      </c>
      <c r="E215" s="523" t="s">
        <v>1081</v>
      </c>
      <c r="F215" s="523" t="s">
        <v>1081</v>
      </c>
    </row>
    <row r="216" spans="1:6" s="526" customFormat="1" x14ac:dyDescent="0.3">
      <c r="A216" s="524" t="str">
        <f t="shared" ca="1" si="2"/>
        <v>Aperçu risques</v>
      </c>
      <c r="B216" s="525"/>
      <c r="C216" s="523" t="s">
        <v>1026</v>
      </c>
      <c r="D216" s="523" t="s">
        <v>963</v>
      </c>
      <c r="E216" s="523" t="s">
        <v>1047</v>
      </c>
      <c r="F216" s="523" t="s">
        <v>1073</v>
      </c>
    </row>
    <row r="217" spans="1:6" s="526" customFormat="1" x14ac:dyDescent="0.3">
      <c r="A217" s="524" t="str">
        <f t="shared" ca="1" si="2"/>
        <v>Évaluation risques initiaux (moyenne)</v>
      </c>
      <c r="B217" s="525"/>
      <c r="C217" s="523" t="s">
        <v>1027</v>
      </c>
      <c r="D217" s="523" t="s">
        <v>1082</v>
      </c>
      <c r="E217" s="523" t="s">
        <v>1048</v>
      </c>
      <c r="F217" s="523" t="s">
        <v>1077</v>
      </c>
    </row>
    <row r="218" spans="1:6" s="526" customFormat="1" x14ac:dyDescent="0.3">
      <c r="A218" s="524" t="str">
        <f t="shared" ca="1" si="2"/>
        <v>Évaluation risques résiduels (moyenne)</v>
      </c>
      <c r="B218" s="525"/>
      <c r="C218" s="523" t="s">
        <v>1028</v>
      </c>
      <c r="D218" s="523" t="s">
        <v>1005</v>
      </c>
      <c r="E218" s="523" t="s">
        <v>1049</v>
      </c>
      <c r="F218" s="523" t="s">
        <v>1078</v>
      </c>
    </row>
    <row r="219" spans="1:6" s="526" customFormat="1" x14ac:dyDescent="0.3">
      <c r="A219" s="524" t="str">
        <f t="shared" ca="1" si="2"/>
        <v>Ponderation des risques</v>
      </c>
      <c r="B219" s="525"/>
      <c r="C219" s="523" t="s">
        <v>1023</v>
      </c>
      <c r="D219" s="523" t="s">
        <v>964</v>
      </c>
      <c r="E219" s="523" t="s">
        <v>1050</v>
      </c>
      <c r="F219" s="523" t="s">
        <v>1067</v>
      </c>
    </row>
    <row r="220" spans="1:6" s="526" customFormat="1" x14ac:dyDescent="0.3">
      <c r="A220" s="524" t="str">
        <f t="shared" ca="1" si="2"/>
        <v>Trend</v>
      </c>
      <c r="B220" s="525"/>
      <c r="C220" s="523" t="s">
        <v>618</v>
      </c>
      <c r="D220" s="523" t="s">
        <v>618</v>
      </c>
      <c r="E220" s="523" t="s">
        <v>618</v>
      </c>
      <c r="F220" s="523" t="s">
        <v>618</v>
      </c>
    </row>
    <row r="221" spans="1:6" s="526" customFormat="1" x14ac:dyDescent="0.3">
      <c r="A221" s="524" t="str">
        <f t="shared" ca="1" si="2"/>
        <v>Somme</v>
      </c>
      <c r="B221" s="525"/>
      <c r="C221" s="523" t="s">
        <v>1006</v>
      </c>
      <c r="D221" s="523" t="s">
        <v>1007</v>
      </c>
      <c r="E221" s="523" t="s">
        <v>1053</v>
      </c>
      <c r="F221" s="523" t="s">
        <v>1079</v>
      </c>
    </row>
    <row r="222" spans="1:6" s="526" customFormat="1" x14ac:dyDescent="0.3">
      <c r="A222" s="524" t="str">
        <f t="shared" ref="A222:A258" ca="1" si="3">OFFSET($C222,0,$B$4-1)</f>
        <v>Famille de risque</v>
      </c>
      <c r="B222" s="525"/>
      <c r="C222" s="523" t="s">
        <v>1031</v>
      </c>
      <c r="D222" s="523" t="s">
        <v>783</v>
      </c>
      <c r="E222" s="523" t="s">
        <v>1054</v>
      </c>
      <c r="F222" s="523" t="s">
        <v>1068</v>
      </c>
    </row>
    <row r="223" spans="1:6" s="526" customFormat="1" x14ac:dyDescent="0.3">
      <c r="A223" s="524" t="str">
        <f t="shared" ca="1" si="3"/>
        <v>Probabilité</v>
      </c>
      <c r="B223" s="525"/>
      <c r="C223" s="523" t="s">
        <v>1032</v>
      </c>
      <c r="D223" s="523" t="s">
        <v>789</v>
      </c>
      <c r="E223" s="523" t="s">
        <v>790</v>
      </c>
      <c r="F223" s="523" t="s">
        <v>791</v>
      </c>
    </row>
    <row r="224" spans="1:6" s="526" customFormat="1" x14ac:dyDescent="0.3">
      <c r="A224" s="524" t="str">
        <f t="shared" ca="1" si="3"/>
        <v>Saisie des familles de risque</v>
      </c>
      <c r="B224" s="525"/>
      <c r="C224" s="523" t="s">
        <v>1033</v>
      </c>
      <c r="D224" s="523" t="s">
        <v>1034</v>
      </c>
      <c r="E224" s="523" t="s">
        <v>1055</v>
      </c>
      <c r="F224" s="523" t="s">
        <v>1069</v>
      </c>
    </row>
    <row r="225" spans="1:6" s="526" customFormat="1" x14ac:dyDescent="0.3">
      <c r="A225" s="524" t="str">
        <f t="shared" ca="1" si="3"/>
        <v>Description</v>
      </c>
      <c r="B225" s="525"/>
      <c r="C225" s="513" t="s">
        <v>11</v>
      </c>
      <c r="D225" s="513" t="s">
        <v>51</v>
      </c>
      <c r="E225" s="513" t="s">
        <v>51</v>
      </c>
      <c r="F225" s="513" t="s">
        <v>1080</v>
      </c>
    </row>
    <row r="226" spans="1:6" s="526" customFormat="1" x14ac:dyDescent="0.3">
      <c r="A226" s="524" t="str">
        <f t="shared" ca="1" si="3"/>
        <v>État</v>
      </c>
      <c r="B226" s="525"/>
      <c r="C226" s="539" t="s">
        <v>1086</v>
      </c>
      <c r="D226" s="539" t="s">
        <v>1087</v>
      </c>
      <c r="E226" s="551" t="s">
        <v>502</v>
      </c>
      <c r="F226" s="539" t="s">
        <v>1088</v>
      </c>
    </row>
    <row r="227" spans="1:6" s="526" customFormat="1" x14ac:dyDescent="0.3">
      <c r="A227" s="524" t="str">
        <f t="shared" ca="1" si="3"/>
        <v>Graphique</v>
      </c>
      <c r="B227" s="525"/>
      <c r="C227" s="523" t="s">
        <v>1089</v>
      </c>
      <c r="D227" s="523" t="s">
        <v>1090</v>
      </c>
      <c r="E227" s="523" t="s">
        <v>1091</v>
      </c>
      <c r="F227" s="523" t="s">
        <v>1092</v>
      </c>
    </row>
    <row r="228" spans="1:6" s="526" customFormat="1" x14ac:dyDescent="0.3">
      <c r="A228" s="524">
        <f t="shared" ca="1" si="3"/>
        <v>0</v>
      </c>
      <c r="B228" s="525"/>
      <c r="C228" s="523"/>
      <c r="D228" s="523"/>
      <c r="E228" s="523"/>
      <c r="F228" s="523"/>
    </row>
    <row r="229" spans="1:6" s="526" customFormat="1" x14ac:dyDescent="0.3">
      <c r="A229" s="524" t="str">
        <f t="shared" ca="1" si="3"/>
        <v>Janvier</v>
      </c>
      <c r="B229" s="525"/>
      <c r="C229" s="523" t="s">
        <v>1153</v>
      </c>
      <c r="D229" s="523" t="s">
        <v>1168</v>
      </c>
      <c r="E229" s="523" t="s">
        <v>1179</v>
      </c>
      <c r="F229" s="523" t="s">
        <v>1188</v>
      </c>
    </row>
    <row r="230" spans="1:6" s="526" customFormat="1" x14ac:dyDescent="0.3">
      <c r="A230" s="524" t="str">
        <f t="shared" ca="1" si="3"/>
        <v>Février</v>
      </c>
      <c r="B230" s="525"/>
      <c r="C230" s="523" t="s">
        <v>1157</v>
      </c>
      <c r="D230" s="523" t="s">
        <v>1169</v>
      </c>
      <c r="E230" s="523" t="s">
        <v>1180</v>
      </c>
      <c r="F230" s="523" t="s">
        <v>1187</v>
      </c>
    </row>
    <row r="231" spans="1:6" s="526" customFormat="1" x14ac:dyDescent="0.3">
      <c r="A231" s="524" t="str">
        <f t="shared" ca="1" si="3"/>
        <v>Mars</v>
      </c>
      <c r="B231" s="525"/>
      <c r="C231" s="523" t="s">
        <v>1158</v>
      </c>
      <c r="D231" s="523" t="s">
        <v>1170</v>
      </c>
      <c r="E231" s="523" t="s">
        <v>1181</v>
      </c>
      <c r="F231" s="523" t="s">
        <v>1189</v>
      </c>
    </row>
    <row r="232" spans="1:6" s="526" customFormat="1" x14ac:dyDescent="0.3">
      <c r="A232" s="524" t="str">
        <f t="shared" ca="1" si="3"/>
        <v>Avril</v>
      </c>
      <c r="B232" s="525"/>
      <c r="C232" s="523" t="s">
        <v>1159</v>
      </c>
      <c r="D232" s="523" t="s">
        <v>1171</v>
      </c>
      <c r="E232" s="523" t="s">
        <v>1159</v>
      </c>
      <c r="F232" s="523" t="s">
        <v>1190</v>
      </c>
    </row>
    <row r="233" spans="1:6" s="526" customFormat="1" x14ac:dyDescent="0.3">
      <c r="A233" s="524" t="str">
        <f t="shared" ca="1" si="3"/>
        <v>Mai</v>
      </c>
      <c r="B233" s="525"/>
      <c r="C233" s="523" t="s">
        <v>1160</v>
      </c>
      <c r="D233" s="523" t="s">
        <v>1160</v>
      </c>
      <c r="E233" s="523" t="s">
        <v>1182</v>
      </c>
      <c r="F233" s="523" t="s">
        <v>1191</v>
      </c>
    </row>
    <row r="234" spans="1:6" s="526" customFormat="1" x14ac:dyDescent="0.3">
      <c r="A234" s="524" t="str">
        <f t="shared" ca="1" si="3"/>
        <v>Juin</v>
      </c>
      <c r="B234" s="525"/>
      <c r="C234" s="523" t="s">
        <v>1161</v>
      </c>
      <c r="D234" s="523" t="s">
        <v>1172</v>
      </c>
      <c r="E234" s="523" t="s">
        <v>1183</v>
      </c>
      <c r="F234" s="523" t="s">
        <v>1192</v>
      </c>
    </row>
    <row r="235" spans="1:6" s="526" customFormat="1" x14ac:dyDescent="0.3">
      <c r="A235" s="524" t="str">
        <f t="shared" ca="1" si="3"/>
        <v>Juillet</v>
      </c>
      <c r="B235" s="525"/>
      <c r="C235" s="523" t="s">
        <v>1162</v>
      </c>
      <c r="D235" s="523" t="s">
        <v>1173</v>
      </c>
      <c r="E235" s="523" t="s">
        <v>1184</v>
      </c>
      <c r="F235" s="523" t="s">
        <v>1193</v>
      </c>
    </row>
    <row r="236" spans="1:6" s="526" customFormat="1" x14ac:dyDescent="0.3">
      <c r="A236" s="524" t="str">
        <f t="shared" ca="1" si="3"/>
        <v>Août</v>
      </c>
      <c r="B236" s="525"/>
      <c r="C236" s="523" t="s">
        <v>1163</v>
      </c>
      <c r="D236" s="523" t="s">
        <v>1174</v>
      </c>
      <c r="E236" s="523" t="s">
        <v>1163</v>
      </c>
      <c r="F236" s="523" t="s">
        <v>1194</v>
      </c>
    </row>
    <row r="237" spans="1:6" s="526" customFormat="1" x14ac:dyDescent="0.3">
      <c r="A237" s="524" t="str">
        <f t="shared" ca="1" si="3"/>
        <v>Septembre</v>
      </c>
      <c r="B237" s="525"/>
      <c r="C237" s="523" t="s">
        <v>1164</v>
      </c>
      <c r="D237" s="523" t="s">
        <v>1175</v>
      </c>
      <c r="E237" s="523" t="s">
        <v>1164</v>
      </c>
      <c r="F237" s="523" t="s">
        <v>1195</v>
      </c>
    </row>
    <row r="238" spans="1:6" s="526" customFormat="1" x14ac:dyDescent="0.3">
      <c r="A238" s="524" t="str">
        <f t="shared" ca="1" si="3"/>
        <v>Octobre</v>
      </c>
      <c r="B238" s="525"/>
      <c r="C238" s="523" t="s">
        <v>1165</v>
      </c>
      <c r="D238" s="523" t="s">
        <v>1176</v>
      </c>
      <c r="E238" s="523" t="s">
        <v>1185</v>
      </c>
      <c r="F238" s="523" t="s">
        <v>1196</v>
      </c>
    </row>
    <row r="239" spans="1:6" s="526" customFormat="1" x14ac:dyDescent="0.3">
      <c r="A239" s="524" t="str">
        <f t="shared" ca="1" si="3"/>
        <v>Novembre</v>
      </c>
      <c r="B239" s="525"/>
      <c r="C239" s="523" t="s">
        <v>1166</v>
      </c>
      <c r="D239" s="523" t="s">
        <v>1177</v>
      </c>
      <c r="E239" s="523" t="s">
        <v>1166</v>
      </c>
      <c r="F239" s="523" t="s">
        <v>1177</v>
      </c>
    </row>
    <row r="240" spans="1:6" s="526" customFormat="1" x14ac:dyDescent="0.3">
      <c r="A240" s="524" t="str">
        <f t="shared" ca="1" si="3"/>
        <v>Décembre</v>
      </c>
      <c r="B240" s="525"/>
      <c r="C240" s="523" t="s">
        <v>1167</v>
      </c>
      <c r="D240" s="523" t="s">
        <v>1178</v>
      </c>
      <c r="E240" s="523" t="s">
        <v>1186</v>
      </c>
      <c r="F240" s="523" t="s">
        <v>1197</v>
      </c>
    </row>
    <row r="241" spans="1:6" s="526" customFormat="1" x14ac:dyDescent="0.3">
      <c r="A241" s="524" t="str">
        <f t="shared" ca="1" si="3"/>
        <v>Mois</v>
      </c>
      <c r="B241" s="525"/>
      <c r="C241" s="523" t="s">
        <v>1198</v>
      </c>
      <c r="D241" s="523" t="s">
        <v>1201</v>
      </c>
      <c r="E241" s="523" t="s">
        <v>1199</v>
      </c>
      <c r="F241" s="523" t="s">
        <v>1200</v>
      </c>
    </row>
    <row r="242" spans="1:6" s="526" customFormat="1" x14ac:dyDescent="0.3">
      <c r="A242" s="524" t="str">
        <f t="shared" ca="1" si="3"/>
        <v>Année</v>
      </c>
      <c r="B242" s="525"/>
      <c r="C242" s="523" t="s">
        <v>1202</v>
      </c>
      <c r="D242" s="523" t="s">
        <v>1203</v>
      </c>
      <c r="E242" s="523" t="s">
        <v>1204</v>
      </c>
      <c r="F242" s="523" t="s">
        <v>1205</v>
      </c>
    </row>
    <row r="243" spans="1:6" s="526" customFormat="1" x14ac:dyDescent="0.3">
      <c r="A243" s="524" t="str">
        <f t="shared" ca="1" si="3"/>
        <v>Trimestriel</v>
      </c>
      <c r="B243" s="525"/>
      <c r="C243" s="523" t="s">
        <v>1206</v>
      </c>
      <c r="D243" s="523" t="s">
        <v>1209</v>
      </c>
      <c r="E243" s="523" t="s">
        <v>1208</v>
      </c>
      <c r="F243" s="523" t="s">
        <v>1207</v>
      </c>
    </row>
    <row r="244" spans="1:6" s="548" customFormat="1" x14ac:dyDescent="0.3">
      <c r="A244" s="520" t="str">
        <f t="shared" ca="1" si="3"/>
        <v>Etat</v>
      </c>
      <c r="B244" s="547"/>
      <c r="C244" s="520" t="s">
        <v>1086</v>
      </c>
      <c r="D244" s="520" t="s">
        <v>1213</v>
      </c>
      <c r="E244" s="520" t="s">
        <v>1214</v>
      </c>
      <c r="F244" s="520" t="s">
        <v>1088</v>
      </c>
    </row>
    <row r="245" spans="1:6" s="526" customFormat="1" x14ac:dyDescent="0.3">
      <c r="A245" s="524"/>
      <c r="B245" s="525"/>
      <c r="C245" s="523"/>
      <c r="D245" s="523"/>
      <c r="E245" s="523"/>
      <c r="F245" s="523"/>
    </row>
    <row r="246" spans="1:6" s="548" customFormat="1" x14ac:dyDescent="0.3">
      <c r="A246" s="520" t="str">
        <f t="shared" ca="1" si="3"/>
        <v>Notre Charte</v>
      </c>
      <c r="B246" s="547"/>
      <c r="C246" s="520" t="s">
        <v>1323</v>
      </c>
      <c r="D246" s="520" t="s">
        <v>1322</v>
      </c>
      <c r="E246" s="520" t="s">
        <v>1324</v>
      </c>
      <c r="F246" s="520" t="s">
        <v>1325</v>
      </c>
    </row>
    <row r="247" spans="1:6" s="526" customFormat="1" x14ac:dyDescent="0.3">
      <c r="A247" s="524" t="str">
        <f t="shared" ca="1" si="3"/>
        <v>Charte</v>
      </c>
      <c r="B247" s="525"/>
      <c r="C247" s="523" t="s">
        <v>1326</v>
      </c>
      <c r="D247" s="523" t="s">
        <v>1327</v>
      </c>
      <c r="E247" s="523" t="s">
        <v>1328</v>
      </c>
      <c r="F247" s="523" t="s">
        <v>1329</v>
      </c>
    </row>
    <row r="248" spans="1:6" s="526" customFormat="1" x14ac:dyDescent="0.3">
      <c r="A248" s="524" t="str">
        <f t="shared" ca="1" si="3"/>
        <v>La relation client</v>
      </c>
      <c r="B248" s="525"/>
      <c r="C248" s="523" t="s">
        <v>1330</v>
      </c>
      <c r="D248" s="523" t="s">
        <v>1306</v>
      </c>
      <c r="E248" s="523" t="s">
        <v>1333</v>
      </c>
      <c r="F248" s="523" t="s">
        <v>1336</v>
      </c>
    </row>
    <row r="249" spans="1:6" s="526" customFormat="1" x14ac:dyDescent="0.3">
      <c r="A249" s="524" t="str">
        <f t="shared" ca="1" si="3"/>
        <v>Les ressources humaines</v>
      </c>
      <c r="B249" s="525"/>
      <c r="C249" s="523" t="s">
        <v>1366</v>
      </c>
      <c r="D249" s="523" t="s">
        <v>1307</v>
      </c>
      <c r="E249" s="523" t="s">
        <v>1332</v>
      </c>
      <c r="F249" s="523" t="s">
        <v>1337</v>
      </c>
    </row>
    <row r="250" spans="1:6" s="526" customFormat="1" x14ac:dyDescent="0.3">
      <c r="A250" s="524" t="str">
        <f t="shared" ca="1" si="3"/>
        <v>L'environnement</v>
      </c>
      <c r="B250" s="525"/>
      <c r="C250" s="523" t="s">
        <v>1330</v>
      </c>
      <c r="D250" s="523" t="s">
        <v>1308</v>
      </c>
      <c r="E250" s="523" t="s">
        <v>1334</v>
      </c>
      <c r="F250" s="523" t="s">
        <v>1339</v>
      </c>
    </row>
    <row r="251" spans="1:6" s="526" customFormat="1" x14ac:dyDescent="0.3">
      <c r="A251" s="524" t="str">
        <f t="shared" ca="1" si="3"/>
        <v>L'innovation &amp; la qualité</v>
      </c>
      <c r="B251" s="525"/>
      <c r="C251" s="523" t="s">
        <v>1331</v>
      </c>
      <c r="D251" s="523" t="s">
        <v>1309</v>
      </c>
      <c r="E251" s="523" t="s">
        <v>1335</v>
      </c>
      <c r="F251" s="523" t="s">
        <v>1338</v>
      </c>
    </row>
    <row r="252" spans="1:6" s="548" customFormat="1" x14ac:dyDescent="0.3">
      <c r="A252" s="520" t="str">
        <f t="shared" ca="1" si="3"/>
        <v>Indicateurs de performance</v>
      </c>
      <c r="B252" s="547"/>
      <c r="C252" s="520" t="s">
        <v>3512</v>
      </c>
      <c r="D252" s="520" t="s">
        <v>3513</v>
      </c>
      <c r="E252" s="520" t="s">
        <v>1407</v>
      </c>
      <c r="F252" s="520" t="s">
        <v>3514</v>
      </c>
    </row>
    <row r="253" spans="1:6" s="526" customFormat="1" x14ac:dyDescent="0.3">
      <c r="A253" s="524" t="str">
        <f t="shared" ca="1" si="3"/>
        <v>Atteint</v>
      </c>
      <c r="B253" s="525"/>
      <c r="C253" s="513" t="s">
        <v>13</v>
      </c>
      <c r="D253" s="513" t="s">
        <v>1356</v>
      </c>
      <c r="E253" s="513" t="s">
        <v>1357</v>
      </c>
      <c r="F253" s="513" t="s">
        <v>3515</v>
      </c>
    </row>
    <row r="254" spans="1:6" s="526" customFormat="1" x14ac:dyDescent="0.3">
      <c r="A254" s="524" t="str">
        <f t="shared" ca="1" si="3"/>
        <v>Bonne voie</v>
      </c>
      <c r="B254" s="525"/>
      <c r="C254" s="523" t="s">
        <v>1358</v>
      </c>
      <c r="D254" s="523" t="s">
        <v>1360</v>
      </c>
      <c r="E254" s="523" t="s">
        <v>1359</v>
      </c>
      <c r="F254" s="523" t="s">
        <v>1361</v>
      </c>
    </row>
    <row r="255" spans="1:6" s="526" customFormat="1" x14ac:dyDescent="0.3">
      <c r="A255" s="524" t="str">
        <f t="shared" ca="1" si="3"/>
        <v>Source</v>
      </c>
      <c r="B255" s="525"/>
      <c r="C255" s="523" t="s">
        <v>80</v>
      </c>
      <c r="D255" s="521" t="s">
        <v>81</v>
      </c>
      <c r="E255" s="529" t="s">
        <v>81</v>
      </c>
      <c r="F255" s="529" t="s">
        <v>711</v>
      </c>
    </row>
    <row r="256" spans="1:6" s="526" customFormat="1" x14ac:dyDescent="0.3">
      <c r="A256" s="524" t="str">
        <f t="shared" ca="1" si="3"/>
        <v>Indicateurs (KPI)</v>
      </c>
      <c r="B256" s="525"/>
      <c r="C256" s="523" t="s">
        <v>1408</v>
      </c>
      <c r="D256" s="523" t="s">
        <v>1409</v>
      </c>
      <c r="E256" s="523" t="s">
        <v>1410</v>
      </c>
      <c r="F256" s="523" t="s">
        <v>1411</v>
      </c>
    </row>
    <row r="257" spans="1:6" s="526" customFormat="1" x14ac:dyDescent="0.3">
      <c r="A257" s="524" t="str">
        <f t="shared" ca="1" si="3"/>
        <v>Objectifs atteints [%]</v>
      </c>
      <c r="B257" s="525"/>
      <c r="C257" s="523" t="s">
        <v>1412</v>
      </c>
      <c r="D257" s="523" t="s">
        <v>573</v>
      </c>
      <c r="E257" s="523" t="s">
        <v>572</v>
      </c>
      <c r="F257" s="523" t="s">
        <v>1413</v>
      </c>
    </row>
    <row r="258" spans="1:6" s="526" customFormat="1" x14ac:dyDescent="0.3">
      <c r="A258" s="524" t="str">
        <f t="shared" ca="1" si="3"/>
        <v>Transfert formats</v>
      </c>
      <c r="B258" s="525"/>
      <c r="C258" s="523" t="s">
        <v>1414</v>
      </c>
      <c r="D258" s="523" t="s">
        <v>1417</v>
      </c>
      <c r="E258" s="523" t="s">
        <v>1415</v>
      </c>
      <c r="F258" s="523" t="s">
        <v>1416</v>
      </c>
    </row>
    <row r="259" spans="1:6" x14ac:dyDescent="0.3">
      <c r="A259" s="552" t="str">
        <f ca="1">OFFSET($C259,0,$B$4-1)</f>
        <v>Secteur public</v>
      </c>
      <c r="C259" s="517" t="s">
        <v>3561</v>
      </c>
      <c r="D259" s="517" t="s">
        <v>1642</v>
      </c>
      <c r="E259" s="517" t="s">
        <v>1643</v>
      </c>
      <c r="F259" s="553" t="s">
        <v>1644</v>
      </c>
    </row>
    <row r="260" spans="1:6" s="556" customFormat="1" x14ac:dyDescent="0.3">
      <c r="A260" s="520" t="str">
        <f t="shared" ref="A260:A301" ca="1" si="4">OFFSET($C260,0,$B$4-1)</f>
        <v>Développement durable</v>
      </c>
      <c r="B260" s="554"/>
      <c r="C260" s="520" t="s">
        <v>1424</v>
      </c>
      <c r="D260" s="520" t="s">
        <v>1425</v>
      </c>
      <c r="E260" s="520" t="s">
        <v>1426</v>
      </c>
      <c r="F260" s="555" t="s">
        <v>1427</v>
      </c>
    </row>
    <row r="261" spans="1:6" s="518" customFormat="1" ht="27.6" x14ac:dyDescent="0.3">
      <c r="A261" s="552" t="str">
        <f t="shared" ref="A261:A262" ca="1" si="5">OFFSET($C261,0,$B$4-1)</f>
        <v>Modifier les questions relatives au développement durable</v>
      </c>
      <c r="B261" s="557"/>
      <c r="C261" s="539" t="s">
        <v>3554</v>
      </c>
      <c r="D261" s="539" t="s">
        <v>3553</v>
      </c>
      <c r="E261" s="539" t="s">
        <v>3556</v>
      </c>
      <c r="F261" s="558" t="s">
        <v>3555</v>
      </c>
    </row>
    <row r="262" spans="1:6" s="518" customFormat="1" ht="13.8" x14ac:dyDescent="0.3">
      <c r="A262" s="552" t="str">
        <f t="shared" ca="1" si="5"/>
        <v>Questions uniqument pour le secteur public</v>
      </c>
      <c r="B262" s="557"/>
      <c r="C262" s="539" t="s">
        <v>3559</v>
      </c>
      <c r="D262" s="539" t="s">
        <v>3558</v>
      </c>
      <c r="E262" s="539" t="s">
        <v>3557</v>
      </c>
      <c r="F262" s="558" t="s">
        <v>3560</v>
      </c>
    </row>
    <row r="263" spans="1:6" s="518" customFormat="1" ht="13.8" x14ac:dyDescent="0.3">
      <c r="A263" s="552" t="str">
        <f ca="1">OFFSET($C263,0,$B$4-1)</f>
        <v>Evaluation</v>
      </c>
      <c r="B263" s="557"/>
      <c r="C263" s="539" t="s">
        <v>1657</v>
      </c>
      <c r="D263" s="539" t="s">
        <v>1657</v>
      </c>
      <c r="E263" s="539" t="s">
        <v>1657</v>
      </c>
      <c r="F263" s="558" t="s">
        <v>1658</v>
      </c>
    </row>
    <row r="264" spans="1:6" s="518" customFormat="1" ht="13.8" x14ac:dyDescent="0.3">
      <c r="A264" s="552" t="str">
        <f t="shared" ca="1" si="4"/>
        <v>Comment évaluer :</v>
      </c>
      <c r="B264" s="557"/>
      <c r="C264" s="539" t="s">
        <v>1428</v>
      </c>
      <c r="D264" s="539" t="s">
        <v>1429</v>
      </c>
      <c r="E264" s="539" t="s">
        <v>1430</v>
      </c>
      <c r="F264" s="558" t="s">
        <v>1431</v>
      </c>
    </row>
    <row r="265" spans="1:6" s="518" customFormat="1" ht="13.8" x14ac:dyDescent="0.3">
      <c r="A265" s="552" t="str">
        <f t="shared" ca="1" si="4"/>
        <v>Justification de l'évaluation :</v>
      </c>
      <c r="B265" s="557"/>
      <c r="C265" s="539" t="s">
        <v>1432</v>
      </c>
      <c r="D265" s="539" t="s">
        <v>1433</v>
      </c>
      <c r="E265" s="539" t="s">
        <v>1434</v>
      </c>
      <c r="F265" s="558" t="s">
        <v>1435</v>
      </c>
    </row>
    <row r="266" spans="1:6" s="518" customFormat="1" ht="13.8" x14ac:dyDescent="0.3">
      <c r="A266" s="552" t="str">
        <f t="shared" ca="1" si="4"/>
        <v>Risques de répercussions négatives :</v>
      </c>
      <c r="B266" s="557"/>
      <c r="C266" s="539" t="s">
        <v>1436</v>
      </c>
      <c r="D266" s="539" t="s">
        <v>1437</v>
      </c>
      <c r="E266" s="539" t="s">
        <v>1438</v>
      </c>
      <c r="F266" s="558" t="s">
        <v>1439</v>
      </c>
    </row>
    <row r="267" spans="1:6" s="518" customFormat="1" ht="13.8" x14ac:dyDescent="0.3">
      <c r="A267" s="552" t="str">
        <f t="shared" ca="1" si="4"/>
        <v>Potentiel d'amélioration :</v>
      </c>
      <c r="B267" s="557"/>
      <c r="C267" s="539" t="s">
        <v>1440</v>
      </c>
      <c r="D267" s="539" t="s">
        <v>1441</v>
      </c>
      <c r="E267" s="539" t="s">
        <v>1442</v>
      </c>
      <c r="F267" s="558" t="s">
        <v>1443</v>
      </c>
    </row>
    <row r="268" spans="1:6" s="518" customFormat="1" ht="13.8" x14ac:dyDescent="0.3">
      <c r="A268" s="552" t="str">
        <f t="shared" ca="1" si="4"/>
        <v>très favorable</v>
      </c>
      <c r="B268" s="557"/>
      <c r="C268" s="539" t="s">
        <v>1444</v>
      </c>
      <c r="D268" s="539" t="s">
        <v>1445</v>
      </c>
      <c r="E268" s="539" t="s">
        <v>1446</v>
      </c>
      <c r="F268" s="558" t="s">
        <v>1447</v>
      </c>
    </row>
    <row r="269" spans="1:6" s="518" customFormat="1" ht="13.8" x14ac:dyDescent="0.3">
      <c r="A269" s="552" t="str">
        <f t="shared" ca="1" si="4"/>
        <v>très défavorable</v>
      </c>
      <c r="B269" s="557"/>
      <c r="C269" s="539" t="s">
        <v>1448</v>
      </c>
      <c r="D269" s="539" t="s">
        <v>1449</v>
      </c>
      <c r="E269" s="539" t="s">
        <v>1450</v>
      </c>
      <c r="F269" s="558" t="s">
        <v>1451</v>
      </c>
    </row>
    <row r="270" spans="1:6" s="518" customFormat="1" ht="13.8" x14ac:dyDescent="0.3">
      <c r="A270" s="552" t="str">
        <f t="shared" ca="1" si="4"/>
        <v>pas concerné</v>
      </c>
      <c r="B270" s="557"/>
      <c r="C270" s="539" t="s">
        <v>1452</v>
      </c>
      <c r="D270" s="539" t="s">
        <v>1453</v>
      </c>
      <c r="E270" s="539" t="s">
        <v>1454</v>
      </c>
      <c r="F270" s="558" t="s">
        <v>1455</v>
      </c>
    </row>
    <row r="271" spans="1:6" s="518" customFormat="1" ht="13.8" x14ac:dyDescent="0.3">
      <c r="A271" s="552" t="str">
        <f t="shared" ref="A271" ca="1" si="6">OFFSET($C271,0,$B$4-1)</f>
        <v>pas d'impact</v>
      </c>
      <c r="B271" s="557"/>
      <c r="C271" s="539" t="s">
        <v>3549</v>
      </c>
      <c r="D271" s="539" t="s">
        <v>3550</v>
      </c>
      <c r="E271" s="539" t="s">
        <v>3551</v>
      </c>
      <c r="F271" s="558" t="s">
        <v>3552</v>
      </c>
    </row>
    <row r="272" spans="1:6" s="518" customFormat="1" ht="13.8" x14ac:dyDescent="0.3">
      <c r="A272" s="552" t="str">
        <f t="shared" ca="1" si="4"/>
        <v>Informations complémentaires :</v>
      </c>
      <c r="B272" s="557"/>
      <c r="C272" s="539" t="s">
        <v>1456</v>
      </c>
      <c r="D272" s="539" t="s">
        <v>1457</v>
      </c>
      <c r="E272" s="539" t="s">
        <v>1458</v>
      </c>
      <c r="F272" s="558" t="s">
        <v>1459</v>
      </c>
    </row>
    <row r="273" spans="1:6" s="518" customFormat="1" ht="13.8" x14ac:dyDescent="0.3">
      <c r="A273" s="552" t="str">
        <f t="shared" ca="1" si="4"/>
        <v>Détails</v>
      </c>
      <c r="B273" s="557"/>
      <c r="C273" s="539" t="s">
        <v>7</v>
      </c>
      <c r="D273" s="539" t="s">
        <v>42</v>
      </c>
      <c r="E273" s="539" t="s">
        <v>7</v>
      </c>
      <c r="F273" s="558" t="s">
        <v>1460</v>
      </c>
    </row>
    <row r="274" spans="1:6" s="518" customFormat="1" ht="13.8" x14ac:dyDescent="0.3">
      <c r="A274" s="552" t="str">
        <f t="shared" ca="1" si="4"/>
        <v>Economie</v>
      </c>
      <c r="B274" s="557"/>
      <c r="C274" s="539" t="s">
        <v>1461</v>
      </c>
      <c r="D274" s="539" t="s">
        <v>1462</v>
      </c>
      <c r="E274" s="539" t="s">
        <v>1463</v>
      </c>
      <c r="F274" s="558" t="s">
        <v>1464</v>
      </c>
    </row>
    <row r="275" spans="1:6" s="518" customFormat="1" ht="13.8" x14ac:dyDescent="0.3">
      <c r="A275" s="552" t="str">
        <f t="shared" ca="1" si="4"/>
        <v>Environnement</v>
      </c>
      <c r="B275" s="557"/>
      <c r="C275" s="539" t="s">
        <v>1465</v>
      </c>
      <c r="D275" s="539" t="s">
        <v>1466</v>
      </c>
      <c r="E275" s="539" t="s">
        <v>1334</v>
      </c>
      <c r="F275" s="558" t="s">
        <v>1467</v>
      </c>
    </row>
    <row r="276" spans="1:6" s="518" customFormat="1" ht="13.8" x14ac:dyDescent="0.3">
      <c r="A276" s="552" t="str">
        <f t="shared" ca="1" si="4"/>
        <v>Société</v>
      </c>
      <c r="B276" s="557"/>
      <c r="C276" s="539" t="s">
        <v>1468</v>
      </c>
      <c r="D276" s="539" t="s">
        <v>1469</v>
      </c>
      <c r="E276" s="539" t="s">
        <v>1470</v>
      </c>
      <c r="F276" s="558" t="s">
        <v>1471</v>
      </c>
    </row>
    <row r="277" spans="1:6" s="518" customFormat="1" ht="13.8" x14ac:dyDescent="0.3">
      <c r="A277" s="552" t="str">
        <f t="shared" ca="1" si="4"/>
        <v>Résultats</v>
      </c>
      <c r="B277" s="557"/>
      <c r="C277" s="539" t="s">
        <v>1472</v>
      </c>
      <c r="D277" s="539" t="s">
        <v>1473</v>
      </c>
      <c r="E277" s="539" t="s">
        <v>1474</v>
      </c>
      <c r="F277" s="558" t="s">
        <v>1475</v>
      </c>
    </row>
    <row r="278" spans="1:6" s="518" customFormat="1" x14ac:dyDescent="0.3">
      <c r="A278" s="552" t="str">
        <f t="shared" ca="1" si="4"/>
        <v>suite</v>
      </c>
      <c r="B278" s="557"/>
      <c r="C278" s="539" t="s">
        <v>1476</v>
      </c>
      <c r="D278" s="539" t="s">
        <v>1477</v>
      </c>
      <c r="E278" s="559"/>
      <c r="F278" s="558" t="s">
        <v>1478</v>
      </c>
    </row>
    <row r="279" spans="1:6" s="518" customFormat="1" ht="13.8" x14ac:dyDescent="0.3">
      <c r="A279" s="552" t="str">
        <f t="shared" ca="1" si="4"/>
        <v>retour</v>
      </c>
      <c r="B279" s="557"/>
      <c r="C279" s="539" t="s">
        <v>1479</v>
      </c>
      <c r="D279" s="539" t="s">
        <v>1480</v>
      </c>
      <c r="E279" s="539" t="s">
        <v>1481</v>
      </c>
      <c r="F279" s="558" t="s">
        <v>1482</v>
      </c>
    </row>
    <row r="280" spans="1:6" s="518" customFormat="1" ht="13.8" x14ac:dyDescent="0.3">
      <c r="A280" s="552" t="str">
        <f t="shared" ca="1" si="4"/>
        <v>Entreprise :</v>
      </c>
      <c r="B280" s="557"/>
      <c r="C280" s="539" t="s">
        <v>1483</v>
      </c>
      <c r="D280" s="539" t="s">
        <v>1484</v>
      </c>
      <c r="E280" s="539" t="s">
        <v>1485</v>
      </c>
      <c r="F280" s="558" t="s">
        <v>1486</v>
      </c>
    </row>
    <row r="281" spans="1:6" s="518" customFormat="1" ht="13.8" x14ac:dyDescent="0.3">
      <c r="A281" s="552" t="str">
        <f t="shared" ca="1" si="4"/>
        <v>Nom :</v>
      </c>
      <c r="B281" s="557"/>
      <c r="C281" s="539" t="s">
        <v>1487</v>
      </c>
      <c r="D281" s="539" t="s">
        <v>1488</v>
      </c>
      <c r="E281" s="539" t="s">
        <v>1487</v>
      </c>
      <c r="F281" s="558" t="s">
        <v>1489</v>
      </c>
    </row>
    <row r="282" spans="1:6" s="518" customFormat="1" ht="13.8" x14ac:dyDescent="0.3">
      <c r="A282" s="552" t="str">
        <f t="shared" ca="1" si="4"/>
        <v>modifié le :</v>
      </c>
      <c r="B282" s="557"/>
      <c r="C282" s="539" t="s">
        <v>1490</v>
      </c>
      <c r="D282" s="539" t="s">
        <v>1491</v>
      </c>
      <c r="E282" s="539" t="s">
        <v>1492</v>
      </c>
      <c r="F282" s="558" t="s">
        <v>1493</v>
      </c>
    </row>
    <row r="283" spans="1:6" s="518" customFormat="1" x14ac:dyDescent="0.3">
      <c r="A283" s="552" t="str">
        <f t="shared" ca="1" si="4"/>
        <v>Développement durable : résultats</v>
      </c>
      <c r="B283" s="557"/>
      <c r="C283" s="539" t="s">
        <v>1494</v>
      </c>
      <c r="D283" s="539" t="s">
        <v>1495</v>
      </c>
      <c r="E283" s="559"/>
      <c r="F283" s="558" t="s">
        <v>1496</v>
      </c>
    </row>
    <row r="284" spans="1:6" s="518" customFormat="1" ht="13.8" x14ac:dyDescent="0.3">
      <c r="A284" s="552" t="str">
        <f t="shared" ca="1" si="4"/>
        <v>Points</v>
      </c>
      <c r="B284" s="557"/>
      <c r="C284" s="539" t="s">
        <v>1497</v>
      </c>
      <c r="D284" s="539" t="s">
        <v>1498</v>
      </c>
      <c r="E284" s="539" t="s">
        <v>1498</v>
      </c>
      <c r="F284" s="558" t="s">
        <v>1499</v>
      </c>
    </row>
    <row r="285" spans="1:6" s="518" customFormat="1" ht="27.6" x14ac:dyDescent="0.3">
      <c r="A285" s="552" t="str">
        <f t="shared" ca="1" si="4"/>
        <v>PAS
DE PAUVRETE</v>
      </c>
      <c r="B285" s="557"/>
      <c r="C285" s="539" t="s">
        <v>1500</v>
      </c>
      <c r="D285" s="539" t="s">
        <v>1501</v>
      </c>
      <c r="E285" s="539" t="s">
        <v>1502</v>
      </c>
      <c r="F285" s="558" t="s">
        <v>1503</v>
      </c>
    </row>
    <row r="286" spans="1:6" s="518" customFormat="1" ht="27.6" x14ac:dyDescent="0.3">
      <c r="A286" s="552" t="str">
        <f t="shared" ca="1" si="4"/>
        <v>FAIM
"ZERO"</v>
      </c>
      <c r="B286" s="557"/>
      <c r="C286" s="539" t="s">
        <v>1504</v>
      </c>
      <c r="D286" s="539" t="s">
        <v>1505</v>
      </c>
      <c r="E286" s="539" t="s">
        <v>1506</v>
      </c>
      <c r="F286" s="558" t="s">
        <v>1507</v>
      </c>
    </row>
    <row r="287" spans="1:6" s="518" customFormat="1" ht="27.6" x14ac:dyDescent="0.3">
      <c r="A287" s="552" t="str">
        <f t="shared" ca="1" si="4"/>
        <v>BONNE SANTE
ET BIEN-ÊTRE</v>
      </c>
      <c r="B287" s="557"/>
      <c r="C287" s="539" t="s">
        <v>1508</v>
      </c>
      <c r="D287" s="539" t="s">
        <v>1509</v>
      </c>
      <c r="E287" s="539" t="s">
        <v>1510</v>
      </c>
      <c r="F287" s="558" t="s">
        <v>1511</v>
      </c>
    </row>
    <row r="288" spans="1:6" s="518" customFormat="1" ht="27.6" x14ac:dyDescent="0.3">
      <c r="A288" s="552" t="str">
        <f t="shared" ca="1" si="4"/>
        <v>EDUCATION DE QUALITE</v>
      </c>
      <c r="B288" s="557"/>
      <c r="C288" s="539" t="s">
        <v>1512</v>
      </c>
      <c r="D288" s="539" t="s">
        <v>1513</v>
      </c>
      <c r="E288" s="539" t="s">
        <v>1514</v>
      </c>
      <c r="F288" s="558" t="s">
        <v>1515</v>
      </c>
    </row>
    <row r="289" spans="1:6" s="518" customFormat="1" ht="27.6" x14ac:dyDescent="0.3">
      <c r="A289" s="552" t="str">
        <f t="shared" ca="1" si="4"/>
        <v>EGALITE ENTRE LES SEXES</v>
      </c>
      <c r="B289" s="557"/>
      <c r="C289" s="539" t="s">
        <v>1516</v>
      </c>
      <c r="D289" s="539" t="s">
        <v>1517</v>
      </c>
      <c r="E289" s="539" t="s">
        <v>1518</v>
      </c>
      <c r="F289" s="558" t="s">
        <v>1519</v>
      </c>
    </row>
    <row r="290" spans="1:6" s="518" customFormat="1" ht="41.4" x14ac:dyDescent="0.3">
      <c r="A290" s="552" t="str">
        <f t="shared" ca="1" si="4"/>
        <v>EAU PROPRE ET ASSAINISSEMENT</v>
      </c>
      <c r="B290" s="557"/>
      <c r="C290" s="539" t="s">
        <v>1520</v>
      </c>
      <c r="D290" s="539" t="s">
        <v>1521</v>
      </c>
      <c r="E290" s="539" t="s">
        <v>1522</v>
      </c>
      <c r="F290" s="558" t="s">
        <v>1523</v>
      </c>
    </row>
    <row r="291" spans="1:6" s="518" customFormat="1" ht="27.6" x14ac:dyDescent="0.3">
      <c r="A291" s="552" t="str">
        <f t="shared" ca="1" si="4"/>
        <v>ENERGIE PROPRE ET ABORDABLE</v>
      </c>
      <c r="B291" s="557"/>
      <c r="C291" s="539" t="s">
        <v>1524</v>
      </c>
      <c r="D291" s="539" t="s">
        <v>1525</v>
      </c>
      <c r="E291" s="539" t="s">
        <v>1526</v>
      </c>
      <c r="F291" s="558" t="s">
        <v>1527</v>
      </c>
    </row>
    <row r="292" spans="1:6" s="518" customFormat="1" ht="55.2" x14ac:dyDescent="0.3">
      <c r="A292" s="552" t="str">
        <f t="shared" ca="1" si="4"/>
        <v>TRAVAIL DECENT ET CROISSANCE ECONOMIQUE</v>
      </c>
      <c r="B292" s="557"/>
      <c r="C292" s="539" t="s">
        <v>1528</v>
      </c>
      <c r="D292" s="539" t="s">
        <v>1529</v>
      </c>
      <c r="E292" s="539" t="s">
        <v>1530</v>
      </c>
      <c r="F292" s="558" t="s">
        <v>1531</v>
      </c>
    </row>
    <row r="293" spans="1:6" s="518" customFormat="1" ht="13.8" x14ac:dyDescent="0.3">
      <c r="A293" s="552" t="str">
        <f t="shared" ca="1" si="4"/>
        <v>INDUSTRIE, INNOVATION ET INFRASTRUCTURE</v>
      </c>
      <c r="B293" s="557"/>
      <c r="C293" s="539" t="s">
        <v>1532</v>
      </c>
      <c r="D293" s="539" t="s">
        <v>1533</v>
      </c>
      <c r="E293" s="539" t="s">
        <v>1534</v>
      </c>
      <c r="F293" s="558" t="s">
        <v>1535</v>
      </c>
    </row>
    <row r="294" spans="1:6" s="518" customFormat="1" ht="27.6" x14ac:dyDescent="0.3">
      <c r="A294" s="552" t="str">
        <f t="shared" ca="1" si="4"/>
        <v>INEGALITE REDUITES</v>
      </c>
      <c r="B294" s="557"/>
      <c r="C294" s="539" t="s">
        <v>1536</v>
      </c>
      <c r="D294" s="539" t="s">
        <v>1537</v>
      </c>
      <c r="E294" s="539" t="s">
        <v>1538</v>
      </c>
      <c r="F294" s="558" t="s">
        <v>1539</v>
      </c>
    </row>
    <row r="295" spans="1:6" s="518" customFormat="1" ht="27.6" x14ac:dyDescent="0.3">
      <c r="A295" s="552" t="str">
        <f t="shared" ca="1" si="4"/>
        <v>VILLES ET COMMUNAUTES DURABLES</v>
      </c>
      <c r="B295" s="557"/>
      <c r="C295" s="539" t="s">
        <v>1540</v>
      </c>
      <c r="D295" s="539" t="s">
        <v>1541</v>
      </c>
      <c r="E295" s="539" t="s">
        <v>1542</v>
      </c>
      <c r="F295" s="558" t="s">
        <v>1543</v>
      </c>
    </row>
    <row r="296" spans="1:6" s="518" customFormat="1" ht="41.4" x14ac:dyDescent="0.3">
      <c r="A296" s="552" t="str">
        <f t="shared" ca="1" si="4"/>
        <v>CONSOMMATION ET PRODUCTION RESPONSABLES</v>
      </c>
      <c r="B296" s="557"/>
      <c r="C296" s="539" t="s">
        <v>1544</v>
      </c>
      <c r="D296" s="539" t="s">
        <v>1545</v>
      </c>
      <c r="E296" s="539" t="s">
        <v>1546</v>
      </c>
      <c r="F296" s="558" t="s">
        <v>1547</v>
      </c>
    </row>
    <row r="297" spans="1:6" s="518" customFormat="1" ht="27.6" x14ac:dyDescent="0.3">
      <c r="A297" s="552" t="str">
        <f t="shared" ca="1" si="4"/>
        <v>LUTTE CONTRE LES CHANGEMENTS CLIMATIQUES</v>
      </c>
      <c r="B297" s="557"/>
      <c r="C297" s="539" t="s">
        <v>1548</v>
      </c>
      <c r="D297" s="560" t="s">
        <v>1549</v>
      </c>
      <c r="E297" s="539" t="s">
        <v>1550</v>
      </c>
      <c r="F297" s="558" t="s">
        <v>1551</v>
      </c>
    </row>
    <row r="298" spans="1:6" s="518" customFormat="1" ht="27.6" x14ac:dyDescent="0.3">
      <c r="A298" s="552" t="str">
        <f t="shared" ca="1" si="4"/>
        <v>VIE AQUATIQUE</v>
      </c>
      <c r="B298" s="557"/>
      <c r="C298" s="539" t="s">
        <v>1552</v>
      </c>
      <c r="D298" s="539" t="s">
        <v>1553</v>
      </c>
      <c r="E298" s="539" t="s">
        <v>1554</v>
      </c>
      <c r="F298" s="558" t="s">
        <v>1555</v>
      </c>
    </row>
    <row r="299" spans="1:6" s="518" customFormat="1" ht="27.6" x14ac:dyDescent="0.3">
      <c r="A299" s="552" t="str">
        <f t="shared" ca="1" si="4"/>
        <v>VIE TERRESTRE</v>
      </c>
      <c r="B299" s="557"/>
      <c r="C299" s="539" t="s">
        <v>1556</v>
      </c>
      <c r="D299" s="539" t="s">
        <v>1557</v>
      </c>
      <c r="E299" s="539" t="s">
        <v>1558</v>
      </c>
      <c r="F299" s="558" t="s">
        <v>1559</v>
      </c>
    </row>
    <row r="300" spans="1:6" s="518" customFormat="1" ht="13.8" x14ac:dyDescent="0.3">
      <c r="A300" s="552" t="str">
        <f ca="1">OFFSET($C300,0,$B$4-1)</f>
        <v>PAIX, JUSTICE ET INSTITUTIONS EFFICACES</v>
      </c>
      <c r="B300" s="557"/>
      <c r="C300" s="539" t="s">
        <v>1560</v>
      </c>
      <c r="D300" s="539" t="s">
        <v>1561</v>
      </c>
      <c r="E300" s="539" t="s">
        <v>1562</v>
      </c>
      <c r="F300" s="558" t="s">
        <v>1563</v>
      </c>
    </row>
    <row r="301" spans="1:6" s="518" customFormat="1" ht="41.4" x14ac:dyDescent="0.3">
      <c r="A301" s="552" t="str">
        <f t="shared" ca="1" si="4"/>
        <v>PARTENARIAT POUR LA REALISATION DES OBJECTIFS</v>
      </c>
      <c r="B301" s="557"/>
      <c r="C301" s="539" t="s">
        <v>1564</v>
      </c>
      <c r="D301" s="539" t="s">
        <v>1565</v>
      </c>
      <c r="E301" s="539" t="s">
        <v>1566</v>
      </c>
      <c r="F301" s="558" t="s">
        <v>1567</v>
      </c>
    </row>
    <row r="302" spans="1:6" s="518" customFormat="1" ht="13.8" x14ac:dyDescent="0.3">
      <c r="A302" s="552" t="str">
        <f t="shared" ref="A302:A333" ca="1" si="7">OFFSET($C302,0,$B$4-1)</f>
        <v>Paix, dignité et égalité sur une plantète saine</v>
      </c>
      <c r="B302" s="557"/>
      <c r="C302" s="539" t="s">
        <v>1568</v>
      </c>
      <c r="D302" s="539" t="s">
        <v>1569</v>
      </c>
      <c r="E302" s="539" t="s">
        <v>1570</v>
      </c>
      <c r="F302" s="558" t="s">
        <v>1571</v>
      </c>
    </row>
    <row r="303" spans="1:6" s="518" customFormat="1" ht="27.6" x14ac:dyDescent="0.3">
      <c r="A303" s="552" t="str">
        <f t="shared" ca="1" si="7"/>
        <v>Éliminer la pauvreté sous toutes ses formes et partout dans le monde</v>
      </c>
      <c r="B303" s="557"/>
      <c r="C303" s="539" t="s">
        <v>1572</v>
      </c>
      <c r="D303" s="539" t="s">
        <v>1573</v>
      </c>
      <c r="E303" s="539" t="s">
        <v>1574</v>
      </c>
      <c r="F303" s="558" t="s">
        <v>1575</v>
      </c>
    </row>
    <row r="304" spans="1:6" s="518" customFormat="1" ht="41.4" x14ac:dyDescent="0.3">
      <c r="A304" s="552" t="str">
        <f t="shared" ca="1" si="7"/>
        <v>Éliminer la faim, assurer la sécurité alimentaire, améliorer la nutrition et promouvoir l ’agriculture durable</v>
      </c>
      <c r="B304" s="557"/>
      <c r="C304" s="539" t="s">
        <v>1576</v>
      </c>
      <c r="D304" s="539" t="s">
        <v>1577</v>
      </c>
      <c r="E304" s="539" t="s">
        <v>1578</v>
      </c>
      <c r="F304" s="558" t="s">
        <v>1579</v>
      </c>
    </row>
    <row r="305" spans="1:6" s="518" customFormat="1" ht="27.6" x14ac:dyDescent="0.3">
      <c r="A305" s="552" t="str">
        <f t="shared" ca="1" si="7"/>
        <v>Permettre à tous de vivre en bonne santé et promouvoir le bien-être de tous à tout âge</v>
      </c>
      <c r="B305" s="557"/>
      <c r="C305" s="539" t="s">
        <v>1580</v>
      </c>
      <c r="D305" s="539" t="s">
        <v>1581</v>
      </c>
      <c r="E305" s="539" t="s">
        <v>1582</v>
      </c>
      <c r="F305" s="558" t="s">
        <v>1583</v>
      </c>
    </row>
    <row r="306" spans="1:6" s="518" customFormat="1" ht="41.4" x14ac:dyDescent="0.3">
      <c r="A306" s="552" t="str">
        <f t="shared" ca="1" si="7"/>
        <v>Assurer à tous une éducation équitable, inclusive et de qualité et des possibilités d ’apprentissage tout au long de la vie</v>
      </c>
      <c r="B306" s="557"/>
      <c r="C306" s="539" t="s">
        <v>1584</v>
      </c>
      <c r="D306" s="539" t="s">
        <v>1585</v>
      </c>
      <c r="E306" s="539" t="s">
        <v>1586</v>
      </c>
      <c r="F306" s="558" t="s">
        <v>1587</v>
      </c>
    </row>
    <row r="307" spans="1:6" s="518" customFormat="1" ht="27.6" x14ac:dyDescent="0.3">
      <c r="A307" s="552" t="str">
        <f t="shared" ca="1" si="7"/>
        <v>Parvenir à l’égalité  des sexes et autonomiser toutes  les femmes et les filles</v>
      </c>
      <c r="B307" s="557"/>
      <c r="C307" s="539" t="s">
        <v>1588</v>
      </c>
      <c r="D307" s="539" t="s">
        <v>1589</v>
      </c>
      <c r="E307" s="539" t="s">
        <v>1590</v>
      </c>
      <c r="F307" s="558" t="s">
        <v>1591</v>
      </c>
    </row>
    <row r="308" spans="1:6" s="518" customFormat="1" ht="27.6" x14ac:dyDescent="0.3">
      <c r="A308" s="552" t="str">
        <f t="shared" ca="1" si="7"/>
        <v>Garantir l’accès de tous à des services d ’alimentation en eau et d’assainissement gérés de façon durable</v>
      </c>
      <c r="B308" s="557"/>
      <c r="C308" s="539" t="s">
        <v>1592</v>
      </c>
      <c r="D308" s="539" t="s">
        <v>1593</v>
      </c>
      <c r="E308" s="539" t="s">
        <v>1594</v>
      </c>
      <c r="F308" s="558" t="s">
        <v>1595</v>
      </c>
    </row>
    <row r="309" spans="1:6" s="518" customFormat="1" ht="27.6" x14ac:dyDescent="0.3">
      <c r="A309" s="552" t="str">
        <f t="shared" ca="1" si="7"/>
        <v>Garantir l’accès de tous à des services énergét iques fiables, durables et modernes, à un coût abordable</v>
      </c>
      <c r="B309" s="557"/>
      <c r="C309" s="539" t="s">
        <v>1596</v>
      </c>
      <c r="D309" s="539" t="s">
        <v>1597</v>
      </c>
      <c r="E309" s="539" t="s">
        <v>1598</v>
      </c>
      <c r="F309" s="558" t="s">
        <v>1599</v>
      </c>
    </row>
    <row r="310" spans="1:6" s="518" customFormat="1" ht="41.4" x14ac:dyDescent="0.3">
      <c r="A310" s="552" t="str">
        <f t="shared" ca="1" si="7"/>
        <v>Promouvoir une croissance économique soutenue, partagée et durable, le plein emploi productif et un travail décent pour tous</v>
      </c>
      <c r="B310" s="557"/>
      <c r="C310" s="539" t="s">
        <v>1600</v>
      </c>
      <c r="D310" s="539" t="s">
        <v>1601</v>
      </c>
      <c r="E310" s="539" t="s">
        <v>1602</v>
      </c>
      <c r="F310" s="558" t="s">
        <v>1603</v>
      </c>
    </row>
    <row r="311" spans="1:6" s="518" customFormat="1" ht="41.4" x14ac:dyDescent="0.3">
      <c r="A311" s="552" t="str">
        <f t="shared" ca="1" si="7"/>
        <v>Bâtir une infrastructure résiliente, pro mouvoir une industrialisation durable qui profite à tous et encourager l’innovation</v>
      </c>
      <c r="B311" s="557"/>
      <c r="C311" s="539" t="s">
        <v>1604</v>
      </c>
      <c r="D311" s="539" t="s">
        <v>1605</v>
      </c>
      <c r="E311" s="539" t="s">
        <v>1606</v>
      </c>
      <c r="F311" s="558" t="s">
        <v>1607</v>
      </c>
    </row>
    <row r="312" spans="1:6" s="518" customFormat="1" ht="27.6" x14ac:dyDescent="0.3">
      <c r="A312" s="552" t="str">
        <f t="shared" ca="1" si="7"/>
        <v>Réduire les inégalités dans les pays et d ’un pays à l’autre</v>
      </c>
      <c r="B312" s="557"/>
      <c r="C312" s="539" t="s">
        <v>1608</v>
      </c>
      <c r="D312" s="539" t="s">
        <v>1609</v>
      </c>
      <c r="E312" s="539" t="s">
        <v>1610</v>
      </c>
      <c r="F312" s="558" t="s">
        <v>1611</v>
      </c>
    </row>
    <row r="313" spans="1:6" s="518" customFormat="1" ht="41.4" x14ac:dyDescent="0.3">
      <c r="A313" s="552" t="str">
        <f t="shared" ca="1" si="7"/>
        <v>Faire en sorte que les villes et les établissements humains soient ouverts à tous, sûrs, résilients et durables</v>
      </c>
      <c r="B313" s="557"/>
      <c r="C313" s="539" t="s">
        <v>1612</v>
      </c>
      <c r="D313" s="539" t="s">
        <v>1613</v>
      </c>
      <c r="E313" s="539" t="s">
        <v>1614</v>
      </c>
      <c r="F313" s="558" t="s">
        <v>1615</v>
      </c>
    </row>
    <row r="314" spans="1:6" s="518" customFormat="1" ht="27.6" x14ac:dyDescent="0.3">
      <c r="A314" s="552" t="str">
        <f t="shared" ca="1" si="7"/>
        <v>Établir des modes de consommation et de production durables</v>
      </c>
      <c r="B314" s="557"/>
      <c r="C314" s="539" t="s">
        <v>1616</v>
      </c>
      <c r="D314" s="539" t="s">
        <v>1617</v>
      </c>
      <c r="E314" s="539" t="s">
        <v>1618</v>
      </c>
      <c r="F314" s="558" t="s">
        <v>1619</v>
      </c>
    </row>
    <row r="315" spans="1:6" s="518" customFormat="1" ht="27.6" x14ac:dyDescent="0.3">
      <c r="A315" s="552" t="str">
        <f t="shared" ca="1" si="7"/>
        <v>Prendre d’urgence des mesures pour lutter contre les changements climatiques et leurs répercussions</v>
      </c>
      <c r="B315" s="557"/>
      <c r="C315" s="539" t="s">
        <v>1620</v>
      </c>
      <c r="D315" s="539" t="s">
        <v>1621</v>
      </c>
      <c r="E315" s="539" t="s">
        <v>1622</v>
      </c>
      <c r="F315" s="558" t="s">
        <v>1623</v>
      </c>
    </row>
    <row r="316" spans="1:6" s="518" customFormat="1" ht="41.4" x14ac:dyDescent="0.3">
      <c r="A316" s="552" t="str">
        <f t="shared" ca="1" si="7"/>
        <v>Conserver et exploiter de manière durable les océans, les mers et les ressources marines aux fins du développement durable</v>
      </c>
      <c r="B316" s="557"/>
      <c r="C316" s="539" t="s">
        <v>1624</v>
      </c>
      <c r="D316" s="539" t="s">
        <v>1625</v>
      </c>
      <c r="E316" s="539" t="s">
        <v>1626</v>
      </c>
      <c r="F316" s="558" t="s">
        <v>1627</v>
      </c>
    </row>
    <row r="317" spans="1:6" s="518" customFormat="1" ht="82.8" x14ac:dyDescent="0.3">
      <c r="A317" s="552" t="str">
        <f t="shared" ca="1" si="7"/>
        <v>Préserver et restaurer les écosystèmes terrestres, en veillant à les exploiter de façon durable, gérer durablement les forêts, lutter contre la désertification, enrayer et inverser le processus de dégradation des terres et mettre fin à l’appauvrissement de la biodiversité</v>
      </c>
      <c r="B317" s="557"/>
      <c r="C317" s="539" t="s">
        <v>1628</v>
      </c>
      <c r="D317" s="539" t="s">
        <v>1629</v>
      </c>
      <c r="E317" s="539" t="s">
        <v>1630</v>
      </c>
      <c r="F317" s="558" t="s">
        <v>1631</v>
      </c>
    </row>
    <row r="318" spans="1:6" s="518" customFormat="1" ht="69" x14ac:dyDescent="0.3">
      <c r="A318" s="552" t="str">
        <f t="shared" ca="1" si="7"/>
        <v>Promouvoir l’avènement de sociétés pacifiques et inclusives aux fins du développement durable, assurer l’accès de tous à la justice et mettre en place, à tous les niveaux, des institutions efficaces, responsables et ouvertes à tous</v>
      </c>
      <c r="B318" s="557"/>
      <c r="C318" s="539" t="s">
        <v>1632</v>
      </c>
      <c r="D318" s="539" t="s">
        <v>1633</v>
      </c>
      <c r="E318" s="539" t="s">
        <v>1634</v>
      </c>
      <c r="F318" s="558" t="s">
        <v>1635</v>
      </c>
    </row>
    <row r="319" spans="1:6" s="518" customFormat="1" ht="41.4" x14ac:dyDescent="0.3">
      <c r="A319" s="552" t="str">
        <f t="shared" ca="1" si="7"/>
        <v>Renforcer  les  moyens  de  mettre  en  œuvre  le  Partenariat mondial pour le développement durable et le revitaliser</v>
      </c>
      <c r="B319" s="557"/>
      <c r="C319" s="539" t="s">
        <v>1636</v>
      </c>
      <c r="D319" s="539" t="s">
        <v>1637</v>
      </c>
      <c r="E319" s="539" t="s">
        <v>1638</v>
      </c>
      <c r="F319" s="558" t="s">
        <v>1639</v>
      </c>
    </row>
    <row r="320" spans="1:6" s="518" customFormat="1" ht="13.8" x14ac:dyDescent="0.3">
      <c r="A320" s="552" t="str">
        <f t="shared" ca="1" si="7"/>
        <v>supprimer</v>
      </c>
      <c r="B320" s="557"/>
      <c r="C320" s="539" t="s">
        <v>3562</v>
      </c>
      <c r="D320" s="539" t="s">
        <v>3563</v>
      </c>
      <c r="E320" s="539" t="s">
        <v>3564</v>
      </c>
      <c r="F320" s="558" t="s">
        <v>3565</v>
      </c>
    </row>
    <row r="321" spans="1:6" s="548" customFormat="1" x14ac:dyDescent="0.3">
      <c r="A321" s="520" t="str">
        <f t="shared" ca="1" si="7"/>
        <v>M A N A G E M E N T   S  T  R A T É G I Q U E</v>
      </c>
      <c r="B321" s="547"/>
      <c r="C321" s="520" t="s">
        <v>1796</v>
      </c>
      <c r="D321" s="520" t="s">
        <v>1797</v>
      </c>
      <c r="E321" s="520" t="s">
        <v>1798</v>
      </c>
      <c r="F321" s="520" t="s">
        <v>1799</v>
      </c>
    </row>
    <row r="322" spans="1:6" s="526" customFormat="1" x14ac:dyDescent="0.3">
      <c r="A322" s="524" t="str">
        <f t="shared" ca="1" si="7"/>
        <v>Phases</v>
      </c>
      <c r="B322" s="525"/>
      <c r="C322" s="523" t="s">
        <v>1800</v>
      </c>
      <c r="D322" s="523" t="s">
        <v>1801</v>
      </c>
      <c r="E322" s="523" t="s">
        <v>1801</v>
      </c>
      <c r="F322" s="523" t="s">
        <v>1802</v>
      </c>
    </row>
    <row r="323" spans="1:6" s="526" customFormat="1" x14ac:dyDescent="0.3">
      <c r="A323" s="524" t="str">
        <f t="shared" ca="1" si="7"/>
        <v>Questions</v>
      </c>
      <c r="B323" s="525"/>
      <c r="C323" s="523" t="s">
        <v>1803</v>
      </c>
      <c r="D323" s="523" t="s">
        <v>1804</v>
      </c>
      <c r="E323" s="523" t="s">
        <v>1804</v>
      </c>
      <c r="F323" s="523" t="s">
        <v>1805</v>
      </c>
    </row>
    <row r="324" spans="1:6" s="526" customFormat="1" x14ac:dyDescent="0.3">
      <c r="A324" s="524" t="str">
        <f t="shared" ca="1" si="7"/>
        <v>Outils</v>
      </c>
      <c r="B324" s="525"/>
      <c r="C324" s="523" t="s">
        <v>1806</v>
      </c>
      <c r="D324" s="523" t="s">
        <v>1807</v>
      </c>
      <c r="E324" s="523" t="s">
        <v>1808</v>
      </c>
      <c r="F324" s="523" t="s">
        <v>1809</v>
      </c>
    </row>
    <row r="325" spans="1:6" s="526" customFormat="1" x14ac:dyDescent="0.3">
      <c r="A325" s="524" t="str">
        <f t="shared" ca="1" si="7"/>
        <v>externe</v>
      </c>
      <c r="B325" s="525"/>
      <c r="C325" s="523" t="s">
        <v>1810</v>
      </c>
      <c r="D325" s="523" t="s">
        <v>1811</v>
      </c>
      <c r="E325" s="523" t="s">
        <v>1812</v>
      </c>
      <c r="F325" s="523" t="s">
        <v>1813</v>
      </c>
    </row>
    <row r="326" spans="1:6" s="526" customFormat="1" x14ac:dyDescent="0.3">
      <c r="A326" s="524" t="str">
        <f t="shared" ca="1" si="7"/>
        <v>interne</v>
      </c>
      <c r="B326" s="525"/>
      <c r="C326" s="523" t="s">
        <v>1814</v>
      </c>
      <c r="D326" s="523" t="s">
        <v>1815</v>
      </c>
      <c r="E326" s="523" t="s">
        <v>1816</v>
      </c>
      <c r="F326" s="523" t="s">
        <v>1817</v>
      </c>
    </row>
    <row r="327" spans="1:6" s="526" customFormat="1" x14ac:dyDescent="0.3">
      <c r="A327" s="524" t="str">
        <f t="shared" ca="1" si="7"/>
        <v>Analyse</v>
      </c>
      <c r="B327" s="525"/>
      <c r="C327" s="523" t="s">
        <v>1818</v>
      </c>
      <c r="D327" s="523" t="s">
        <v>1818</v>
      </c>
      <c r="E327" s="523" t="s">
        <v>1819</v>
      </c>
      <c r="F327" s="523" t="s">
        <v>1820</v>
      </c>
    </row>
    <row r="328" spans="1:6" s="526" customFormat="1" x14ac:dyDescent="0.3">
      <c r="A328" s="524" t="str">
        <f t="shared" ca="1" si="7"/>
        <v>État ACTUEL</v>
      </c>
      <c r="B328" s="525"/>
      <c r="C328" s="523" t="s">
        <v>1821</v>
      </c>
      <c r="D328" s="523" t="s">
        <v>1822</v>
      </c>
      <c r="E328" s="523" t="s">
        <v>1823</v>
      </c>
      <c r="F328" s="523" t="s">
        <v>1824</v>
      </c>
    </row>
    <row r="329" spans="1:6" s="526" customFormat="1" ht="28.8" x14ac:dyDescent="0.3">
      <c r="A329" s="524" t="str">
        <f t="shared" ca="1" si="7"/>
        <v>Qui sommes-nous? 
Où sommes-nous?</v>
      </c>
      <c r="B329" s="525"/>
      <c r="C329" s="523" t="s">
        <v>1825</v>
      </c>
      <c r="D329" s="523" t="s">
        <v>1826</v>
      </c>
      <c r="E329" s="523" t="s">
        <v>1827</v>
      </c>
      <c r="F329" s="523" t="s">
        <v>1828</v>
      </c>
    </row>
    <row r="330" spans="1:6" s="526" customFormat="1" x14ac:dyDescent="0.3">
      <c r="A330" s="524" t="str">
        <f t="shared" ca="1" si="7"/>
        <v>État FUTUR</v>
      </c>
      <c r="B330" s="525"/>
      <c r="C330" s="523" t="s">
        <v>1829</v>
      </c>
      <c r="D330" s="523" t="s">
        <v>1830</v>
      </c>
      <c r="E330" s="523" t="s">
        <v>1831</v>
      </c>
      <c r="F330" s="523" t="s">
        <v>1832</v>
      </c>
    </row>
    <row r="331" spans="1:6" s="526" customFormat="1" x14ac:dyDescent="0.3">
      <c r="A331" s="524" t="str">
        <f t="shared" ca="1" si="7"/>
        <v>Scénarios</v>
      </c>
      <c r="B331" s="525"/>
      <c r="C331" s="523" t="s">
        <v>1833</v>
      </c>
      <c r="D331" s="523" t="s">
        <v>1834</v>
      </c>
      <c r="E331" s="523" t="s">
        <v>1835</v>
      </c>
      <c r="F331" s="523" t="s">
        <v>1836</v>
      </c>
    </row>
    <row r="332" spans="1:6" s="526" customFormat="1" ht="28.8" x14ac:dyDescent="0.3">
      <c r="A332" s="524" t="str">
        <f t="shared" ca="1" si="7"/>
        <v>Quelles options?
Conséquences?</v>
      </c>
      <c r="B332" s="525"/>
      <c r="C332" s="523" t="s">
        <v>1837</v>
      </c>
      <c r="D332" s="523" t="s">
        <v>1838</v>
      </c>
      <c r="E332" s="523" t="s">
        <v>1839</v>
      </c>
      <c r="F332" s="523" t="s">
        <v>1840</v>
      </c>
    </row>
    <row r="333" spans="1:6" s="526" customFormat="1" x14ac:dyDescent="0.3">
      <c r="A333" s="524" t="str">
        <f t="shared" ca="1" si="7"/>
        <v>Analyse des parties prenantes</v>
      </c>
      <c r="B333" s="525"/>
      <c r="C333" s="523" t="s">
        <v>1841</v>
      </c>
      <c r="D333" s="523" t="s">
        <v>1842</v>
      </c>
      <c r="E333" s="523" t="s">
        <v>1843</v>
      </c>
      <c r="F333" s="523" t="s">
        <v>1844</v>
      </c>
    </row>
    <row r="334" spans="1:6" s="526" customFormat="1" x14ac:dyDescent="0.3">
      <c r="A334" s="524" t="str">
        <f t="shared" ref="A334:A397" ca="1" si="8">OFFSET($C334,0,$B$4-1)</f>
        <v>Analyse PESTEL</v>
      </c>
      <c r="B334" s="525"/>
      <c r="C334" s="523" t="s">
        <v>1845</v>
      </c>
      <c r="D334" s="523" t="s">
        <v>1846</v>
      </c>
      <c r="E334" s="523" t="s">
        <v>1847</v>
      </c>
      <c r="F334" s="523" t="s">
        <v>1848</v>
      </c>
    </row>
    <row r="335" spans="1:6" s="526" customFormat="1" x14ac:dyDescent="0.3">
      <c r="A335" s="524" t="str">
        <f t="shared" ca="1" si="8"/>
        <v>Scénarios d'avenir</v>
      </c>
      <c r="B335" s="525"/>
      <c r="C335" s="523" t="s">
        <v>1849</v>
      </c>
      <c r="D335" s="523" t="s">
        <v>1850</v>
      </c>
      <c r="E335" s="523" t="s">
        <v>1851</v>
      </c>
      <c r="F335" s="523" t="s">
        <v>1852</v>
      </c>
    </row>
    <row r="336" spans="1:6" s="526" customFormat="1" x14ac:dyDescent="0.3">
      <c r="A336" s="524" t="str">
        <f t="shared" ca="1" si="8"/>
        <v>Tendances de développement</v>
      </c>
      <c r="B336" s="525"/>
      <c r="C336" s="523" t="s">
        <v>1853</v>
      </c>
      <c r="D336" s="523" t="s">
        <v>1854</v>
      </c>
      <c r="E336" s="523" t="s">
        <v>1855</v>
      </c>
      <c r="F336" s="523" t="s">
        <v>1856</v>
      </c>
    </row>
    <row r="337" spans="1:6" s="526" customFormat="1" x14ac:dyDescent="0.3">
      <c r="A337" s="524" t="str">
        <f t="shared" ca="1" si="8"/>
        <v>5 forces de Porter</v>
      </c>
      <c r="B337" s="525"/>
      <c r="C337" s="523" t="s">
        <v>1857</v>
      </c>
      <c r="D337" s="523" t="s">
        <v>1858</v>
      </c>
      <c r="E337" s="523" t="s">
        <v>1859</v>
      </c>
      <c r="F337" s="523" t="s">
        <v>1860</v>
      </c>
    </row>
    <row r="338" spans="1:6" s="526" customFormat="1" x14ac:dyDescent="0.3">
      <c r="A338" s="524" t="str">
        <f t="shared" ca="1" si="8"/>
        <v>Analyse des risques</v>
      </c>
      <c r="B338" s="525"/>
      <c r="C338" s="523" t="s">
        <v>1861</v>
      </c>
      <c r="D338" s="523" t="s">
        <v>1862</v>
      </c>
      <c r="E338" s="523" t="s">
        <v>1863</v>
      </c>
      <c r="F338" s="523" t="s">
        <v>1864</v>
      </c>
    </row>
    <row r="339" spans="1:6" s="526" customFormat="1" x14ac:dyDescent="0.3">
      <c r="A339" s="524" t="str">
        <f t="shared" ca="1" si="8"/>
        <v>Analyse de portefeuille</v>
      </c>
      <c r="B339" s="525"/>
      <c r="C339" s="523" t="s">
        <v>1865</v>
      </c>
      <c r="D339" s="523" t="s">
        <v>1866</v>
      </c>
      <c r="E339" s="523" t="s">
        <v>1867</v>
      </c>
      <c r="F339" s="523" t="s">
        <v>1868</v>
      </c>
    </row>
    <row r="340" spans="1:6" s="526" customFormat="1" x14ac:dyDescent="0.3">
      <c r="A340" s="524" t="str">
        <f t="shared" ca="1" si="8"/>
        <v>Activités principales</v>
      </c>
      <c r="B340" s="525"/>
      <c r="C340" s="523" t="s">
        <v>1869</v>
      </c>
      <c r="D340" s="523" t="s">
        <v>1870</v>
      </c>
      <c r="E340" s="523" t="s">
        <v>1871</v>
      </c>
      <c r="F340" s="523" t="s">
        <v>1872</v>
      </c>
    </row>
    <row r="341" spans="1:6" s="526" customFormat="1" x14ac:dyDescent="0.3">
      <c r="A341" s="524" t="str">
        <f t="shared" ca="1" si="8"/>
        <v>Ressources &amp; Compétences</v>
      </c>
      <c r="B341" s="525"/>
      <c r="C341" s="523" t="s">
        <v>1873</v>
      </c>
      <c r="D341" s="523" t="s">
        <v>1874</v>
      </c>
      <c r="E341" s="523" t="s">
        <v>1875</v>
      </c>
      <c r="F341" s="523" t="s">
        <v>1876</v>
      </c>
    </row>
    <row r="342" spans="1:6" s="526" customFormat="1" x14ac:dyDescent="0.3">
      <c r="A342" s="524" t="str">
        <f t="shared" ca="1" si="8"/>
        <v>Processus principaux</v>
      </c>
      <c r="B342" s="525"/>
      <c r="C342" s="523" t="s">
        <v>1877</v>
      </c>
      <c r="D342" s="523" t="s">
        <v>1878</v>
      </c>
      <c r="E342" s="523" t="s">
        <v>1879</v>
      </c>
      <c r="F342" s="523" t="s">
        <v>1880</v>
      </c>
    </row>
    <row r="343" spans="1:6" s="526" customFormat="1" x14ac:dyDescent="0.3">
      <c r="A343" s="524" t="str">
        <f t="shared" ca="1" si="8"/>
        <v>Produits &amp; Prestations de services</v>
      </c>
      <c r="B343" s="525"/>
      <c r="C343" s="523" t="s">
        <v>1881</v>
      </c>
      <c r="D343" s="523" t="s">
        <v>1882</v>
      </c>
      <c r="E343" s="523" t="s">
        <v>1883</v>
      </c>
      <c r="F343" s="523" t="s">
        <v>1884</v>
      </c>
    </row>
    <row r="344" spans="1:6" s="526" customFormat="1" x14ac:dyDescent="0.3">
      <c r="A344" s="524" t="str">
        <f t="shared" ca="1" si="8"/>
        <v>Chiffres clé</v>
      </c>
      <c r="B344" s="525"/>
      <c r="C344" s="523" t="s">
        <v>66</v>
      </c>
      <c r="D344" s="523" t="s">
        <v>1885</v>
      </c>
      <c r="E344" s="523" t="s">
        <v>279</v>
      </c>
      <c r="F344" s="523" t="s">
        <v>1886</v>
      </c>
    </row>
    <row r="345" spans="1:6" s="526" customFormat="1" x14ac:dyDescent="0.3">
      <c r="A345" s="524" t="str">
        <f t="shared" ca="1" si="8"/>
        <v>Potentiel</v>
      </c>
      <c r="B345" s="525"/>
      <c r="C345" s="523" t="s">
        <v>1389</v>
      </c>
      <c r="D345" s="523" t="s">
        <v>1394</v>
      </c>
      <c r="E345" s="523" t="s">
        <v>1396</v>
      </c>
      <c r="F345" s="523" t="s">
        <v>1400</v>
      </c>
    </row>
    <row r="346" spans="1:6" s="526" customFormat="1" x14ac:dyDescent="0.3">
      <c r="A346" s="524" t="str">
        <f t="shared" ca="1" si="8"/>
        <v>Tendances</v>
      </c>
      <c r="B346" s="525"/>
      <c r="C346" s="523" t="s">
        <v>1887</v>
      </c>
      <c r="D346" s="523" t="s">
        <v>1888</v>
      </c>
      <c r="E346" s="523" t="s">
        <v>1887</v>
      </c>
      <c r="F346" s="523" t="s">
        <v>1889</v>
      </c>
    </row>
    <row r="347" spans="1:6" s="526" customFormat="1" x14ac:dyDescent="0.3">
      <c r="A347" s="524" t="str">
        <f t="shared" ca="1" si="8"/>
        <v>Clients</v>
      </c>
      <c r="B347" s="525"/>
      <c r="C347" s="523" t="s">
        <v>1387</v>
      </c>
      <c r="D347" s="523" t="s">
        <v>1392</v>
      </c>
      <c r="E347" s="523" t="s">
        <v>1890</v>
      </c>
      <c r="F347" s="523" t="s">
        <v>1891</v>
      </c>
    </row>
    <row r="348" spans="1:6" s="526" customFormat="1" x14ac:dyDescent="0.3">
      <c r="A348" s="524" t="str">
        <f t="shared" ca="1" si="8"/>
        <v>Marché</v>
      </c>
      <c r="B348" s="525"/>
      <c r="C348" s="523" t="s">
        <v>1892</v>
      </c>
      <c r="D348" s="523" t="s">
        <v>1893</v>
      </c>
      <c r="E348" s="523" t="s">
        <v>1894</v>
      </c>
      <c r="F348" s="523" t="s">
        <v>1895</v>
      </c>
    </row>
    <row r="349" spans="1:6" s="526" customFormat="1" x14ac:dyDescent="0.3">
      <c r="A349" s="524" t="str">
        <f t="shared" ca="1" si="8"/>
        <v>Benchmarking</v>
      </c>
      <c r="B349" s="525"/>
      <c r="C349" s="523" t="s">
        <v>1896</v>
      </c>
      <c r="D349" s="523" t="s">
        <v>1896</v>
      </c>
      <c r="E349" s="523" t="s">
        <v>1896</v>
      </c>
      <c r="F349" s="523" t="s">
        <v>1896</v>
      </c>
    </row>
    <row r="350" spans="1:6" s="526" customFormat="1" x14ac:dyDescent="0.3">
      <c r="A350" s="524" t="str">
        <f t="shared" ca="1" si="8"/>
        <v>Développer les stratégies</v>
      </c>
      <c r="B350" s="525"/>
      <c r="C350" s="523" t="s">
        <v>1897</v>
      </c>
      <c r="D350" s="523" t="s">
        <v>1898</v>
      </c>
      <c r="E350" s="523" t="s">
        <v>1899</v>
      </c>
      <c r="F350" s="523" t="s">
        <v>1900</v>
      </c>
    </row>
    <row r="351" spans="1:6" s="526" customFormat="1" x14ac:dyDescent="0.3">
      <c r="A351" s="524" t="str">
        <f t="shared" ca="1" si="8"/>
        <v>Réalisation&amp; Controlling</v>
      </c>
      <c r="B351" s="525"/>
      <c r="C351" s="523" t="s">
        <v>1901</v>
      </c>
      <c r="D351" s="523" t="s">
        <v>1902</v>
      </c>
      <c r="E351" s="523" t="s">
        <v>3531</v>
      </c>
      <c r="F351" s="523" t="s">
        <v>1903</v>
      </c>
    </row>
    <row r="352" spans="1:6" s="526" customFormat="1" x14ac:dyDescent="0.3">
      <c r="A352" s="524" t="str">
        <f t="shared" ca="1" si="8"/>
        <v>Comment atteindre les objectifs</v>
      </c>
      <c r="B352" s="525"/>
      <c r="C352" s="523" t="s">
        <v>1904</v>
      </c>
      <c r="D352" s="523" t="s">
        <v>1905</v>
      </c>
      <c r="E352" s="523" t="s">
        <v>1906</v>
      </c>
      <c r="F352" s="523" t="s">
        <v>1907</v>
      </c>
    </row>
    <row r="353" spans="1:6" s="526" customFormat="1" x14ac:dyDescent="0.3">
      <c r="A353" s="524" t="str">
        <f t="shared" ca="1" si="8"/>
        <v>Analyse SWOT</v>
      </c>
      <c r="B353" s="525"/>
      <c r="C353" s="523" t="s">
        <v>1908</v>
      </c>
      <c r="D353" s="523" t="s">
        <v>1909</v>
      </c>
      <c r="E353" s="523" t="s">
        <v>1910</v>
      </c>
      <c r="F353" s="523" t="s">
        <v>1911</v>
      </c>
    </row>
    <row r="354" spans="1:6" s="526" customFormat="1" x14ac:dyDescent="0.3">
      <c r="A354" s="524" t="str">
        <f t="shared" ca="1" si="8"/>
        <v>Gestion de projets</v>
      </c>
      <c r="B354" s="525"/>
      <c r="C354" s="523" t="s">
        <v>1912</v>
      </c>
      <c r="D354" s="523" t="s">
        <v>1913</v>
      </c>
      <c r="E354" s="523" t="s">
        <v>1914</v>
      </c>
      <c r="F354" s="523" t="s">
        <v>1915</v>
      </c>
    </row>
    <row r="355" spans="1:6" s="526" customFormat="1" x14ac:dyDescent="0.3">
      <c r="A355" s="524" t="str">
        <f t="shared" ca="1" si="8"/>
        <v>Stratégies</v>
      </c>
      <c r="B355" s="525"/>
      <c r="C355" s="523" t="s">
        <v>206</v>
      </c>
      <c r="D355" s="523" t="s">
        <v>207</v>
      </c>
      <c r="E355" s="523" t="s">
        <v>293</v>
      </c>
      <c r="F355" s="523" t="s">
        <v>5</v>
      </c>
    </row>
    <row r="356" spans="1:6" s="526" customFormat="1" x14ac:dyDescent="0.3">
      <c r="A356" s="524" t="str">
        <f t="shared" ca="1" si="8"/>
        <v>Comment atteindre nos objectifs ?</v>
      </c>
      <c r="B356" s="525"/>
      <c r="C356" s="523" t="s">
        <v>1904</v>
      </c>
      <c r="D356" s="523" t="s">
        <v>1916</v>
      </c>
      <c r="E356" s="523" t="s">
        <v>1906</v>
      </c>
      <c r="F356" s="523" t="s">
        <v>1917</v>
      </c>
    </row>
    <row r="357" spans="1:6" s="526" customFormat="1" x14ac:dyDescent="0.3">
      <c r="A357" s="524" t="str">
        <f t="shared" ca="1" si="8"/>
        <v>Vision/Stratégies</v>
      </c>
      <c r="B357" s="525"/>
      <c r="C357" s="523" t="s">
        <v>3609</v>
      </c>
      <c r="D357" s="523" t="s">
        <v>3610</v>
      </c>
      <c r="E357" s="523" t="s">
        <v>3611</v>
      </c>
      <c r="F357" s="523" t="s">
        <v>3612</v>
      </c>
    </row>
    <row r="358" spans="1:6" s="526" customFormat="1" x14ac:dyDescent="0.3">
      <c r="A358" s="524" t="str">
        <f t="shared" ca="1" si="8"/>
        <v>Strategy Map</v>
      </c>
      <c r="B358" s="525"/>
      <c r="C358" s="523" t="s">
        <v>1918</v>
      </c>
      <c r="D358" s="523" t="s">
        <v>1918</v>
      </c>
      <c r="E358" s="523" t="s">
        <v>1918</v>
      </c>
      <c r="F358" s="523" t="s">
        <v>1919</v>
      </c>
    </row>
    <row r="359" spans="1:6" s="526" customFormat="1" x14ac:dyDescent="0.3">
      <c r="A359" s="524" t="str">
        <f t="shared" ca="1" si="8"/>
        <v>Comment réaliser ? Comment assurer le succès ?</v>
      </c>
      <c r="B359" s="525"/>
      <c r="C359" s="523" t="s">
        <v>1920</v>
      </c>
      <c r="D359" s="523" t="s">
        <v>1921</v>
      </c>
      <c r="E359" s="523" t="s">
        <v>1922</v>
      </c>
      <c r="F359" s="523" t="s">
        <v>1923</v>
      </c>
    </row>
    <row r="360" spans="1:6" s="526" customFormat="1" x14ac:dyDescent="0.3">
      <c r="A360" s="524" t="str">
        <f t="shared" ca="1" si="8"/>
        <v>Sources de revenus</v>
      </c>
      <c r="B360" s="525"/>
      <c r="C360" s="523" t="s">
        <v>1924</v>
      </c>
      <c r="D360" s="523" t="s">
        <v>1925</v>
      </c>
      <c r="E360" s="523" t="s">
        <v>1926</v>
      </c>
      <c r="F360" s="523" t="s">
        <v>1927</v>
      </c>
    </row>
    <row r="361" spans="1:6" s="526" customFormat="1" x14ac:dyDescent="0.3">
      <c r="A361" s="524" t="str">
        <f t="shared" ca="1" si="8"/>
        <v>Structure des coûts</v>
      </c>
      <c r="B361" s="525"/>
      <c r="C361" s="523" t="s">
        <v>1928</v>
      </c>
      <c r="D361" s="523" t="s">
        <v>1929</v>
      </c>
      <c r="E361" s="523" t="s">
        <v>1930</v>
      </c>
      <c r="F361" s="523" t="s">
        <v>1931</v>
      </c>
    </row>
    <row r="362" spans="1:6" s="526" customFormat="1" x14ac:dyDescent="0.3">
      <c r="A362" s="524" t="str">
        <f t="shared" ca="1" si="8"/>
        <v>Plan des mesures</v>
      </c>
      <c r="B362" s="525"/>
      <c r="C362" s="523" t="s">
        <v>1932</v>
      </c>
      <c r="D362" s="523" t="s">
        <v>1933</v>
      </c>
      <c r="E362" s="523" t="s">
        <v>1934</v>
      </c>
      <c r="F362" s="523" t="s">
        <v>1935</v>
      </c>
    </row>
    <row r="363" spans="1:6" s="526" customFormat="1" x14ac:dyDescent="0.3">
      <c r="A363" s="524" t="str">
        <f t="shared" ca="1" si="8"/>
        <v>Businessplan</v>
      </c>
      <c r="B363" s="525"/>
      <c r="C363" s="523" t="s">
        <v>1936</v>
      </c>
      <c r="D363" s="523" t="s">
        <v>1936</v>
      </c>
      <c r="E363" s="523" t="s">
        <v>1937</v>
      </c>
      <c r="F363" s="523" t="s">
        <v>1937</v>
      </c>
    </row>
    <row r="364" spans="1:6" s="526" customFormat="1" x14ac:dyDescent="0.3">
      <c r="A364" s="524" t="str">
        <f t="shared" ca="1" si="8"/>
        <v>Tableau de bord</v>
      </c>
      <c r="B364" s="525"/>
      <c r="C364" s="523" t="s">
        <v>1938</v>
      </c>
      <c r="D364" s="523" t="s">
        <v>1939</v>
      </c>
      <c r="E364" s="523" t="s">
        <v>249</v>
      </c>
      <c r="F364" s="523" t="s">
        <v>3530</v>
      </c>
    </row>
    <row r="365" spans="1:6" s="526" customFormat="1" x14ac:dyDescent="0.3">
      <c r="A365" s="524" t="str">
        <f t="shared" ca="1" si="8"/>
        <v>Business Model</v>
      </c>
      <c r="B365" s="525"/>
      <c r="C365" s="523" t="s">
        <v>1940</v>
      </c>
      <c r="D365" s="523" t="s">
        <v>1940</v>
      </c>
      <c r="E365" s="523" t="s">
        <v>1940</v>
      </c>
      <c r="F365" s="523" t="s">
        <v>1940</v>
      </c>
    </row>
    <row r="366" spans="1:6" s="526" customFormat="1" x14ac:dyDescent="0.3">
      <c r="A366" s="524" t="str">
        <f t="shared" ca="1" si="8"/>
        <v>Innovation</v>
      </c>
      <c r="B366" s="525"/>
      <c r="C366" s="523" t="s">
        <v>516</v>
      </c>
      <c r="D366" s="523" t="s">
        <v>516</v>
      </c>
      <c r="E366" s="523" t="s">
        <v>516</v>
      </c>
      <c r="F366" s="523" t="s">
        <v>1941</v>
      </c>
    </row>
    <row r="367" spans="1:6" s="518" customFormat="1" ht="13.8" x14ac:dyDescent="0.3">
      <c r="A367" s="515" t="str">
        <f t="shared" ca="1" si="8"/>
        <v>Votre logo:</v>
      </c>
      <c r="B367" s="516"/>
      <c r="C367" s="517" t="s">
        <v>754</v>
      </c>
      <c r="D367" s="517" t="s">
        <v>755</v>
      </c>
      <c r="E367" s="517" t="s">
        <v>756</v>
      </c>
      <c r="F367" s="517" t="s">
        <v>757</v>
      </c>
    </row>
    <row r="368" spans="1:6" s="548" customFormat="1" x14ac:dyDescent="0.3">
      <c r="A368" s="520" t="str">
        <f t="shared" ca="1" si="8"/>
        <v>A N A L Y S E   D E S   P A R T I E S   P R E N A N T E S</v>
      </c>
      <c r="B368" s="547"/>
      <c r="C368" s="520" t="s">
        <v>1942</v>
      </c>
      <c r="D368" s="520" t="s">
        <v>1943</v>
      </c>
      <c r="E368" s="520" t="s">
        <v>1944</v>
      </c>
      <c r="F368" s="520" t="s">
        <v>1945</v>
      </c>
    </row>
    <row r="369" spans="1:6" s="526" customFormat="1" x14ac:dyDescent="0.3">
      <c r="A369" s="524" t="str">
        <f t="shared" ca="1" si="8"/>
        <v>Contexte large</v>
      </c>
      <c r="B369" s="525"/>
      <c r="C369" s="523" t="s">
        <v>1946</v>
      </c>
      <c r="D369" s="523" t="s">
        <v>1947</v>
      </c>
      <c r="E369" s="523" t="s">
        <v>1948</v>
      </c>
      <c r="F369" s="523" t="s">
        <v>1949</v>
      </c>
    </row>
    <row r="370" spans="1:6" s="526" customFormat="1" x14ac:dyDescent="0.3">
      <c r="A370" s="524" t="str">
        <f t="shared" ca="1" si="8"/>
        <v>Contexte restreint</v>
      </c>
      <c r="B370" s="525"/>
      <c r="C370" s="523" t="s">
        <v>1950</v>
      </c>
      <c r="D370" s="523" t="s">
        <v>1951</v>
      </c>
      <c r="E370" s="523" t="s">
        <v>1952</v>
      </c>
      <c r="F370" s="523" t="s">
        <v>1953</v>
      </c>
    </row>
    <row r="371" spans="1:6" s="526" customFormat="1" x14ac:dyDescent="0.3">
      <c r="A371" s="524" t="str">
        <f t="shared" ca="1" si="8"/>
        <v>interne</v>
      </c>
      <c r="B371" s="525"/>
      <c r="C371" s="523" t="s">
        <v>1814</v>
      </c>
      <c r="D371" s="523" t="s">
        <v>1815</v>
      </c>
      <c r="E371" s="523" t="s">
        <v>1816</v>
      </c>
      <c r="F371" s="523" t="s">
        <v>1817</v>
      </c>
    </row>
    <row r="372" spans="1:6" s="526" customFormat="1" x14ac:dyDescent="0.3">
      <c r="A372" s="524" t="str">
        <f t="shared" ca="1" si="8"/>
        <v>Nous</v>
      </c>
      <c r="B372" s="525"/>
      <c r="C372" s="523" t="s">
        <v>1954</v>
      </c>
      <c r="D372" s="523" t="s">
        <v>1955</v>
      </c>
      <c r="E372" s="523" t="s">
        <v>1956</v>
      </c>
      <c r="F372" s="523" t="s">
        <v>1957</v>
      </c>
    </row>
    <row r="373" spans="1:6" s="526" customFormat="1" x14ac:dyDescent="0.3">
      <c r="A373" s="524" t="str">
        <f t="shared" ca="1" si="8"/>
        <v>contacts fréquents</v>
      </c>
      <c r="B373" s="525"/>
      <c r="C373" s="523" t="s">
        <v>1958</v>
      </c>
      <c r="D373" s="523" t="s">
        <v>1959</v>
      </c>
      <c r="E373" s="523" t="s">
        <v>1960</v>
      </c>
      <c r="F373" s="523" t="s">
        <v>1961</v>
      </c>
    </row>
    <row r="374" spans="1:6" s="526" customFormat="1" x14ac:dyDescent="0.3">
      <c r="A374" s="524" t="str">
        <f t="shared" ca="1" si="8"/>
        <v>contacts réguliers</v>
      </c>
      <c r="B374" s="525"/>
      <c r="C374" s="523" t="s">
        <v>1962</v>
      </c>
      <c r="D374" s="523" t="s">
        <v>1963</v>
      </c>
      <c r="E374" s="523" t="s">
        <v>1964</v>
      </c>
      <c r="F374" s="523" t="s">
        <v>1965</v>
      </c>
    </row>
    <row r="375" spans="1:6" s="526" customFormat="1" x14ac:dyDescent="0.3">
      <c r="A375" s="524" t="str">
        <f t="shared" ca="1" si="8"/>
        <v>contacts rares</v>
      </c>
      <c r="B375" s="525"/>
      <c r="C375" s="523" t="s">
        <v>1966</v>
      </c>
      <c r="D375" s="523" t="s">
        <v>1967</v>
      </c>
      <c r="E375" s="523" t="s">
        <v>1968</v>
      </c>
      <c r="F375" s="523" t="s">
        <v>1969</v>
      </c>
    </row>
    <row r="376" spans="1:6" s="526" customFormat="1" x14ac:dyDescent="0.3">
      <c r="A376" s="524" t="str">
        <f t="shared" ca="1" si="8"/>
        <v>grande</v>
      </c>
      <c r="B376" s="525"/>
      <c r="C376" s="523" t="s">
        <v>583</v>
      </c>
      <c r="D376" s="523" t="s">
        <v>1970</v>
      </c>
      <c r="E376" s="523" t="s">
        <v>585</v>
      </c>
      <c r="F376" s="523" t="s">
        <v>1971</v>
      </c>
    </row>
    <row r="377" spans="1:6" s="526" customFormat="1" x14ac:dyDescent="0.3">
      <c r="A377" s="524" t="str">
        <f t="shared" ca="1" si="8"/>
        <v>grand</v>
      </c>
      <c r="B377" s="525"/>
      <c r="C377" s="523" t="s">
        <v>1972</v>
      </c>
      <c r="D377" s="523" t="s">
        <v>639</v>
      </c>
      <c r="E377" s="523" t="s">
        <v>1973</v>
      </c>
      <c r="F377" s="523" t="s">
        <v>1970</v>
      </c>
    </row>
    <row r="378" spans="1:6" s="526" customFormat="1" x14ac:dyDescent="0.3">
      <c r="A378" s="524" t="str">
        <f t="shared" ca="1" si="8"/>
        <v>Influence des parties prenantes</v>
      </c>
      <c r="B378" s="525"/>
      <c r="C378" s="523" t="s">
        <v>1974</v>
      </c>
      <c r="D378" s="523" t="s">
        <v>1975</v>
      </c>
      <c r="E378" s="523" t="s">
        <v>1976</v>
      </c>
      <c r="F378" s="523" t="s">
        <v>1977</v>
      </c>
    </row>
    <row r="379" spans="1:6" s="526" customFormat="1" x14ac:dyDescent="0.3">
      <c r="A379" s="524" t="str">
        <f t="shared" ca="1" si="8"/>
        <v>petite</v>
      </c>
      <c r="B379" s="525"/>
      <c r="C379" s="523" t="s">
        <v>591</v>
      </c>
      <c r="D379" s="523" t="s">
        <v>1978</v>
      </c>
      <c r="E379" s="523" t="s">
        <v>593</v>
      </c>
      <c r="F379" s="523" t="s">
        <v>645</v>
      </c>
    </row>
    <row r="380" spans="1:6" s="526" customFormat="1" x14ac:dyDescent="0.3">
      <c r="A380" s="524" t="str">
        <f t="shared" ca="1" si="8"/>
        <v>petit</v>
      </c>
      <c r="B380" s="525"/>
      <c r="C380" s="523" t="s">
        <v>1979</v>
      </c>
      <c r="D380" s="523" t="s">
        <v>641</v>
      </c>
      <c r="E380" s="523" t="s">
        <v>1980</v>
      </c>
      <c r="F380" s="523" t="s">
        <v>1981</v>
      </c>
    </row>
    <row r="381" spans="1:6" s="526" customFormat="1" x14ac:dyDescent="0.3">
      <c r="A381" s="524" t="str">
        <f t="shared" ca="1" si="8"/>
        <v>Intérêt des parties prenantes</v>
      </c>
      <c r="B381" s="525"/>
      <c r="C381" s="523" t="s">
        <v>1982</v>
      </c>
      <c r="D381" s="523" t="s">
        <v>1983</v>
      </c>
      <c r="E381" s="523" t="s">
        <v>1984</v>
      </c>
      <c r="F381" s="523" t="s">
        <v>1985</v>
      </c>
    </row>
    <row r="382" spans="1:6" s="526" customFormat="1" x14ac:dyDescent="0.3">
      <c r="A382" s="524" t="str">
        <f t="shared" ca="1" si="8"/>
        <v>No.</v>
      </c>
      <c r="B382" s="525"/>
      <c r="C382" s="523" t="s">
        <v>2</v>
      </c>
      <c r="D382" s="523" t="s">
        <v>28</v>
      </c>
      <c r="E382" s="523" t="s">
        <v>28</v>
      </c>
      <c r="F382" s="523" t="s">
        <v>611</v>
      </c>
    </row>
    <row r="383" spans="1:6" s="526" customFormat="1" x14ac:dyDescent="0.3">
      <c r="A383" s="524" t="str">
        <f t="shared" ca="1" si="8"/>
        <v>Groupe de parties prenantes</v>
      </c>
      <c r="B383" s="525"/>
      <c r="C383" s="523" t="s">
        <v>1986</v>
      </c>
      <c r="D383" s="523" t="s">
        <v>1987</v>
      </c>
      <c r="E383" s="523" t="s">
        <v>1988</v>
      </c>
      <c r="F383" s="523" t="s">
        <v>1989</v>
      </c>
    </row>
    <row r="384" spans="1:6" s="526" customFormat="1" x14ac:dyDescent="0.3">
      <c r="A384" s="524" t="str">
        <f t="shared" ca="1" si="8"/>
        <v>Intérêt, attentes</v>
      </c>
      <c r="B384" s="525"/>
      <c r="C384" s="523" t="s">
        <v>1990</v>
      </c>
      <c r="D384" s="523" t="s">
        <v>1991</v>
      </c>
      <c r="E384" s="523" t="s">
        <v>1992</v>
      </c>
      <c r="F384" s="523" t="s">
        <v>1993</v>
      </c>
    </row>
    <row r="385" spans="1:6" s="526" customFormat="1" x14ac:dyDescent="0.3">
      <c r="A385" s="524" t="str">
        <f t="shared" ca="1" si="8"/>
        <v>Etendue de l'intérêt</v>
      </c>
      <c r="B385" s="525"/>
      <c r="C385" s="523" t="s">
        <v>1994</v>
      </c>
      <c r="D385" s="523" t="s">
        <v>1995</v>
      </c>
      <c r="E385" s="523" t="s">
        <v>1996</v>
      </c>
      <c r="F385" s="523" t="s">
        <v>1997</v>
      </c>
    </row>
    <row r="386" spans="1:6" s="526" customFormat="1" x14ac:dyDescent="0.3">
      <c r="A386" s="524" t="str">
        <f t="shared" ca="1" si="8"/>
        <v>Etendue de l'influence</v>
      </c>
      <c r="B386" s="525"/>
      <c r="C386" s="523" t="s">
        <v>1998</v>
      </c>
      <c r="D386" s="523" t="s">
        <v>1999</v>
      </c>
      <c r="E386" s="523" t="s">
        <v>2000</v>
      </c>
      <c r="F386" s="523" t="s">
        <v>2001</v>
      </c>
    </row>
    <row r="387" spans="1:6" s="526" customFormat="1" ht="28.8" x14ac:dyDescent="0.3">
      <c r="A387" s="524" t="str">
        <f t="shared" ca="1" si="8"/>
        <v>Chances (+) et 
Dangers (-)</v>
      </c>
      <c r="B387" s="525"/>
      <c r="C387" s="523" t="s">
        <v>2002</v>
      </c>
      <c r="D387" s="523" t="s">
        <v>2003</v>
      </c>
      <c r="E387" s="523" t="s">
        <v>2004</v>
      </c>
      <c r="F387" s="523" t="s">
        <v>2005</v>
      </c>
    </row>
    <row r="388" spans="1:6" s="526" customFormat="1" x14ac:dyDescent="0.3">
      <c r="A388" s="524" t="str">
        <f t="shared" ca="1" si="8"/>
        <v>Mesures possibles</v>
      </c>
      <c r="B388" s="525"/>
      <c r="C388" s="523" t="s">
        <v>2006</v>
      </c>
      <c r="D388" s="523" t="s">
        <v>2007</v>
      </c>
      <c r="E388" s="523" t="s">
        <v>2008</v>
      </c>
      <c r="F388" s="523" t="s">
        <v>2009</v>
      </c>
    </row>
    <row r="389" spans="1:6" s="526" customFormat="1" x14ac:dyDescent="0.3">
      <c r="A389" s="524" t="str">
        <f t="shared" ca="1" si="8"/>
        <v>Statut</v>
      </c>
      <c r="B389" s="525"/>
      <c r="C389" s="523" t="s">
        <v>502</v>
      </c>
      <c r="D389" s="523" t="s">
        <v>503</v>
      </c>
      <c r="E389" s="523" t="s">
        <v>502</v>
      </c>
      <c r="F389" s="523" t="s">
        <v>621</v>
      </c>
    </row>
    <row r="390" spans="1:6" s="526" customFormat="1" x14ac:dyDescent="0.3">
      <c r="A390" s="524" t="str">
        <f t="shared" ca="1" si="8"/>
        <v>Taille du groupe</v>
      </c>
      <c r="B390" s="525"/>
      <c r="C390" s="523" t="s">
        <v>2010</v>
      </c>
      <c r="D390" s="523" t="s">
        <v>2011</v>
      </c>
      <c r="E390" s="523" t="s">
        <v>2012</v>
      </c>
      <c r="F390" s="523" t="s">
        <v>2013</v>
      </c>
    </row>
    <row r="391" spans="1:6" s="526" customFormat="1" x14ac:dyDescent="0.3">
      <c r="A391" s="524" t="str">
        <f t="shared" ca="1" si="8"/>
        <v>A N A L Y S E   D E S   P A R T I E S   P R E N A N T E S</v>
      </c>
      <c r="B391" s="525"/>
      <c r="C391" s="523" t="s">
        <v>1942</v>
      </c>
      <c r="D391" s="523" t="s">
        <v>1943</v>
      </c>
      <c r="E391" s="523" t="s">
        <v>1944</v>
      </c>
      <c r="F391" s="523" t="s">
        <v>2014</v>
      </c>
    </row>
    <row r="392" spans="1:6" s="563" customFormat="1" ht="13.8" x14ac:dyDescent="0.3">
      <c r="A392" s="561" t="str">
        <f t="shared" ca="1" si="8"/>
        <v>T E N D A N C E S   D E   D É V E L O P P E M E N T</v>
      </c>
      <c r="B392" s="562"/>
      <c r="C392" s="536" t="s">
        <v>2015</v>
      </c>
      <c r="D392" s="537" t="s">
        <v>2016</v>
      </c>
      <c r="E392" s="537" t="s">
        <v>2017</v>
      </c>
      <c r="F392" s="537" t="s">
        <v>2018</v>
      </c>
    </row>
    <row r="393" spans="1:6" s="560" customFormat="1" x14ac:dyDescent="0.3">
      <c r="A393" s="538" t="str">
        <f t="shared" ca="1" si="8"/>
        <v>Tendances politiques</v>
      </c>
      <c r="B393" s="539"/>
      <c r="C393" s="564" t="s">
        <v>2019</v>
      </c>
      <c r="D393" s="564" t="s">
        <v>2020</v>
      </c>
      <c r="E393" s="564" t="s">
        <v>2021</v>
      </c>
      <c r="F393" s="523" t="s">
        <v>2022</v>
      </c>
    </row>
    <row r="394" spans="1:6" s="560" customFormat="1" x14ac:dyDescent="0.3">
      <c r="A394" s="541" t="str">
        <f t="shared" ca="1" si="8"/>
        <v>Tendances économiques</v>
      </c>
      <c r="B394" s="539"/>
      <c r="C394" s="539" t="s">
        <v>2023</v>
      </c>
      <c r="D394" s="539" t="s">
        <v>2024</v>
      </c>
      <c r="E394" s="539" t="s">
        <v>2025</v>
      </c>
      <c r="F394" s="523" t="s">
        <v>2026</v>
      </c>
    </row>
    <row r="395" spans="1:6" s="560" customFormat="1" x14ac:dyDescent="0.3">
      <c r="A395" s="541" t="str">
        <f t="shared" ca="1" si="8"/>
        <v>Tendances sociologiques</v>
      </c>
      <c r="B395" s="539"/>
      <c r="C395" s="539" t="s">
        <v>2027</v>
      </c>
      <c r="D395" s="539" t="s">
        <v>2028</v>
      </c>
      <c r="E395" s="539" t="s">
        <v>2029</v>
      </c>
      <c r="F395" s="523" t="s">
        <v>2030</v>
      </c>
    </row>
    <row r="396" spans="1:6" s="560" customFormat="1" x14ac:dyDescent="0.3">
      <c r="A396" s="541" t="str">
        <f t="shared" ca="1" si="8"/>
        <v>Tendances technologiques</v>
      </c>
      <c r="B396" s="539"/>
      <c r="C396" s="539" t="s">
        <v>2031</v>
      </c>
      <c r="D396" s="539" t="s">
        <v>2032</v>
      </c>
      <c r="E396" s="523" t="s">
        <v>2033</v>
      </c>
      <c r="F396" s="523" t="s">
        <v>2034</v>
      </c>
    </row>
    <row r="397" spans="1:6" s="560" customFormat="1" x14ac:dyDescent="0.3">
      <c r="A397" s="541" t="str">
        <f t="shared" ca="1" si="8"/>
        <v>Tendances écologiques</v>
      </c>
      <c r="B397" s="539"/>
      <c r="C397" s="539" t="s">
        <v>2035</v>
      </c>
      <c r="D397" s="539" t="s">
        <v>2036</v>
      </c>
      <c r="E397" s="523" t="s">
        <v>2037</v>
      </c>
      <c r="F397" s="523" t="s">
        <v>2038</v>
      </c>
    </row>
    <row r="398" spans="1:6" s="560" customFormat="1" x14ac:dyDescent="0.3">
      <c r="A398" s="541" t="str">
        <f t="shared" ref="A398:A461" ca="1" si="9">OFFSET($C398,0,$B$4-1)</f>
        <v>Tendances légales</v>
      </c>
      <c r="B398" s="539"/>
      <c r="C398" s="539" t="s">
        <v>2039</v>
      </c>
      <c r="D398" s="539" t="s">
        <v>2040</v>
      </c>
      <c r="E398" s="539" t="s">
        <v>2041</v>
      </c>
      <c r="F398" s="523" t="s">
        <v>2042</v>
      </c>
    </row>
    <row r="399" spans="1:6" s="560" customFormat="1" x14ac:dyDescent="0.3">
      <c r="A399" s="541" t="str">
        <f t="shared" ca="1" si="9"/>
        <v>Tendances</v>
      </c>
      <c r="B399" s="539"/>
      <c r="C399" s="539" t="s">
        <v>1887</v>
      </c>
      <c r="D399" s="539" t="s">
        <v>1888</v>
      </c>
      <c r="E399" s="539" t="s">
        <v>1887</v>
      </c>
      <c r="F399" s="523" t="s">
        <v>1889</v>
      </c>
    </row>
    <row r="400" spans="1:6" s="548" customFormat="1" x14ac:dyDescent="0.3">
      <c r="A400" s="520" t="str">
        <f t="shared" ca="1" si="9"/>
        <v>A N A L Y S E   P E S T E L</v>
      </c>
      <c r="B400" s="547"/>
      <c r="C400" s="520" t="s">
        <v>2043</v>
      </c>
      <c r="D400" s="520" t="s">
        <v>2044</v>
      </c>
      <c r="E400" s="520" t="s">
        <v>2045</v>
      </c>
      <c r="F400" s="520" t="s">
        <v>2046</v>
      </c>
    </row>
    <row r="401" spans="1:6" s="526" customFormat="1" x14ac:dyDescent="0.3">
      <c r="A401" s="524" t="str">
        <f t="shared" ca="1" si="9"/>
        <v>Facteurs d'influence politique</v>
      </c>
      <c r="B401" s="525"/>
      <c r="C401" s="523" t="s">
        <v>2047</v>
      </c>
      <c r="D401" s="523" t="s">
        <v>2048</v>
      </c>
      <c r="E401" s="523" t="s">
        <v>2049</v>
      </c>
      <c r="F401" s="523" t="s">
        <v>2050</v>
      </c>
    </row>
    <row r="402" spans="1:6" s="526" customFormat="1" x14ac:dyDescent="0.3">
      <c r="A402" s="524" t="str">
        <f t="shared" ca="1" si="9"/>
        <v>No.</v>
      </c>
      <c r="B402" s="525"/>
      <c r="C402" s="523" t="s">
        <v>2</v>
      </c>
      <c r="D402" s="523" t="s">
        <v>28</v>
      </c>
      <c r="E402" s="523" t="s">
        <v>28</v>
      </c>
      <c r="F402" s="523" t="s">
        <v>611</v>
      </c>
    </row>
    <row r="403" spans="1:6" s="526" customFormat="1" x14ac:dyDescent="0.3">
      <c r="A403" s="524" t="str">
        <f t="shared" ca="1" si="9"/>
        <v>Facteurs d'influence</v>
      </c>
      <c r="B403" s="525"/>
      <c r="C403" s="523" t="s">
        <v>2051</v>
      </c>
      <c r="D403" s="523" t="s">
        <v>2052</v>
      </c>
      <c r="E403" s="523" t="s">
        <v>2053</v>
      </c>
      <c r="F403" s="523" t="s">
        <v>2054</v>
      </c>
    </row>
    <row r="404" spans="1:6" s="526" customFormat="1" x14ac:dyDescent="0.3">
      <c r="A404" s="524" t="str">
        <f t="shared" ca="1" si="9"/>
        <v>Impact</v>
      </c>
      <c r="B404" s="525"/>
      <c r="C404" s="523" t="s">
        <v>982</v>
      </c>
      <c r="D404" s="523" t="s">
        <v>495</v>
      </c>
      <c r="E404" s="523" t="s">
        <v>616</v>
      </c>
      <c r="F404" s="523" t="s">
        <v>617</v>
      </c>
    </row>
    <row r="405" spans="1:6" s="526" customFormat="1" x14ac:dyDescent="0.3">
      <c r="A405" s="524" t="str">
        <f t="shared" ca="1" si="9"/>
        <v>Intensité de l'impact</v>
      </c>
      <c r="B405" s="525"/>
      <c r="C405" s="523" t="s">
        <v>2055</v>
      </c>
      <c r="D405" s="523" t="s">
        <v>2056</v>
      </c>
      <c r="E405" s="523" t="s">
        <v>2057</v>
      </c>
      <c r="F405" s="523" t="s">
        <v>2058</v>
      </c>
    </row>
    <row r="406" spans="1:6" s="526" customFormat="1" ht="28.8" x14ac:dyDescent="0.3">
      <c r="A406" s="524" t="str">
        <f t="shared" ca="1" si="9"/>
        <v>Ten-
dance</v>
      </c>
      <c r="B406" s="525"/>
      <c r="C406" s="523" t="s">
        <v>618</v>
      </c>
      <c r="D406" s="523" t="s">
        <v>619</v>
      </c>
      <c r="E406" s="523" t="s">
        <v>618</v>
      </c>
      <c r="F406" s="523" t="s">
        <v>620</v>
      </c>
    </row>
    <row r="407" spans="1:6" s="526" customFormat="1" x14ac:dyDescent="0.3">
      <c r="A407" s="524" t="str">
        <f t="shared" ca="1" si="9"/>
        <v>Mesures possibles</v>
      </c>
      <c r="B407" s="525"/>
      <c r="C407" s="523" t="s">
        <v>2006</v>
      </c>
      <c r="D407" s="523" t="s">
        <v>2007</v>
      </c>
      <c r="E407" s="523" t="s">
        <v>2008</v>
      </c>
      <c r="F407" s="523" t="s">
        <v>2009</v>
      </c>
    </row>
    <row r="408" spans="1:6" s="526" customFormat="1" x14ac:dyDescent="0.3">
      <c r="A408" s="524" t="str">
        <f t="shared" ca="1" si="9"/>
        <v>Statut</v>
      </c>
      <c r="B408" s="525"/>
      <c r="C408" s="523" t="s">
        <v>502</v>
      </c>
      <c r="D408" s="523" t="s">
        <v>503</v>
      </c>
      <c r="E408" s="523" t="s">
        <v>502</v>
      </c>
      <c r="F408" s="523" t="s">
        <v>621</v>
      </c>
    </row>
    <row r="409" spans="1:6" s="526" customFormat="1" x14ac:dyDescent="0.3">
      <c r="A409" s="524" t="str">
        <f t="shared" ca="1" si="9"/>
        <v>Facteurs d'influence économique</v>
      </c>
      <c r="B409" s="525"/>
      <c r="C409" s="523" t="s">
        <v>2059</v>
      </c>
      <c r="D409" s="523" t="s">
        <v>2060</v>
      </c>
      <c r="E409" s="523" t="s">
        <v>2061</v>
      </c>
      <c r="F409" s="523" t="s">
        <v>2062</v>
      </c>
    </row>
    <row r="410" spans="1:6" s="526" customFormat="1" x14ac:dyDescent="0.3">
      <c r="A410" s="524" t="str">
        <f t="shared" ca="1" si="9"/>
        <v>Facteurs d'influence sociologique</v>
      </c>
      <c r="B410" s="525"/>
      <c r="C410" s="523" t="s">
        <v>2063</v>
      </c>
      <c r="D410" s="523" t="s">
        <v>2064</v>
      </c>
      <c r="E410" s="523" t="s">
        <v>2065</v>
      </c>
      <c r="F410" s="523" t="s">
        <v>2066</v>
      </c>
    </row>
    <row r="411" spans="1:6" s="526" customFormat="1" x14ac:dyDescent="0.3">
      <c r="A411" s="524" t="str">
        <f t="shared" ca="1" si="9"/>
        <v>Facteurs d'influence technologique</v>
      </c>
      <c r="B411" s="525"/>
      <c r="C411" s="523" t="s">
        <v>2067</v>
      </c>
      <c r="D411" s="523" t="s">
        <v>2068</v>
      </c>
      <c r="E411" s="523" t="s">
        <v>2069</v>
      </c>
      <c r="F411" s="523" t="s">
        <v>2070</v>
      </c>
    </row>
    <row r="412" spans="1:6" s="526" customFormat="1" x14ac:dyDescent="0.3">
      <c r="A412" s="524" t="str">
        <f t="shared" ca="1" si="9"/>
        <v>Facteurs d'influence écologique</v>
      </c>
      <c r="B412" s="525"/>
      <c r="C412" s="523" t="s">
        <v>2071</v>
      </c>
      <c r="D412" s="523" t="s">
        <v>2072</v>
      </c>
      <c r="E412" s="523" t="s">
        <v>2073</v>
      </c>
      <c r="F412" s="523" t="s">
        <v>2074</v>
      </c>
    </row>
    <row r="413" spans="1:6" s="526" customFormat="1" x14ac:dyDescent="0.3">
      <c r="A413" s="524" t="str">
        <f t="shared" ca="1" si="9"/>
        <v>Facteurs d'influence législative</v>
      </c>
      <c r="B413" s="525"/>
      <c r="C413" s="523" t="s">
        <v>2075</v>
      </c>
      <c r="D413" s="523" t="s">
        <v>2076</v>
      </c>
      <c r="E413" s="523" t="s">
        <v>2077</v>
      </c>
      <c r="F413" s="523" t="s">
        <v>2078</v>
      </c>
    </row>
    <row r="414" spans="1:6" s="526" customFormat="1" x14ac:dyDescent="0.3">
      <c r="A414" s="524" t="str">
        <f t="shared" ca="1" si="9"/>
        <v>Maintenir satisfait</v>
      </c>
      <c r="B414" s="525"/>
      <c r="C414" s="523" t="s">
        <v>2079</v>
      </c>
      <c r="D414" s="523" t="s">
        <v>2080</v>
      </c>
      <c r="E414" s="523" t="s">
        <v>2081</v>
      </c>
      <c r="F414" s="523" t="s">
        <v>2082</v>
      </c>
    </row>
    <row r="415" spans="1:6" s="526" customFormat="1" x14ac:dyDescent="0.3">
      <c r="A415" s="524" t="str">
        <f t="shared" ca="1" si="9"/>
        <v>Surveiller</v>
      </c>
      <c r="B415" s="525"/>
      <c r="C415" s="523" t="s">
        <v>2083</v>
      </c>
      <c r="D415" s="523" t="s">
        <v>2084</v>
      </c>
      <c r="E415" s="523" t="s">
        <v>2085</v>
      </c>
      <c r="F415" s="523" t="s">
        <v>2086</v>
      </c>
    </row>
    <row r="416" spans="1:6" s="526" customFormat="1" x14ac:dyDescent="0.3">
      <c r="A416" s="524" t="str">
        <f t="shared" ca="1" si="9"/>
        <v>Tenir informé</v>
      </c>
      <c r="B416" s="525"/>
      <c r="C416" s="523" t="s">
        <v>2087</v>
      </c>
      <c r="D416" s="523" t="s">
        <v>1299</v>
      </c>
      <c r="E416" s="523" t="s">
        <v>2088</v>
      </c>
      <c r="F416" s="523" t="s">
        <v>2089</v>
      </c>
    </row>
    <row r="417" spans="1:6" s="526" customFormat="1" x14ac:dyDescent="0.3">
      <c r="A417" s="524" t="str">
        <f t="shared" ca="1" si="9"/>
        <v>Suivre de près</v>
      </c>
      <c r="B417" s="525"/>
      <c r="C417" s="523" t="s">
        <v>2090</v>
      </c>
      <c r="D417" s="523" t="s">
        <v>2091</v>
      </c>
      <c r="E417" s="523" t="s">
        <v>2092</v>
      </c>
      <c r="F417" s="523" t="s">
        <v>2093</v>
      </c>
    </row>
    <row r="418" spans="1:6" s="548" customFormat="1" x14ac:dyDescent="0.3">
      <c r="A418" s="565" t="str">
        <f t="shared" ca="1" si="9"/>
        <v>5  F O R C E S  D E  P O R T E R</v>
      </c>
      <c r="B418" s="566"/>
      <c r="C418" s="520" t="s">
        <v>2094</v>
      </c>
      <c r="D418" s="520" t="s">
        <v>2095</v>
      </c>
      <c r="E418" s="520" t="s">
        <v>2096</v>
      </c>
      <c r="F418" s="520" t="s">
        <v>2097</v>
      </c>
    </row>
    <row r="419" spans="1:6" s="526" customFormat="1" x14ac:dyDescent="0.3">
      <c r="A419" s="524" t="str">
        <f t="shared" ca="1" si="9"/>
        <v>Menace de nouv. entrants</v>
      </c>
      <c r="B419" s="525"/>
      <c r="C419" s="523" t="s">
        <v>2098</v>
      </c>
      <c r="D419" s="523" t="s">
        <v>2099</v>
      </c>
      <c r="E419" s="523" t="s">
        <v>2100</v>
      </c>
      <c r="F419" s="523" t="s">
        <v>2101</v>
      </c>
    </row>
    <row r="420" spans="1:6" s="526" customFormat="1" x14ac:dyDescent="0.3">
      <c r="A420" s="524" t="str">
        <f t="shared" ca="1" si="9"/>
        <v>Pouvoir publics</v>
      </c>
      <c r="B420" s="525"/>
      <c r="C420" s="523" t="s">
        <v>1641</v>
      </c>
      <c r="D420" s="523" t="s">
        <v>2102</v>
      </c>
      <c r="E420" s="523" t="s">
        <v>2103</v>
      </c>
      <c r="F420" s="523" t="s">
        <v>2104</v>
      </c>
    </row>
    <row r="421" spans="1:6" s="526" customFormat="1" x14ac:dyDescent="0.3">
      <c r="A421" s="524" t="str">
        <f t="shared" ca="1" si="9"/>
        <v>Pouvoir de nég. fournisseurs</v>
      </c>
      <c r="B421" s="525"/>
      <c r="C421" s="523" t="s">
        <v>3520</v>
      </c>
      <c r="D421" s="523" t="s">
        <v>2105</v>
      </c>
      <c r="E421" s="523" t="s">
        <v>2106</v>
      </c>
      <c r="F421" s="523" t="s">
        <v>2107</v>
      </c>
    </row>
    <row r="422" spans="1:6" s="526" customFormat="1" x14ac:dyDescent="0.3">
      <c r="A422" s="524" t="str">
        <f t="shared" ca="1" si="9"/>
        <v>Pouvoir de nég. clients</v>
      </c>
      <c r="B422" s="525"/>
      <c r="C422" s="523" t="s">
        <v>3491</v>
      </c>
      <c r="D422" s="523" t="s">
        <v>2108</v>
      </c>
      <c r="E422" s="523" t="s">
        <v>2109</v>
      </c>
      <c r="F422" s="523" t="s">
        <v>2110</v>
      </c>
    </row>
    <row r="423" spans="1:6" s="526" customFormat="1" x14ac:dyDescent="0.3">
      <c r="A423" s="524" t="str">
        <f t="shared" ca="1" si="9"/>
        <v>Produits de substitution</v>
      </c>
      <c r="B423" s="525"/>
      <c r="C423" s="523" t="s">
        <v>2111</v>
      </c>
      <c r="D423" s="523" t="s">
        <v>2112</v>
      </c>
      <c r="E423" s="523" t="s">
        <v>2113</v>
      </c>
      <c r="F423" s="523" t="s">
        <v>2114</v>
      </c>
    </row>
    <row r="424" spans="1:6" s="526" customFormat="1" x14ac:dyDescent="0.3">
      <c r="A424" s="524" t="str">
        <f t="shared" ca="1" si="9"/>
        <v>Concurrence / rivalité</v>
      </c>
      <c r="B424" s="525"/>
      <c r="C424" s="523" t="s">
        <v>2115</v>
      </c>
      <c r="D424" s="523" t="s">
        <v>2116</v>
      </c>
      <c r="E424" s="523" t="s">
        <v>2117</v>
      </c>
      <c r="F424" s="523" t="s">
        <v>2118</v>
      </c>
    </row>
    <row r="425" spans="1:6" s="526" customFormat="1" x14ac:dyDescent="0.3">
      <c r="A425" s="524" t="str">
        <f t="shared" ca="1" si="9"/>
        <v>Menace de nouveaux entrants</v>
      </c>
      <c r="B425" s="525"/>
      <c r="C425" s="523" t="s">
        <v>2119</v>
      </c>
      <c r="D425" s="523" t="s">
        <v>2120</v>
      </c>
      <c r="E425" s="523" t="s">
        <v>2121</v>
      </c>
      <c r="F425" s="523" t="s">
        <v>2101</v>
      </c>
    </row>
    <row r="426" spans="1:6" s="526" customFormat="1" x14ac:dyDescent="0.3">
      <c r="A426" s="524" t="str">
        <f t="shared" ca="1" si="9"/>
        <v>Pouvoir de négociation des fournisseurs</v>
      </c>
      <c r="B426" s="525"/>
      <c r="C426" s="523" t="s">
        <v>2122</v>
      </c>
      <c r="D426" s="523" t="s">
        <v>2123</v>
      </c>
      <c r="E426" s="523" t="s">
        <v>2106</v>
      </c>
      <c r="F426" s="523" t="s">
        <v>2107</v>
      </c>
    </row>
    <row r="427" spans="1:6" s="526" customFormat="1" x14ac:dyDescent="0.3">
      <c r="A427" s="524" t="str">
        <f t="shared" ca="1" si="9"/>
        <v>Menace des produits de substitution</v>
      </c>
      <c r="B427" s="525"/>
      <c r="C427" s="523" t="s">
        <v>2111</v>
      </c>
      <c r="D427" s="523" t="s">
        <v>2124</v>
      </c>
      <c r="E427" s="523" t="s">
        <v>2113</v>
      </c>
      <c r="F427" s="523" t="s">
        <v>2114</v>
      </c>
    </row>
    <row r="428" spans="1:6" s="526" customFormat="1" x14ac:dyDescent="0.3">
      <c r="A428" s="524" t="str">
        <f t="shared" ca="1" si="9"/>
        <v>Pouvoir de négociation des clients</v>
      </c>
      <c r="B428" s="525"/>
      <c r="C428" s="523" t="s">
        <v>2125</v>
      </c>
      <c r="D428" s="523" t="s">
        <v>2126</v>
      </c>
      <c r="E428" s="523" t="s">
        <v>2109</v>
      </c>
      <c r="F428" s="523" t="s">
        <v>2110</v>
      </c>
    </row>
    <row r="429" spans="1:6" s="526" customFormat="1" x14ac:dyDescent="0.3">
      <c r="A429" s="524" t="str">
        <f t="shared" ca="1" si="9"/>
        <v>Concurrence / rivalité</v>
      </c>
      <c r="B429" s="525"/>
      <c r="C429" s="523" t="s">
        <v>2127</v>
      </c>
      <c r="D429" s="523" t="s">
        <v>2116</v>
      </c>
      <c r="E429" s="523" t="s">
        <v>2117</v>
      </c>
      <c r="F429" s="523" t="s">
        <v>2118</v>
      </c>
    </row>
    <row r="430" spans="1:6" s="526" customFormat="1" x14ac:dyDescent="0.3">
      <c r="A430" s="524" t="str">
        <f t="shared" ca="1" si="9"/>
        <v>No.</v>
      </c>
      <c r="B430" s="525"/>
      <c r="C430" s="523" t="s">
        <v>2</v>
      </c>
      <c r="D430" s="523" t="s">
        <v>28</v>
      </c>
      <c r="E430" s="523" t="s">
        <v>28</v>
      </c>
      <c r="F430" s="523" t="s">
        <v>611</v>
      </c>
    </row>
    <row r="431" spans="1:6" s="526" customFormat="1" x14ac:dyDescent="0.3">
      <c r="A431" s="524" t="str">
        <f t="shared" ca="1" si="9"/>
        <v>Désignation</v>
      </c>
      <c r="B431" s="525"/>
      <c r="C431" s="523" t="s">
        <v>2128</v>
      </c>
      <c r="D431" s="523" t="s">
        <v>2129</v>
      </c>
      <c r="E431" s="523" t="s">
        <v>2130</v>
      </c>
      <c r="F431" s="523" t="s">
        <v>2131</v>
      </c>
    </row>
    <row r="432" spans="1:6" s="526" customFormat="1" x14ac:dyDescent="0.3">
      <c r="A432" s="524" t="str">
        <f t="shared" ca="1" si="9"/>
        <v>Impact</v>
      </c>
      <c r="B432" s="525"/>
      <c r="C432" s="523" t="s">
        <v>982</v>
      </c>
      <c r="D432" s="523" t="s">
        <v>495</v>
      </c>
      <c r="E432" s="523" t="s">
        <v>616</v>
      </c>
      <c r="F432" s="523" t="s">
        <v>617</v>
      </c>
    </row>
    <row r="433" spans="1:6" s="526" customFormat="1" x14ac:dyDescent="0.3">
      <c r="A433" s="524" t="str">
        <f t="shared" ca="1" si="9"/>
        <v>Degré de danger</v>
      </c>
      <c r="B433" s="525"/>
      <c r="C433" s="523" t="s">
        <v>2132</v>
      </c>
      <c r="D433" s="523" t="s">
        <v>2133</v>
      </c>
      <c r="E433" s="523" t="s">
        <v>2134</v>
      </c>
      <c r="F433" s="523" t="s">
        <v>2135</v>
      </c>
    </row>
    <row r="434" spans="1:6" s="526" customFormat="1" x14ac:dyDescent="0.3">
      <c r="A434" s="524" t="str">
        <f t="shared" ca="1" si="9"/>
        <v>Impact sur développm.</v>
      </c>
      <c r="B434" s="525"/>
      <c r="C434" s="523" t="s">
        <v>2136</v>
      </c>
      <c r="D434" s="523" t="s">
        <v>2137</v>
      </c>
      <c r="E434" s="523" t="s">
        <v>2138</v>
      </c>
      <c r="F434" s="523" t="s">
        <v>2139</v>
      </c>
    </row>
    <row r="435" spans="1:6" s="526" customFormat="1" ht="28.8" x14ac:dyDescent="0.3">
      <c r="A435" s="524" t="str">
        <f t="shared" ca="1" si="9"/>
        <v>Ten-
dance</v>
      </c>
      <c r="B435" s="525"/>
      <c r="C435" s="523" t="s">
        <v>618</v>
      </c>
      <c r="D435" s="523" t="s">
        <v>619</v>
      </c>
      <c r="E435" s="523" t="s">
        <v>618</v>
      </c>
      <c r="F435" s="523" t="s">
        <v>620</v>
      </c>
    </row>
    <row r="436" spans="1:6" s="526" customFormat="1" x14ac:dyDescent="0.3">
      <c r="A436" s="524" t="str">
        <f t="shared" ca="1" si="9"/>
        <v>Mesures possibles</v>
      </c>
      <c r="B436" s="525"/>
      <c r="C436" s="523" t="s">
        <v>2006</v>
      </c>
      <c r="D436" s="523" t="s">
        <v>2007</v>
      </c>
      <c r="E436" s="523" t="s">
        <v>2008</v>
      </c>
      <c r="F436" s="523" t="s">
        <v>2009</v>
      </c>
    </row>
    <row r="437" spans="1:6" s="526" customFormat="1" x14ac:dyDescent="0.3">
      <c r="A437" s="524" t="str">
        <f t="shared" ca="1" si="9"/>
        <v>Statut</v>
      </c>
      <c r="B437" s="525"/>
      <c r="C437" s="523" t="s">
        <v>502</v>
      </c>
      <c r="D437" s="523" t="s">
        <v>503</v>
      </c>
      <c r="E437" s="523" t="s">
        <v>502</v>
      </c>
      <c r="F437" s="523" t="s">
        <v>621</v>
      </c>
    </row>
    <row r="438" spans="1:6" s="526" customFormat="1" x14ac:dyDescent="0.3">
      <c r="A438" s="524" t="str">
        <f t="shared" ca="1" si="9"/>
        <v>Somme</v>
      </c>
      <c r="B438" s="525"/>
      <c r="C438" s="523" t="s">
        <v>1006</v>
      </c>
      <c r="D438" s="523" t="s">
        <v>1007</v>
      </c>
      <c r="E438" s="523" t="s">
        <v>1053</v>
      </c>
      <c r="F438" s="523" t="s">
        <v>1079</v>
      </c>
    </row>
    <row r="439" spans="1:6" s="548" customFormat="1" x14ac:dyDescent="0.3">
      <c r="A439" s="520" t="str">
        <f t="shared" ca="1" si="9"/>
        <v>M A T R I C E   B C G</v>
      </c>
      <c r="B439" s="547"/>
      <c r="C439" s="520" t="s">
        <v>2140</v>
      </c>
      <c r="D439" s="520" t="s">
        <v>2141</v>
      </c>
      <c r="E439" s="520" t="s">
        <v>2142</v>
      </c>
      <c r="F439" s="520" t="s">
        <v>2143</v>
      </c>
    </row>
    <row r="440" spans="1:6" s="526" customFormat="1" x14ac:dyDescent="0.3">
      <c r="A440" s="524" t="str">
        <f t="shared" ca="1" si="9"/>
        <v>Croissance du marché</v>
      </c>
      <c r="B440" s="525"/>
      <c r="C440" s="523" t="s">
        <v>2144</v>
      </c>
      <c r="D440" s="523" t="s">
        <v>2145</v>
      </c>
      <c r="E440" s="523" t="s">
        <v>2146</v>
      </c>
      <c r="F440" s="523" t="s">
        <v>2147</v>
      </c>
    </row>
    <row r="441" spans="1:6" s="526" customFormat="1" x14ac:dyDescent="0.3">
      <c r="A441" s="524" t="str">
        <f t="shared" ca="1" si="9"/>
        <v>Part de marché relative</v>
      </c>
      <c r="B441" s="525"/>
      <c r="C441" s="523" t="s">
        <v>2148</v>
      </c>
      <c r="D441" s="523" t="s">
        <v>2149</v>
      </c>
      <c r="E441" s="523" t="s">
        <v>2150</v>
      </c>
      <c r="F441" s="523" t="s">
        <v>2151</v>
      </c>
    </row>
    <row r="442" spans="1:6" s="526" customFormat="1" x14ac:dyDescent="0.3">
      <c r="A442" s="524" t="str">
        <f t="shared" ca="1" si="9"/>
        <v>Chiffre d'affaires</v>
      </c>
      <c r="B442" s="525"/>
      <c r="C442" s="523" t="s">
        <v>2152</v>
      </c>
      <c r="D442" s="523" t="s">
        <v>2153</v>
      </c>
      <c r="E442" s="523" t="s">
        <v>2154</v>
      </c>
      <c r="F442" s="523" t="s">
        <v>2155</v>
      </c>
    </row>
    <row r="443" spans="1:6" s="526" customFormat="1" x14ac:dyDescent="0.3">
      <c r="A443" s="524" t="str">
        <f t="shared" ca="1" si="9"/>
        <v>Croissance du marché</v>
      </c>
      <c r="B443" s="525"/>
      <c r="C443" s="523" t="s">
        <v>2144</v>
      </c>
      <c r="D443" s="523" t="s">
        <v>2145</v>
      </c>
      <c r="E443" s="523" t="s">
        <v>2146</v>
      </c>
      <c r="F443" s="523" t="s">
        <v>2147</v>
      </c>
    </row>
    <row r="444" spans="1:6" s="526" customFormat="1" x14ac:dyDescent="0.3">
      <c r="A444" s="524" t="str">
        <f t="shared" ca="1" si="9"/>
        <v>Part de marché relative</v>
      </c>
      <c r="B444" s="525"/>
      <c r="C444" s="523" t="s">
        <v>2148</v>
      </c>
      <c r="D444" s="523" t="s">
        <v>2149</v>
      </c>
      <c r="E444" s="523" t="s">
        <v>2150</v>
      </c>
      <c r="F444" s="523" t="s">
        <v>2151</v>
      </c>
    </row>
    <row r="445" spans="1:6" s="526" customFormat="1" x14ac:dyDescent="0.3">
      <c r="A445" s="524" t="str">
        <f t="shared" ca="1" si="9"/>
        <v>Remarques</v>
      </c>
      <c r="B445" s="525"/>
      <c r="C445" s="523" t="s">
        <v>499</v>
      </c>
      <c r="D445" s="523" t="s">
        <v>500</v>
      </c>
      <c r="E445" s="523" t="s">
        <v>501</v>
      </c>
      <c r="F445" s="523" t="s">
        <v>2156</v>
      </c>
    </row>
    <row r="446" spans="1:6" s="526" customFormat="1" x14ac:dyDescent="0.3">
      <c r="A446" s="524" t="str">
        <f t="shared" ca="1" si="9"/>
        <v>Produit 2</v>
      </c>
      <c r="B446" s="525"/>
      <c r="C446" s="523" t="s">
        <v>2157</v>
      </c>
      <c r="D446" s="523" t="s">
        <v>2158</v>
      </c>
      <c r="E446" s="523" t="s">
        <v>1671</v>
      </c>
      <c r="F446" s="523" t="s">
        <v>2159</v>
      </c>
    </row>
    <row r="447" spans="1:6" s="526" customFormat="1" x14ac:dyDescent="0.3">
      <c r="A447" s="524" t="str">
        <f t="shared" ca="1" si="9"/>
        <v>Produit 3</v>
      </c>
      <c r="B447" s="525"/>
      <c r="C447" s="523" t="s">
        <v>2160</v>
      </c>
      <c r="D447" s="523" t="s">
        <v>2161</v>
      </c>
      <c r="E447" s="523" t="s">
        <v>2162</v>
      </c>
      <c r="F447" s="523" t="s">
        <v>2163</v>
      </c>
    </row>
    <row r="448" spans="1:6" s="526" customFormat="1" x14ac:dyDescent="0.3">
      <c r="A448" s="524" t="str">
        <f t="shared" ca="1" si="9"/>
        <v>Produit 4</v>
      </c>
      <c r="B448" s="525"/>
      <c r="C448" s="523" t="s">
        <v>2164</v>
      </c>
      <c r="D448" s="523" t="s">
        <v>2165</v>
      </c>
      <c r="E448" s="523" t="s">
        <v>2166</v>
      </c>
      <c r="F448" s="523" t="s">
        <v>2167</v>
      </c>
    </row>
    <row r="449" spans="1:6" s="526" customFormat="1" x14ac:dyDescent="0.3">
      <c r="A449" s="524" t="str">
        <f t="shared" ca="1" si="9"/>
        <v>Produit 5</v>
      </c>
      <c r="B449" s="525"/>
      <c r="C449" s="523" t="s">
        <v>2168</v>
      </c>
      <c r="D449" s="523" t="s">
        <v>2169</v>
      </c>
      <c r="E449" s="523" t="s">
        <v>2170</v>
      </c>
      <c r="F449" s="523" t="s">
        <v>2171</v>
      </c>
    </row>
    <row r="450" spans="1:6" s="526" customFormat="1" x14ac:dyDescent="0.3">
      <c r="A450" s="524" t="str">
        <f t="shared" ca="1" si="9"/>
        <v>Produit 6</v>
      </c>
      <c r="B450" s="525"/>
      <c r="C450" s="523" t="s">
        <v>2172</v>
      </c>
      <c r="D450" s="523" t="s">
        <v>2173</v>
      </c>
      <c r="E450" s="523" t="s">
        <v>2174</v>
      </c>
      <c r="F450" s="523" t="s">
        <v>2175</v>
      </c>
    </row>
    <row r="451" spans="1:6" s="526" customFormat="1" x14ac:dyDescent="0.3">
      <c r="A451" s="524" t="str">
        <f t="shared" ca="1" si="9"/>
        <v>Produit</v>
      </c>
      <c r="B451" s="525"/>
      <c r="C451" s="523" t="s">
        <v>2176</v>
      </c>
      <c r="D451" s="523" t="s">
        <v>2177</v>
      </c>
      <c r="E451" s="523" t="s">
        <v>2178</v>
      </c>
      <c r="F451" s="523" t="s">
        <v>2179</v>
      </c>
    </row>
    <row r="452" spans="1:6" s="526" customFormat="1" x14ac:dyDescent="0.3">
      <c r="A452" s="524" t="str">
        <f t="shared" ca="1" si="9"/>
        <v>Chiffre d'affaires entreprise</v>
      </c>
      <c r="B452" s="525"/>
      <c r="C452" s="523" t="s">
        <v>2180</v>
      </c>
      <c r="D452" s="523" t="s">
        <v>2181</v>
      </c>
      <c r="E452" s="523" t="s">
        <v>2182</v>
      </c>
      <c r="F452" s="523" t="s">
        <v>2183</v>
      </c>
    </row>
    <row r="453" spans="1:6" s="526" customFormat="1" x14ac:dyDescent="0.3">
      <c r="A453" s="524" t="str">
        <f t="shared" ca="1" si="9"/>
        <v>Chiffre d'affaires du concurrent le plus fort</v>
      </c>
      <c r="B453" s="525"/>
      <c r="C453" s="523" t="s">
        <v>2184</v>
      </c>
      <c r="D453" s="523" t="s">
        <v>2185</v>
      </c>
      <c r="E453" s="523" t="s">
        <v>2186</v>
      </c>
      <c r="F453" s="523" t="s">
        <v>2187</v>
      </c>
    </row>
    <row r="454" spans="1:6" s="548" customFormat="1" x14ac:dyDescent="0.3">
      <c r="A454" s="520" t="str">
        <f t="shared" ca="1" si="9"/>
        <v>M A T R I C E   M c   K I N S E Y</v>
      </c>
      <c r="B454" s="547"/>
      <c r="C454" s="520" t="s">
        <v>2188</v>
      </c>
      <c r="D454" s="520" t="s">
        <v>2189</v>
      </c>
      <c r="E454" s="520" t="s">
        <v>2190</v>
      </c>
      <c r="F454" s="520" t="s">
        <v>2191</v>
      </c>
    </row>
    <row r="455" spans="1:6" s="526" customFormat="1" x14ac:dyDescent="0.3">
      <c r="A455" s="524" t="str">
        <f t="shared" ca="1" si="9"/>
        <v>Attrait du marché</v>
      </c>
      <c r="B455" s="525"/>
      <c r="C455" s="523" t="s">
        <v>2192</v>
      </c>
      <c r="D455" s="523" t="s">
        <v>2193</v>
      </c>
      <c r="E455" s="523" t="s">
        <v>2194</v>
      </c>
      <c r="F455" s="523" t="s">
        <v>2195</v>
      </c>
    </row>
    <row r="456" spans="1:6" s="526" customFormat="1" x14ac:dyDescent="0.3">
      <c r="A456" s="524" t="str">
        <f t="shared" ca="1" si="9"/>
        <v>Attrait du marché</v>
      </c>
      <c r="B456" s="525"/>
      <c r="C456" s="523" t="s">
        <v>2196</v>
      </c>
      <c r="D456" s="523" t="s">
        <v>2193</v>
      </c>
      <c r="E456" s="523" t="s">
        <v>2194</v>
      </c>
      <c r="F456" s="523" t="s">
        <v>2195</v>
      </c>
    </row>
    <row r="457" spans="1:6" s="526" customFormat="1" x14ac:dyDescent="0.3">
      <c r="A457" s="524" t="str">
        <f t="shared" ca="1" si="9"/>
        <v>Position concurrentielle</v>
      </c>
      <c r="B457" s="525"/>
      <c r="C457" s="523" t="s">
        <v>2197</v>
      </c>
      <c r="D457" s="523" t="s">
        <v>2198</v>
      </c>
      <c r="E457" s="523" t="s">
        <v>2199</v>
      </c>
      <c r="F457" s="523" t="s">
        <v>2200</v>
      </c>
    </row>
    <row r="458" spans="1:6" s="526" customFormat="1" x14ac:dyDescent="0.3">
      <c r="A458" s="524" t="str">
        <f t="shared" ca="1" si="9"/>
        <v>Position concurrentielle</v>
      </c>
      <c r="B458" s="525"/>
      <c r="C458" s="523" t="s">
        <v>2201</v>
      </c>
      <c r="D458" s="523" t="s">
        <v>2198</v>
      </c>
      <c r="E458" s="523" t="s">
        <v>2199</v>
      </c>
      <c r="F458" s="523" t="s">
        <v>2200</v>
      </c>
    </row>
    <row r="459" spans="1:6" s="526" customFormat="1" x14ac:dyDescent="0.3">
      <c r="A459" s="524" t="str">
        <f t="shared" ca="1" si="9"/>
        <v>Défendre la position</v>
      </c>
      <c r="B459" s="525"/>
      <c r="C459" s="523" t="s">
        <v>2202</v>
      </c>
      <c r="D459" s="523" t="s">
        <v>2203</v>
      </c>
      <c r="E459" s="523" t="s">
        <v>2204</v>
      </c>
      <c r="F459" s="523" t="s">
        <v>2205</v>
      </c>
    </row>
    <row r="460" spans="1:6" s="526" customFormat="1" x14ac:dyDescent="0.3">
      <c r="A460" s="524" t="str">
        <f t="shared" ca="1" si="9"/>
        <v>Expansion sélective</v>
      </c>
      <c r="B460" s="525"/>
      <c r="C460" s="523" t="s">
        <v>2206</v>
      </c>
      <c r="D460" s="523" t="s">
        <v>2207</v>
      </c>
      <c r="E460" s="523" t="s">
        <v>2208</v>
      </c>
      <c r="F460" s="523" t="s">
        <v>2209</v>
      </c>
    </row>
    <row r="461" spans="1:6" s="526" customFormat="1" x14ac:dyDescent="0.3">
      <c r="A461" s="524" t="str">
        <f t="shared" ca="1" si="9"/>
        <v>Expansion avec investissement</v>
      </c>
      <c r="B461" s="525"/>
      <c r="C461" s="523" t="s">
        <v>2210</v>
      </c>
      <c r="D461" s="523" t="s">
        <v>2211</v>
      </c>
      <c r="E461" s="523" t="s">
        <v>2212</v>
      </c>
      <c r="F461" s="523" t="s">
        <v>2213</v>
      </c>
    </row>
    <row r="462" spans="1:6" s="526" customFormat="1" x14ac:dyDescent="0.3">
      <c r="A462" s="524" t="str">
        <f t="shared" ref="A462:A525" ca="1" si="10">OFFSET($C462,0,$B$4-1)</f>
        <v>Expansion modeste ou récolter</v>
      </c>
      <c r="B462" s="525"/>
      <c r="C462" s="523" t="s">
        <v>2214</v>
      </c>
      <c r="D462" s="523" t="s">
        <v>2215</v>
      </c>
      <c r="E462" s="523" t="s">
        <v>2216</v>
      </c>
      <c r="F462" s="523" t="s">
        <v>2217</v>
      </c>
    </row>
    <row r="463" spans="1:6" s="526" customFormat="1" x14ac:dyDescent="0.3">
      <c r="A463" s="524" t="str">
        <f t="shared" ca="1" si="10"/>
        <v>Orientation bénéfice</v>
      </c>
      <c r="B463" s="525"/>
      <c r="C463" s="523" t="s">
        <v>2218</v>
      </c>
      <c r="D463" s="523" t="s">
        <v>2219</v>
      </c>
      <c r="E463" s="523" t="s">
        <v>2220</v>
      </c>
      <c r="F463" s="523" t="s">
        <v>2221</v>
      </c>
    </row>
    <row r="464" spans="1:6" s="526" customFormat="1" x14ac:dyDescent="0.3">
      <c r="A464" s="524" t="str">
        <f t="shared" ca="1" si="10"/>
        <v>Désinvestissement</v>
      </c>
      <c r="B464" s="525"/>
      <c r="C464" s="523" t="s">
        <v>2222</v>
      </c>
      <c r="D464" s="523" t="s">
        <v>2223</v>
      </c>
      <c r="E464" s="523" t="s">
        <v>2224</v>
      </c>
      <c r="F464" s="523" t="s">
        <v>2225</v>
      </c>
    </row>
    <row r="465" spans="1:6" s="526" customFormat="1" x14ac:dyDescent="0.3">
      <c r="A465" s="524" t="str">
        <f t="shared" ca="1" si="10"/>
        <v>Sélection/ orientation bénéfice</v>
      </c>
      <c r="B465" s="525"/>
      <c r="C465" s="523" t="s">
        <v>2226</v>
      </c>
      <c r="D465" s="523" t="s">
        <v>2227</v>
      </c>
      <c r="E465" s="523" t="s">
        <v>2228</v>
      </c>
      <c r="F465" s="523" t="s">
        <v>2229</v>
      </c>
    </row>
    <row r="466" spans="1:6" s="526" customFormat="1" x14ac:dyDescent="0.3">
      <c r="A466" s="524" t="str">
        <f t="shared" ca="1" si="10"/>
        <v>Défendre et changer le focus</v>
      </c>
      <c r="B466" s="525"/>
      <c r="C466" s="523" t="s">
        <v>2230</v>
      </c>
      <c r="D466" s="523" t="s">
        <v>2231</v>
      </c>
      <c r="E466" s="523" t="s">
        <v>2232</v>
      </c>
      <c r="F466" s="523" t="s">
        <v>2233</v>
      </c>
    </row>
    <row r="467" spans="1:6" s="526" customFormat="1" x14ac:dyDescent="0.3">
      <c r="A467" s="524" t="str">
        <f t="shared" ca="1" si="10"/>
        <v>Expansion</v>
      </c>
      <c r="B467" s="525"/>
      <c r="C467" s="523" t="s">
        <v>2234</v>
      </c>
      <c r="D467" s="523" t="s">
        <v>2235</v>
      </c>
      <c r="E467" s="523" t="s">
        <v>2235</v>
      </c>
      <c r="F467" s="523" t="s">
        <v>2236</v>
      </c>
    </row>
    <row r="468" spans="1:6" s="526" customFormat="1" x14ac:dyDescent="0.3">
      <c r="A468" s="524" t="str">
        <f t="shared" ca="1" si="10"/>
        <v>Sélectionner</v>
      </c>
      <c r="B468" s="525"/>
      <c r="C468" s="523" t="s">
        <v>2237</v>
      </c>
      <c r="D468" s="523" t="s">
        <v>2238</v>
      </c>
      <c r="E468" s="523" t="s">
        <v>2239</v>
      </c>
      <c r="F468" s="523" t="s">
        <v>2240</v>
      </c>
    </row>
    <row r="469" spans="1:6" s="526" customFormat="1" x14ac:dyDescent="0.3">
      <c r="A469" s="524" t="str">
        <f t="shared" ca="1" si="10"/>
        <v xml:space="preserve">Écrémage </v>
      </c>
      <c r="B469" s="525"/>
      <c r="C469" s="523" t="s">
        <v>2241</v>
      </c>
      <c r="D469" s="523" t="s">
        <v>2242</v>
      </c>
      <c r="E469" s="523" t="s">
        <v>2243</v>
      </c>
      <c r="F469" s="523" t="s">
        <v>2244</v>
      </c>
    </row>
    <row r="470" spans="1:6" s="548" customFormat="1" x14ac:dyDescent="0.3">
      <c r="A470" s="520" t="str">
        <f t="shared" ca="1" si="10"/>
        <v>C H A Î N E   D E   V A L E U R   D E  P O R T E R</v>
      </c>
      <c r="B470" s="547"/>
      <c r="C470" s="520" t="s">
        <v>2245</v>
      </c>
      <c r="D470" s="520" t="s">
        <v>2246</v>
      </c>
      <c r="E470" s="520" t="s">
        <v>2247</v>
      </c>
      <c r="F470" s="520" t="s">
        <v>2248</v>
      </c>
    </row>
    <row r="471" spans="1:6" s="526" customFormat="1" x14ac:dyDescent="0.3">
      <c r="A471" s="524" t="str">
        <f t="shared" ca="1" si="10"/>
        <v>Activités de soutien</v>
      </c>
      <c r="B471" s="525"/>
      <c r="C471" s="523" t="s">
        <v>2249</v>
      </c>
      <c r="D471" s="523" t="s">
        <v>2250</v>
      </c>
      <c r="E471" s="523" t="s">
        <v>2251</v>
      </c>
      <c r="F471" s="523" t="s">
        <v>2252</v>
      </c>
    </row>
    <row r="472" spans="1:6" s="526" customFormat="1" x14ac:dyDescent="0.3">
      <c r="A472" s="524" t="str">
        <f t="shared" ca="1" si="10"/>
        <v>Activités principales</v>
      </c>
      <c r="B472" s="525"/>
      <c r="C472" s="523" t="s">
        <v>2253</v>
      </c>
      <c r="D472" s="523" t="s">
        <v>1870</v>
      </c>
      <c r="E472" s="523" t="s">
        <v>2254</v>
      </c>
      <c r="F472" s="523" t="s">
        <v>2255</v>
      </c>
    </row>
    <row r="473" spans="1:6" s="526" customFormat="1" x14ac:dyDescent="0.3">
      <c r="A473" s="524" t="str">
        <f t="shared" ca="1" si="10"/>
        <v>Achats / approvisionnements</v>
      </c>
      <c r="B473" s="525"/>
      <c r="C473" s="523" t="s">
        <v>2256</v>
      </c>
      <c r="D473" s="523" t="s">
        <v>2257</v>
      </c>
      <c r="E473" s="523" t="s">
        <v>2258</v>
      </c>
      <c r="F473" s="523" t="s">
        <v>2259</v>
      </c>
    </row>
    <row r="474" spans="1:6" s="526" customFormat="1" x14ac:dyDescent="0.3">
      <c r="A474" s="524" t="str">
        <f t="shared" ca="1" si="10"/>
        <v>Développement technologique / R&amp;D</v>
      </c>
      <c r="B474" s="525"/>
      <c r="C474" s="523" t="s">
        <v>2260</v>
      </c>
      <c r="D474" s="523" t="s">
        <v>2261</v>
      </c>
      <c r="E474" s="523" t="s">
        <v>2262</v>
      </c>
      <c r="F474" s="523" t="s">
        <v>2263</v>
      </c>
    </row>
    <row r="475" spans="1:6" s="526" customFormat="1" x14ac:dyDescent="0.3">
      <c r="A475" s="524" t="str">
        <f t="shared" ca="1" si="10"/>
        <v>Gestion des ressources humaines</v>
      </c>
      <c r="B475" s="525"/>
      <c r="C475" s="523" t="s">
        <v>2264</v>
      </c>
      <c r="D475" s="523" t="s">
        <v>2265</v>
      </c>
      <c r="E475" s="523" t="s">
        <v>2266</v>
      </c>
      <c r="F475" s="523" t="s">
        <v>2267</v>
      </c>
    </row>
    <row r="476" spans="1:6" s="526" customFormat="1" x14ac:dyDescent="0.3">
      <c r="A476" s="524" t="str">
        <f t="shared" ca="1" si="10"/>
        <v>Infrastructure</v>
      </c>
      <c r="B476" s="525"/>
      <c r="C476" s="523" t="s">
        <v>2268</v>
      </c>
      <c r="D476" s="523" t="s">
        <v>2269</v>
      </c>
      <c r="E476" s="523" t="s">
        <v>2269</v>
      </c>
      <c r="F476" s="523" t="s">
        <v>2270</v>
      </c>
    </row>
    <row r="477" spans="1:6" s="526" customFormat="1" x14ac:dyDescent="0.3">
      <c r="A477" s="524" t="str">
        <f t="shared" ca="1" si="10"/>
        <v>Logistique interne</v>
      </c>
      <c r="B477" s="525"/>
      <c r="C477" s="523" t="s">
        <v>2271</v>
      </c>
      <c r="D477" s="523" t="s">
        <v>2272</v>
      </c>
      <c r="E477" s="523" t="s">
        <v>2273</v>
      </c>
      <c r="F477" s="523" t="s">
        <v>2274</v>
      </c>
    </row>
    <row r="478" spans="1:6" s="526" customFormat="1" x14ac:dyDescent="0.3">
      <c r="A478" s="524" t="str">
        <f t="shared" ca="1" si="10"/>
        <v xml:space="preserve">Production </v>
      </c>
      <c r="B478" s="525"/>
      <c r="C478" s="523" t="s">
        <v>2275</v>
      </c>
      <c r="D478" s="523" t="s">
        <v>2276</v>
      </c>
      <c r="E478" s="523" t="s">
        <v>2277</v>
      </c>
      <c r="F478" s="523" t="s">
        <v>2278</v>
      </c>
    </row>
    <row r="479" spans="1:6" s="526" customFormat="1" x14ac:dyDescent="0.3">
      <c r="A479" s="524" t="str">
        <f t="shared" ca="1" si="10"/>
        <v>Logistique externe</v>
      </c>
      <c r="B479" s="525"/>
      <c r="C479" s="523" t="s">
        <v>2279</v>
      </c>
      <c r="D479" s="523" t="s">
        <v>2280</v>
      </c>
      <c r="E479" s="523" t="s">
        <v>2281</v>
      </c>
      <c r="F479" s="523" t="s">
        <v>2282</v>
      </c>
    </row>
    <row r="480" spans="1:6" s="526" customFormat="1" x14ac:dyDescent="0.3">
      <c r="A480" s="524" t="str">
        <f t="shared" ca="1" si="10"/>
        <v>Marketing&amp;Vente</v>
      </c>
      <c r="B480" s="525"/>
      <c r="C480" s="523" t="s">
        <v>2283</v>
      </c>
      <c r="D480" s="523" t="s">
        <v>2284</v>
      </c>
      <c r="E480" s="523" t="s">
        <v>2285</v>
      </c>
      <c r="F480" s="523" t="s">
        <v>2286</v>
      </c>
    </row>
    <row r="481" spans="1:6" s="526" customFormat="1" x14ac:dyDescent="0.3">
      <c r="A481" s="524" t="str">
        <f t="shared" ca="1" si="10"/>
        <v>Service à la clientèle</v>
      </c>
      <c r="B481" s="525"/>
      <c r="C481" s="523" t="s">
        <v>2287</v>
      </c>
      <c r="D481" s="523" t="s">
        <v>2288</v>
      </c>
      <c r="E481" s="523" t="s">
        <v>2289</v>
      </c>
      <c r="F481" s="523" t="s">
        <v>2290</v>
      </c>
    </row>
    <row r="482" spans="1:6" s="526" customFormat="1" x14ac:dyDescent="0.3">
      <c r="A482" s="524" t="str">
        <f t="shared" ca="1" si="10"/>
        <v>Produit / Svcs:</v>
      </c>
      <c r="B482" s="525"/>
      <c r="C482" s="523" t="s">
        <v>2291</v>
      </c>
      <c r="D482" s="523" t="s">
        <v>2292</v>
      </c>
      <c r="E482" s="523" t="s">
        <v>2293</v>
      </c>
      <c r="F482" s="523" t="s">
        <v>2294</v>
      </c>
    </row>
    <row r="483" spans="1:6" s="526" customFormat="1" x14ac:dyDescent="0.3">
      <c r="A483" s="524" t="str">
        <f t="shared" ca="1" si="10"/>
        <v>No. activités</v>
      </c>
      <c r="B483" s="525"/>
      <c r="C483" s="523" t="s">
        <v>2295</v>
      </c>
      <c r="D483" s="523" t="s">
        <v>2296</v>
      </c>
      <c r="E483" s="523" t="s">
        <v>2297</v>
      </c>
      <c r="F483" s="523" t="s">
        <v>2298</v>
      </c>
    </row>
    <row r="484" spans="1:6" s="526" customFormat="1" x14ac:dyDescent="0.3">
      <c r="A484" s="524" t="str">
        <f t="shared" ca="1" si="10"/>
        <v>Activités de soutien</v>
      </c>
      <c r="B484" s="525"/>
      <c r="C484" s="523" t="s">
        <v>2299</v>
      </c>
      <c r="D484" s="523" t="s">
        <v>2250</v>
      </c>
      <c r="E484" s="523" t="s">
        <v>2300</v>
      </c>
      <c r="F484" s="523" t="s">
        <v>2252</v>
      </c>
    </row>
    <row r="485" spans="1:6" s="526" customFormat="1" x14ac:dyDescent="0.3">
      <c r="A485" s="524" t="str">
        <f t="shared" ca="1" si="10"/>
        <v>No.</v>
      </c>
      <c r="B485" s="525"/>
      <c r="C485" s="523" t="s">
        <v>2</v>
      </c>
      <c r="D485" s="523" t="s">
        <v>28</v>
      </c>
      <c r="E485" s="523" t="s">
        <v>28</v>
      </c>
      <c r="F485" s="523" t="s">
        <v>611</v>
      </c>
    </row>
    <row r="486" spans="1:6" s="526" customFormat="1" x14ac:dyDescent="0.3">
      <c r="A486" s="524" t="str">
        <f t="shared" ca="1" si="10"/>
        <v>Désignation</v>
      </c>
      <c r="B486" s="525"/>
      <c r="C486" s="523" t="s">
        <v>2128</v>
      </c>
      <c r="D486" s="523" t="s">
        <v>2129</v>
      </c>
      <c r="E486" s="523" t="s">
        <v>2130</v>
      </c>
      <c r="F486" s="523" t="s">
        <v>2131</v>
      </c>
    </row>
    <row r="487" spans="1:6" s="526" customFormat="1" x14ac:dyDescent="0.3">
      <c r="A487" s="524" t="str">
        <f t="shared" ca="1" si="10"/>
        <v>Achats / approvisionnements</v>
      </c>
      <c r="B487" s="525"/>
      <c r="C487" s="523" t="s">
        <v>2256</v>
      </c>
      <c r="D487" s="523" t="s">
        <v>2257</v>
      </c>
      <c r="E487" s="523" t="s">
        <v>2301</v>
      </c>
      <c r="F487" s="523" t="s">
        <v>2259</v>
      </c>
    </row>
    <row r="488" spans="1:6" s="526" customFormat="1" x14ac:dyDescent="0.3">
      <c r="A488" s="524" t="str">
        <f t="shared" ca="1" si="10"/>
        <v>Développement technologique / R&amp;D</v>
      </c>
      <c r="B488" s="525"/>
      <c r="C488" s="523" t="s">
        <v>2260</v>
      </c>
      <c r="D488" s="523" t="s">
        <v>2261</v>
      </c>
      <c r="E488" s="523" t="s">
        <v>2262</v>
      </c>
      <c r="F488" s="523" t="s">
        <v>2263</v>
      </c>
    </row>
    <row r="489" spans="1:6" s="526" customFormat="1" x14ac:dyDescent="0.3">
      <c r="A489" s="524" t="str">
        <f t="shared" ca="1" si="10"/>
        <v>Gestion des ressources humaines</v>
      </c>
      <c r="B489" s="525"/>
      <c r="C489" s="523" t="s">
        <v>2264</v>
      </c>
      <c r="D489" s="523" t="s">
        <v>2265</v>
      </c>
      <c r="E489" s="523" t="s">
        <v>2266</v>
      </c>
      <c r="F489" s="523" t="s">
        <v>2267</v>
      </c>
    </row>
    <row r="490" spans="1:6" s="526" customFormat="1" x14ac:dyDescent="0.3">
      <c r="A490" s="524" t="str">
        <f t="shared" ca="1" si="10"/>
        <v>Logistique interne</v>
      </c>
      <c r="B490" s="525"/>
      <c r="C490" s="523" t="s">
        <v>2271</v>
      </c>
      <c r="D490" s="523" t="s">
        <v>2272</v>
      </c>
      <c r="E490" s="523" t="s">
        <v>2273</v>
      </c>
      <c r="F490" s="523" t="s">
        <v>2274</v>
      </c>
    </row>
    <row r="491" spans="1:6" s="526" customFormat="1" x14ac:dyDescent="0.3">
      <c r="A491" s="524" t="str">
        <f t="shared" ca="1" si="10"/>
        <v>Activités principales</v>
      </c>
      <c r="B491" s="525"/>
      <c r="C491" s="523" t="s">
        <v>2253</v>
      </c>
      <c r="D491" s="523" t="s">
        <v>1870</v>
      </c>
      <c r="E491" s="523" t="s">
        <v>2254</v>
      </c>
      <c r="F491" s="523" t="s">
        <v>2255</v>
      </c>
    </row>
    <row r="492" spans="1:6" s="526" customFormat="1" x14ac:dyDescent="0.3">
      <c r="A492" s="524" t="str">
        <f t="shared" ca="1" si="10"/>
        <v>Logistique interne</v>
      </c>
      <c r="B492" s="525"/>
      <c r="C492" s="523" t="s">
        <v>2271</v>
      </c>
      <c r="D492" s="523" t="s">
        <v>2272</v>
      </c>
      <c r="E492" s="523" t="s">
        <v>2273</v>
      </c>
      <c r="F492" s="523" t="s">
        <v>2274</v>
      </c>
    </row>
    <row r="493" spans="1:6" s="526" customFormat="1" x14ac:dyDescent="0.3">
      <c r="A493" s="524" t="str">
        <f t="shared" ca="1" si="10"/>
        <v>Production</v>
      </c>
      <c r="B493" s="525"/>
      <c r="C493" s="523" t="s">
        <v>2275</v>
      </c>
      <c r="D493" s="523" t="s">
        <v>2277</v>
      </c>
      <c r="E493" s="523" t="s">
        <v>2277</v>
      </c>
      <c r="F493" s="523" t="s">
        <v>2278</v>
      </c>
    </row>
    <row r="494" spans="1:6" s="526" customFormat="1" x14ac:dyDescent="0.3">
      <c r="A494" s="524" t="str">
        <f t="shared" ca="1" si="10"/>
        <v>Logistique externe</v>
      </c>
      <c r="B494" s="525"/>
      <c r="C494" s="523" t="s">
        <v>2279</v>
      </c>
      <c r="D494" s="523" t="s">
        <v>2280</v>
      </c>
      <c r="E494" s="523" t="s">
        <v>2281</v>
      </c>
      <c r="F494" s="523" t="s">
        <v>2282</v>
      </c>
    </row>
    <row r="495" spans="1:6" s="526" customFormat="1" x14ac:dyDescent="0.3">
      <c r="A495" s="524" t="str">
        <f t="shared" ca="1" si="10"/>
        <v>Marketing&amp;Vente</v>
      </c>
      <c r="B495" s="525"/>
      <c r="C495" s="523" t="s">
        <v>2283</v>
      </c>
      <c r="D495" s="523" t="s">
        <v>2284</v>
      </c>
      <c r="E495" s="523" t="s">
        <v>2285</v>
      </c>
      <c r="F495" s="523" t="s">
        <v>2286</v>
      </c>
    </row>
    <row r="496" spans="1:6" s="526" customFormat="1" x14ac:dyDescent="0.3">
      <c r="A496" s="524" t="str">
        <f t="shared" ca="1" si="10"/>
        <v>Service à la clientèle</v>
      </c>
      <c r="B496" s="525"/>
      <c r="C496" s="523" t="s">
        <v>2287</v>
      </c>
      <c r="D496" s="523" t="s">
        <v>2288</v>
      </c>
      <c r="E496" s="523" t="s">
        <v>2289</v>
      </c>
      <c r="F496" s="523" t="s">
        <v>2290</v>
      </c>
    </row>
    <row r="497" spans="1:6" s="526" customFormat="1" x14ac:dyDescent="0.3">
      <c r="A497" s="524" t="str">
        <f t="shared" ca="1" si="10"/>
        <v>Description des activités principales</v>
      </c>
      <c r="B497" s="525"/>
      <c r="C497" s="523" t="s">
        <v>2302</v>
      </c>
      <c r="D497" s="523" t="s">
        <v>2303</v>
      </c>
      <c r="E497" s="523" t="s">
        <v>2304</v>
      </c>
      <c r="F497" s="523" t="s">
        <v>2305</v>
      </c>
    </row>
    <row r="498" spans="1:6" s="526" customFormat="1" x14ac:dyDescent="0.3">
      <c r="A498" s="524" t="str">
        <f t="shared" ca="1" si="10"/>
        <v>Activité</v>
      </c>
      <c r="B498" s="525"/>
      <c r="C498" s="523" t="s">
        <v>2306</v>
      </c>
      <c r="D498" s="523" t="s">
        <v>2307</v>
      </c>
      <c r="E498" s="523" t="s">
        <v>2308</v>
      </c>
      <c r="F498" s="523" t="s">
        <v>2309</v>
      </c>
    </row>
    <row r="499" spans="1:6" s="526" customFormat="1" x14ac:dyDescent="0.3">
      <c r="A499" s="524" t="str">
        <f t="shared" ca="1" si="10"/>
        <v>Marge</v>
      </c>
      <c r="B499" s="525"/>
      <c r="C499" s="523" t="s">
        <v>2310</v>
      </c>
      <c r="D499" s="523" t="s">
        <v>2310</v>
      </c>
      <c r="E499" s="523" t="s">
        <v>2311</v>
      </c>
      <c r="F499" s="523" t="s">
        <v>2312</v>
      </c>
    </row>
    <row r="500" spans="1:6" s="526" customFormat="1" x14ac:dyDescent="0.3">
      <c r="A500" s="524" t="str">
        <f t="shared" ca="1" si="10"/>
        <v>Secteur de Services</v>
      </c>
      <c r="B500" s="525"/>
      <c r="C500" s="523" t="s">
        <v>2313</v>
      </c>
      <c r="D500" s="523" t="s">
        <v>2314</v>
      </c>
      <c r="E500" s="523" t="s">
        <v>2315</v>
      </c>
      <c r="F500" s="523" t="s">
        <v>2316</v>
      </c>
    </row>
    <row r="501" spans="1:6" s="526" customFormat="1" x14ac:dyDescent="0.3">
      <c r="A501" s="524" t="str">
        <f t="shared" ca="1" si="10"/>
        <v>Services &amp; Prestations</v>
      </c>
      <c r="B501" s="525"/>
      <c r="C501" s="523" t="s">
        <v>2317</v>
      </c>
      <c r="D501" s="523" t="s">
        <v>2318</v>
      </c>
      <c r="E501" s="523" t="s">
        <v>2319</v>
      </c>
      <c r="F501" s="523" t="s">
        <v>2320</v>
      </c>
    </row>
    <row r="502" spans="1:6" s="526" customFormat="1" x14ac:dyDescent="0.3">
      <c r="A502" s="524" t="str">
        <f t="shared" ca="1" si="10"/>
        <v>Système d'information</v>
      </c>
      <c r="B502" s="525"/>
      <c r="C502" s="523" t="s">
        <v>2321</v>
      </c>
      <c r="D502" s="523" t="s">
        <v>2322</v>
      </c>
      <c r="E502" s="523" t="s">
        <v>2323</v>
      </c>
      <c r="F502" s="523" t="s">
        <v>2324</v>
      </c>
    </row>
    <row r="503" spans="1:6" s="548" customFormat="1" x14ac:dyDescent="0.3">
      <c r="A503" s="520" t="str">
        <f t="shared" ca="1" si="10"/>
        <v>R E S S O U R C E S   &amp;  C O M P É T E N C E S   C L É</v>
      </c>
      <c r="B503" s="547"/>
      <c r="C503" s="520" t="s">
        <v>2325</v>
      </c>
      <c r="D503" s="520" t="s">
        <v>2326</v>
      </c>
      <c r="E503" s="520" t="s">
        <v>2327</v>
      </c>
      <c r="F503" s="520" t="s">
        <v>2328</v>
      </c>
    </row>
    <row r="504" spans="1:6" s="526" customFormat="1" x14ac:dyDescent="0.3">
      <c r="A504" s="524" t="str">
        <f t="shared" ca="1" si="10"/>
        <v>Compétences clé</v>
      </c>
      <c r="B504" s="525"/>
      <c r="C504" s="523" t="s">
        <v>2329</v>
      </c>
      <c r="D504" s="523" t="s">
        <v>2330</v>
      </c>
      <c r="E504" s="523" t="s">
        <v>2331</v>
      </c>
      <c r="F504" s="523" t="s">
        <v>2332</v>
      </c>
    </row>
    <row r="505" spans="1:6" s="526" customFormat="1" x14ac:dyDescent="0.3">
      <c r="A505" s="524" t="str">
        <f t="shared" ca="1" si="10"/>
        <v>Compétences clé</v>
      </c>
      <c r="B505" s="525"/>
      <c r="C505" s="523" t="s">
        <v>2333</v>
      </c>
      <c r="D505" s="523" t="s">
        <v>2330</v>
      </c>
      <c r="E505" s="523" t="s">
        <v>2331</v>
      </c>
      <c r="F505" s="523" t="s">
        <v>2332</v>
      </c>
    </row>
    <row r="506" spans="1:6" s="526" customFormat="1" x14ac:dyDescent="0.3">
      <c r="A506" s="524" t="str">
        <f t="shared" ca="1" si="10"/>
        <v>Ressources</v>
      </c>
      <c r="B506" s="525"/>
      <c r="C506" s="523" t="s">
        <v>2334</v>
      </c>
      <c r="D506" s="523" t="s">
        <v>2335</v>
      </c>
      <c r="E506" s="523" t="s">
        <v>2336</v>
      </c>
      <c r="F506" s="523" t="s">
        <v>2337</v>
      </c>
    </row>
    <row r="507" spans="1:6" s="526" customFormat="1" x14ac:dyDescent="0.3">
      <c r="A507" s="524" t="str">
        <f t="shared" ca="1" si="10"/>
        <v>Compétences</v>
      </c>
      <c r="B507" s="525"/>
      <c r="C507" s="523" t="s">
        <v>2338</v>
      </c>
      <c r="D507" s="523" t="s">
        <v>2339</v>
      </c>
      <c r="E507" s="523" t="s">
        <v>2340</v>
      </c>
      <c r="F507" s="523" t="s">
        <v>2341</v>
      </c>
    </row>
    <row r="508" spans="1:6" s="526" customFormat="1" x14ac:dyDescent="0.3">
      <c r="A508" s="524" t="str">
        <f t="shared" ca="1" si="10"/>
        <v>Importance stratégique</v>
      </c>
      <c r="B508" s="525"/>
      <c r="C508" s="523" t="s">
        <v>2342</v>
      </c>
      <c r="D508" s="523" t="s">
        <v>2343</v>
      </c>
      <c r="E508" s="523" t="s">
        <v>2344</v>
      </c>
      <c r="F508" s="523" t="s">
        <v>2345</v>
      </c>
    </row>
    <row r="509" spans="1:6" s="526" customFormat="1" ht="57.6" x14ac:dyDescent="0.3">
      <c r="A509" s="524" t="str">
        <f t="shared" ca="1" si="10"/>
        <v xml:space="preserve">
- Précieux pour le client
- Difficile à substituer</v>
      </c>
      <c r="B509" s="525"/>
      <c r="C509" s="523" t="s">
        <v>2346</v>
      </c>
      <c r="D509" s="523" t="s">
        <v>2347</v>
      </c>
      <c r="E509" s="523" t="s">
        <v>2348</v>
      </c>
      <c r="F509" s="523" t="s">
        <v>2349</v>
      </c>
    </row>
    <row r="510" spans="1:6" s="526" customFormat="1" x14ac:dyDescent="0.3">
      <c r="A510" s="524" t="str">
        <f t="shared" ca="1" si="10"/>
        <v>No.</v>
      </c>
      <c r="B510" s="525"/>
      <c r="C510" s="523" t="s">
        <v>2</v>
      </c>
      <c r="D510" s="523" t="s">
        <v>28</v>
      </c>
      <c r="E510" s="523" t="s">
        <v>28</v>
      </c>
      <c r="F510" s="523" t="s">
        <v>611</v>
      </c>
    </row>
    <row r="511" spans="1:6" s="526" customFormat="1" x14ac:dyDescent="0.3">
      <c r="A511" s="524" t="str">
        <f t="shared" ca="1" si="10"/>
        <v>Ressources &amp; Compétences clé</v>
      </c>
      <c r="B511" s="525"/>
      <c r="C511" s="523" t="s">
        <v>2350</v>
      </c>
      <c r="D511" s="523" t="s">
        <v>2351</v>
      </c>
      <c r="E511" s="523" t="s">
        <v>2352</v>
      </c>
      <c r="F511" s="523" t="s">
        <v>2353</v>
      </c>
    </row>
    <row r="512" spans="1:6" s="526" customFormat="1" x14ac:dyDescent="0.3">
      <c r="A512" s="524" t="str">
        <f t="shared" ca="1" si="10"/>
        <v>Chances principales</v>
      </c>
      <c r="B512" s="525"/>
      <c r="C512" s="523" t="s">
        <v>2354</v>
      </c>
      <c r="D512" s="523" t="s">
        <v>2355</v>
      </c>
      <c r="E512" s="523" t="s">
        <v>2356</v>
      </c>
      <c r="F512" s="523" t="s">
        <v>2357</v>
      </c>
    </row>
    <row r="513" spans="1:6" s="526" customFormat="1" x14ac:dyDescent="0.3">
      <c r="A513" s="524" t="str">
        <f t="shared" ca="1" si="10"/>
        <v>Dangers principaux</v>
      </c>
      <c r="B513" s="525"/>
      <c r="C513" s="523" t="s">
        <v>2358</v>
      </c>
      <c r="D513" s="523" t="s">
        <v>2359</v>
      </c>
      <c r="E513" s="523" t="s">
        <v>2360</v>
      </c>
      <c r="F513" s="523" t="s">
        <v>2361</v>
      </c>
    </row>
    <row r="514" spans="1:6" s="526" customFormat="1" x14ac:dyDescent="0.3">
      <c r="A514" s="524" t="str">
        <f t="shared" ca="1" si="10"/>
        <v>Forces principales</v>
      </c>
      <c r="B514" s="525"/>
      <c r="C514" s="523" t="s">
        <v>2362</v>
      </c>
      <c r="D514" s="523" t="s">
        <v>2363</v>
      </c>
      <c r="E514" s="523" t="s">
        <v>2364</v>
      </c>
      <c r="F514" s="523" t="s">
        <v>2365</v>
      </c>
    </row>
    <row r="515" spans="1:6" s="526" customFormat="1" x14ac:dyDescent="0.3">
      <c r="A515" s="524" t="str">
        <f t="shared" ca="1" si="10"/>
        <v>Faiblesses principales</v>
      </c>
      <c r="B515" s="525"/>
      <c r="C515" s="523" t="s">
        <v>2366</v>
      </c>
      <c r="D515" s="523" t="s">
        <v>2367</v>
      </c>
      <c r="E515" s="523" t="s">
        <v>2368</v>
      </c>
      <c r="F515" s="523" t="s">
        <v>2369</v>
      </c>
    </row>
    <row r="516" spans="1:6" s="526" customFormat="1" x14ac:dyDescent="0.3">
      <c r="A516" s="524" t="str">
        <f t="shared" ca="1" si="10"/>
        <v>court, moy., long terme</v>
      </c>
      <c r="B516" s="525"/>
      <c r="C516" s="523" t="s">
        <v>2370</v>
      </c>
      <c r="D516" s="523" t="s">
        <v>2371</v>
      </c>
      <c r="E516" s="523" t="s">
        <v>2372</v>
      </c>
      <c r="F516" s="523" t="s">
        <v>2373</v>
      </c>
    </row>
    <row r="517" spans="1:6" s="526" customFormat="1" x14ac:dyDescent="0.3">
      <c r="A517" s="524" t="str">
        <f t="shared" ca="1" si="10"/>
        <v>Plus value pour clients</v>
      </c>
      <c r="B517" s="525"/>
      <c r="C517" s="523" t="s">
        <v>2374</v>
      </c>
      <c r="D517" s="523" t="s">
        <v>2375</v>
      </c>
      <c r="E517" s="523" t="s">
        <v>2376</v>
      </c>
      <c r="F517" s="523" t="s">
        <v>2377</v>
      </c>
    </row>
    <row r="518" spans="1:6" s="526" customFormat="1" x14ac:dyDescent="0.3">
      <c r="A518" s="524" t="str">
        <f t="shared" ca="1" si="10"/>
        <v>Difficile à substituer</v>
      </c>
      <c r="B518" s="525"/>
      <c r="C518" s="523" t="s">
        <v>2378</v>
      </c>
      <c r="D518" s="523" t="s">
        <v>2379</v>
      </c>
      <c r="E518" s="523" t="s">
        <v>2380</v>
      </c>
      <c r="F518" s="523" t="s">
        <v>2381</v>
      </c>
    </row>
    <row r="519" spans="1:6" s="526" customFormat="1" x14ac:dyDescent="0.3">
      <c r="A519" s="524" t="str">
        <f t="shared" ca="1" si="10"/>
        <v>Mesures possibles</v>
      </c>
      <c r="B519" s="525"/>
      <c r="C519" s="523" t="s">
        <v>2006</v>
      </c>
      <c r="D519" s="523" t="s">
        <v>2007</v>
      </c>
      <c r="E519" s="523" t="s">
        <v>2008</v>
      </c>
      <c r="F519" s="523" t="s">
        <v>2009</v>
      </c>
    </row>
    <row r="520" spans="1:6" s="526" customFormat="1" x14ac:dyDescent="0.3">
      <c r="A520" s="524" t="str">
        <f t="shared" ca="1" si="10"/>
        <v>Statut</v>
      </c>
      <c r="B520" s="525"/>
      <c r="C520" s="523" t="s">
        <v>502</v>
      </c>
      <c r="D520" s="523" t="s">
        <v>503</v>
      </c>
      <c r="E520" s="523" t="s">
        <v>502</v>
      </c>
      <c r="F520" s="523" t="s">
        <v>621</v>
      </c>
    </row>
    <row r="521" spans="1:6" s="526" customFormat="1" x14ac:dyDescent="0.3">
      <c r="A521" s="524" t="str">
        <f t="shared" ca="1" si="10"/>
        <v>très</v>
      </c>
      <c r="B521" s="525"/>
      <c r="C521" s="523" t="s">
        <v>2382</v>
      </c>
      <c r="D521" s="523" t="s">
        <v>2383</v>
      </c>
      <c r="E521" s="523" t="s">
        <v>2384</v>
      </c>
      <c r="F521" s="523" t="s">
        <v>1971</v>
      </c>
    </row>
    <row r="522" spans="1:6" s="526" customFormat="1" x14ac:dyDescent="0.3">
      <c r="A522" s="524" t="str">
        <f t="shared" ca="1" si="10"/>
        <v>peu</v>
      </c>
      <c r="B522" s="525"/>
      <c r="C522" s="523" t="s">
        <v>2385</v>
      </c>
      <c r="D522" s="523" t="s">
        <v>2386</v>
      </c>
      <c r="E522" s="523" t="s">
        <v>2387</v>
      </c>
      <c r="F522" s="523" t="s">
        <v>645</v>
      </c>
    </row>
    <row r="523" spans="1:6" s="548" customFormat="1" x14ac:dyDescent="0.3">
      <c r="A523" s="520" t="str">
        <f t="shared" ca="1" si="10"/>
        <v>A N A L Y S E   D U  P O T E N T I E L</v>
      </c>
      <c r="B523" s="547"/>
      <c r="C523" s="520" t="s">
        <v>2388</v>
      </c>
      <c r="D523" s="520" t="s">
        <v>2389</v>
      </c>
      <c r="E523" s="520" t="s">
        <v>2390</v>
      </c>
      <c r="F523" s="520" t="s">
        <v>2391</v>
      </c>
    </row>
    <row r="524" spans="1:6" s="526" customFormat="1" x14ac:dyDescent="0.3">
      <c r="A524" s="524" t="str">
        <f t="shared" ca="1" si="10"/>
        <v xml:space="preserve">                                                             Avantage</v>
      </c>
      <c r="B524" s="525"/>
      <c r="C524" s="523" t="s">
        <v>2392</v>
      </c>
      <c r="D524" s="523" t="s">
        <v>2393</v>
      </c>
      <c r="E524" s="523" t="s">
        <v>2394</v>
      </c>
      <c r="F524" s="523" t="s">
        <v>2395</v>
      </c>
    </row>
    <row r="525" spans="1:6" s="526" customFormat="1" x14ac:dyDescent="0.3">
      <c r="A525" s="524" t="str">
        <f t="shared" ca="1" si="10"/>
        <v>Désavantage</v>
      </c>
      <c r="B525" s="525"/>
      <c r="C525" s="523" t="s">
        <v>2396</v>
      </c>
      <c r="D525" s="523" t="s">
        <v>2397</v>
      </c>
      <c r="E525" s="523" t="s">
        <v>2398</v>
      </c>
      <c r="F525" s="523" t="s">
        <v>2399</v>
      </c>
    </row>
    <row r="526" spans="1:6" s="526" customFormat="1" x14ac:dyDescent="0.3">
      <c r="A526" s="524" t="str">
        <f t="shared" ref="A526:A589" ca="1" si="11">OFFSET($C526,0,$B$4-1)</f>
        <v>Concurrence</v>
      </c>
      <c r="B526" s="525"/>
      <c r="C526" s="523" t="s">
        <v>2400</v>
      </c>
      <c r="D526" s="523" t="s">
        <v>2401</v>
      </c>
      <c r="E526" s="523" t="s">
        <v>2402</v>
      </c>
      <c r="F526" s="523" t="s">
        <v>2403</v>
      </c>
    </row>
    <row r="527" spans="1:6" s="526" customFormat="1" x14ac:dyDescent="0.3">
      <c r="A527" s="524" t="str">
        <f t="shared" ca="1" si="11"/>
        <v>No.</v>
      </c>
      <c r="B527" s="525"/>
      <c r="C527" s="523" t="s">
        <v>2</v>
      </c>
      <c r="D527" s="523" t="s">
        <v>28</v>
      </c>
      <c r="E527" s="523" t="s">
        <v>28</v>
      </c>
      <c r="F527" s="523" t="s">
        <v>611</v>
      </c>
    </row>
    <row r="528" spans="1:6" s="526" customFormat="1" x14ac:dyDescent="0.3">
      <c r="A528" s="524" t="str">
        <f t="shared" ca="1" si="11"/>
        <v>Facteur clé</v>
      </c>
      <c r="B528" s="525"/>
      <c r="C528" s="523" t="s">
        <v>2404</v>
      </c>
      <c r="D528" s="523" t="s">
        <v>2405</v>
      </c>
      <c r="E528" s="523" t="s">
        <v>2406</v>
      </c>
      <c r="F528" s="523" t="s">
        <v>2407</v>
      </c>
    </row>
    <row r="529" spans="1:6" s="526" customFormat="1" x14ac:dyDescent="0.3">
      <c r="A529" s="524" t="str">
        <f t="shared" ca="1" si="11"/>
        <v>Remarques</v>
      </c>
      <c r="B529" s="525"/>
      <c r="C529" s="523" t="s">
        <v>499</v>
      </c>
      <c r="D529" s="523" t="s">
        <v>500</v>
      </c>
      <c r="E529" s="523" t="s">
        <v>501</v>
      </c>
      <c r="F529" s="523" t="s">
        <v>2156</v>
      </c>
    </row>
    <row r="530" spans="1:6" s="526" customFormat="1" x14ac:dyDescent="0.3">
      <c r="A530" s="524" t="str">
        <f t="shared" ca="1" si="11"/>
        <v>Produit, assortiment</v>
      </c>
      <c r="B530" s="525"/>
      <c r="C530" s="523" t="s">
        <v>2408</v>
      </c>
      <c r="D530" s="523" t="s">
        <v>2409</v>
      </c>
      <c r="E530" s="523" t="s">
        <v>2410</v>
      </c>
      <c r="F530" s="523" t="s">
        <v>2411</v>
      </c>
    </row>
    <row r="531" spans="1:6" s="526" customFormat="1" x14ac:dyDescent="0.3">
      <c r="A531" s="524" t="str">
        <f t="shared" ca="1" si="11"/>
        <v>Prix, conditions</v>
      </c>
      <c r="B531" s="525"/>
      <c r="C531" s="523" t="s">
        <v>2412</v>
      </c>
      <c r="D531" s="523" t="s">
        <v>2413</v>
      </c>
      <c r="E531" s="523" t="s">
        <v>2414</v>
      </c>
      <c r="F531" s="523" t="s">
        <v>2415</v>
      </c>
    </row>
    <row r="532" spans="1:6" s="526" customFormat="1" x14ac:dyDescent="0.3">
      <c r="A532" s="524" t="str">
        <f t="shared" ca="1" si="11"/>
        <v>Part du marché, croissance, structure</v>
      </c>
      <c r="B532" s="525"/>
      <c r="C532" s="523" t="s">
        <v>2416</v>
      </c>
      <c r="D532" s="523" t="s">
        <v>2417</v>
      </c>
      <c r="E532" s="523" t="s">
        <v>2418</v>
      </c>
      <c r="F532" s="523" t="s">
        <v>2419</v>
      </c>
    </row>
    <row r="533" spans="1:6" s="526" customFormat="1" x14ac:dyDescent="0.3">
      <c r="A533" s="524" t="str">
        <f t="shared" ca="1" si="11"/>
        <v>Nom de marque, image de marque</v>
      </c>
      <c r="B533" s="525"/>
      <c r="C533" s="523" t="s">
        <v>2420</v>
      </c>
      <c r="D533" s="523" t="s">
        <v>2421</v>
      </c>
      <c r="E533" s="523" t="s">
        <v>2422</v>
      </c>
      <c r="F533" s="523" t="s">
        <v>2423</v>
      </c>
    </row>
    <row r="534" spans="1:6" s="526" customFormat="1" x14ac:dyDescent="0.3">
      <c r="A534" s="524" t="str">
        <f t="shared" ca="1" si="11"/>
        <v>Organisation de la distribution</v>
      </c>
      <c r="B534" s="525"/>
      <c r="C534" s="523" t="s">
        <v>2424</v>
      </c>
      <c r="D534" s="523" t="s">
        <v>2425</v>
      </c>
      <c r="E534" s="523" t="s">
        <v>2426</v>
      </c>
      <c r="F534" s="523" t="s">
        <v>2427</v>
      </c>
    </row>
    <row r="535" spans="1:6" s="526" customFormat="1" x14ac:dyDescent="0.3">
      <c r="A535" s="524" t="str">
        <f t="shared" ca="1" si="11"/>
        <v>Service clients</v>
      </c>
      <c r="B535" s="525"/>
      <c r="C535" s="523" t="s">
        <v>2428</v>
      </c>
      <c r="D535" s="523" t="s">
        <v>2429</v>
      </c>
      <c r="E535" s="523" t="s">
        <v>2289</v>
      </c>
      <c r="F535" s="523" t="s">
        <v>2430</v>
      </c>
    </row>
    <row r="536" spans="1:6" s="526" customFormat="1" x14ac:dyDescent="0.3">
      <c r="A536" s="524" t="str">
        <f t="shared" ca="1" si="11"/>
        <v>Délais de livraison, respect des délais, fiabilité</v>
      </c>
      <c r="B536" s="525"/>
      <c r="C536" s="523" t="s">
        <v>2431</v>
      </c>
      <c r="D536" s="523" t="s">
        <v>2432</v>
      </c>
      <c r="E536" s="523" t="s">
        <v>2433</v>
      </c>
      <c r="F536" s="523" t="s">
        <v>2434</v>
      </c>
    </row>
    <row r="537" spans="1:6" s="526" customFormat="1" x14ac:dyDescent="0.3">
      <c r="A537" s="524" t="str">
        <f t="shared" ca="1" si="11"/>
        <v>Qualité</v>
      </c>
      <c r="B537" s="525"/>
      <c r="C537" s="523" t="s">
        <v>272</v>
      </c>
      <c r="D537" s="523" t="s">
        <v>275</v>
      </c>
      <c r="E537" s="523" t="s">
        <v>273</v>
      </c>
      <c r="F537" s="523" t="s">
        <v>274</v>
      </c>
    </row>
    <row r="538" spans="1:6" s="526" customFormat="1" x14ac:dyDescent="0.3">
      <c r="A538" s="524" t="str">
        <f t="shared" ca="1" si="11"/>
        <v>Niveau de coût</v>
      </c>
      <c r="B538" s="525"/>
      <c r="C538" s="523" t="s">
        <v>2435</v>
      </c>
      <c r="D538" s="523" t="s">
        <v>2436</v>
      </c>
      <c r="E538" s="523" t="s">
        <v>2437</v>
      </c>
      <c r="F538" s="523" t="s">
        <v>2438</v>
      </c>
    </row>
    <row r="539" spans="1:6" s="526" customFormat="1" x14ac:dyDescent="0.3">
      <c r="A539" s="524" t="str">
        <f t="shared" ca="1" si="11"/>
        <v>Modernité de l'équipement</v>
      </c>
      <c r="B539" s="525"/>
      <c r="C539" s="523" t="s">
        <v>2439</v>
      </c>
      <c r="D539" s="523" t="s">
        <v>2440</v>
      </c>
      <c r="E539" s="523" t="s">
        <v>2441</v>
      </c>
      <c r="F539" s="523" t="s">
        <v>2442</v>
      </c>
    </row>
    <row r="540" spans="1:6" s="526" customFormat="1" x14ac:dyDescent="0.3">
      <c r="A540" s="524" t="str">
        <f t="shared" ca="1" si="11"/>
        <v>Productivité</v>
      </c>
      <c r="B540" s="525"/>
      <c r="C540" s="523" t="s">
        <v>2443</v>
      </c>
      <c r="D540" s="523" t="s">
        <v>2444</v>
      </c>
      <c r="E540" s="523" t="s">
        <v>2445</v>
      </c>
      <c r="F540" s="523" t="s">
        <v>2446</v>
      </c>
    </row>
    <row r="541" spans="1:6" s="526" customFormat="1" x14ac:dyDescent="0.3">
      <c r="A541" s="524" t="str">
        <f t="shared" ca="1" si="11"/>
        <v>Pollution, consommation d'énergie</v>
      </c>
      <c r="B541" s="525"/>
      <c r="C541" s="523" t="s">
        <v>2447</v>
      </c>
      <c r="D541" s="523" t="s">
        <v>2448</v>
      </c>
      <c r="E541" s="523" t="s">
        <v>2449</v>
      </c>
      <c r="F541" s="523" t="s">
        <v>2450</v>
      </c>
    </row>
    <row r="542" spans="1:6" s="526" customFormat="1" x14ac:dyDescent="0.3">
      <c r="A542" s="524" t="str">
        <f t="shared" ca="1" si="11"/>
        <v>Emplacement, logistique</v>
      </c>
      <c r="B542" s="525"/>
      <c r="C542" s="523" t="s">
        <v>2451</v>
      </c>
      <c r="D542" s="523" t="s">
        <v>2452</v>
      </c>
      <c r="E542" s="523" t="s">
        <v>2453</v>
      </c>
      <c r="F542" s="523" t="s">
        <v>2454</v>
      </c>
    </row>
    <row r="543" spans="1:6" s="526" customFormat="1" x14ac:dyDescent="0.3">
      <c r="A543" s="524" t="str">
        <f t="shared" ca="1" si="11"/>
        <v>Pénuries d'approvisionnement</v>
      </c>
      <c r="B543" s="525"/>
      <c r="C543" s="523" t="s">
        <v>2455</v>
      </c>
      <c r="D543" s="523" t="s">
        <v>2456</v>
      </c>
      <c r="E543" s="523" t="s">
        <v>2457</v>
      </c>
      <c r="F543" s="523" t="s">
        <v>2458</v>
      </c>
    </row>
    <row r="544" spans="1:6" s="526" customFormat="1" x14ac:dyDescent="0.3">
      <c r="A544" s="524" t="str">
        <f t="shared" ca="1" si="11"/>
        <v>Dépendance des prix</v>
      </c>
      <c r="B544" s="525"/>
      <c r="C544" s="523" t="s">
        <v>2459</v>
      </c>
      <c r="D544" s="523" t="s">
        <v>2460</v>
      </c>
      <c r="E544" s="523" t="s">
        <v>2461</v>
      </c>
      <c r="F544" s="523" t="s">
        <v>2462</v>
      </c>
    </row>
    <row r="545" spans="1:6" s="526" customFormat="1" x14ac:dyDescent="0.3">
      <c r="A545" s="524" t="str">
        <f t="shared" ca="1" si="11"/>
        <v>Dépendance du taux de change</v>
      </c>
      <c r="B545" s="525"/>
      <c r="C545" s="523" t="s">
        <v>2463</v>
      </c>
      <c r="D545" s="523" t="s">
        <v>2464</v>
      </c>
      <c r="E545" s="523" t="s">
        <v>2465</v>
      </c>
      <c r="F545" s="523" t="s">
        <v>2466</v>
      </c>
    </row>
    <row r="546" spans="1:6" s="526" customFormat="1" x14ac:dyDescent="0.3">
      <c r="A546" s="524" t="str">
        <f t="shared" ca="1" si="11"/>
        <v>Qualité des fournisseurs</v>
      </c>
      <c r="B546" s="525"/>
      <c r="C546" s="523" t="s">
        <v>2467</v>
      </c>
      <c r="D546" s="523" t="s">
        <v>2468</v>
      </c>
      <c r="E546" s="523" t="s">
        <v>2469</v>
      </c>
      <c r="F546" s="523" t="s">
        <v>2470</v>
      </c>
    </row>
    <row r="547" spans="1:6" s="526" customFormat="1" x14ac:dyDescent="0.3">
      <c r="A547" s="524" t="str">
        <f t="shared" ca="1" si="11"/>
        <v>Innovation, brevets</v>
      </c>
      <c r="B547" s="525"/>
      <c r="C547" s="523" t="s">
        <v>2471</v>
      </c>
      <c r="D547" s="523" t="s">
        <v>2472</v>
      </c>
      <c r="E547" s="523" t="s">
        <v>2473</v>
      </c>
      <c r="F547" s="523" t="s">
        <v>2474</v>
      </c>
    </row>
    <row r="548" spans="1:6" s="526" customFormat="1" x14ac:dyDescent="0.3">
      <c r="A548" s="524" t="str">
        <f t="shared" ca="1" si="11"/>
        <v>Savoir-faire</v>
      </c>
      <c r="B548" s="525"/>
      <c r="C548" s="523" t="s">
        <v>2475</v>
      </c>
      <c r="D548" s="523" t="s">
        <v>2476</v>
      </c>
      <c r="E548" s="523" t="s">
        <v>2477</v>
      </c>
      <c r="F548" s="523" t="s">
        <v>2475</v>
      </c>
    </row>
    <row r="549" spans="1:6" s="526" customFormat="1" x14ac:dyDescent="0.3">
      <c r="A549" s="524" t="str">
        <f t="shared" ca="1" si="11"/>
        <v>Équipement</v>
      </c>
      <c r="B549" s="525"/>
      <c r="C549" s="523" t="s">
        <v>2478</v>
      </c>
      <c r="D549" s="523" t="s">
        <v>2479</v>
      </c>
      <c r="E549" s="523" t="s">
        <v>2480</v>
      </c>
      <c r="F549" s="523" t="s">
        <v>2481</v>
      </c>
    </row>
    <row r="550" spans="1:6" s="526" customFormat="1" x14ac:dyDescent="0.3">
      <c r="A550" s="524" t="str">
        <f t="shared" ca="1" si="11"/>
        <v>Motivation et engagement des collab.</v>
      </c>
      <c r="B550" s="525"/>
      <c r="C550" s="523" t="s">
        <v>2482</v>
      </c>
      <c r="D550" s="523" t="s">
        <v>2483</v>
      </c>
      <c r="E550" s="523" t="s">
        <v>2484</v>
      </c>
      <c r="F550" s="523" t="s">
        <v>2485</v>
      </c>
    </row>
    <row r="551" spans="1:6" s="526" customFormat="1" x14ac:dyDescent="0.3">
      <c r="A551" s="524" t="str">
        <f t="shared" ca="1" si="11"/>
        <v>Outils de gestion, management</v>
      </c>
      <c r="B551" s="525"/>
      <c r="C551" s="523" t="s">
        <v>2486</v>
      </c>
      <c r="D551" s="523" t="s">
        <v>2487</v>
      </c>
      <c r="E551" s="523" t="s">
        <v>2488</v>
      </c>
      <c r="F551" s="523" t="s">
        <v>2489</v>
      </c>
    </row>
    <row r="552" spans="1:6" s="526" customFormat="1" x14ac:dyDescent="0.3">
      <c r="A552" s="524" t="str">
        <f t="shared" ca="1" si="11"/>
        <v>Organisation "lean" et flexible</v>
      </c>
      <c r="B552" s="525"/>
      <c r="C552" s="523" t="s">
        <v>2490</v>
      </c>
      <c r="D552" s="523" t="s">
        <v>2491</v>
      </c>
      <c r="E552" s="523" t="s">
        <v>2492</v>
      </c>
      <c r="F552" s="523" t="s">
        <v>2493</v>
      </c>
    </row>
    <row r="553" spans="1:6" s="526" customFormat="1" x14ac:dyDescent="0.3">
      <c r="A553" s="524" t="str">
        <f t="shared" ca="1" si="11"/>
        <v>Formation, qualification des collab.</v>
      </c>
      <c r="B553" s="525"/>
      <c r="C553" s="523" t="s">
        <v>2494</v>
      </c>
      <c r="D553" s="523" t="s">
        <v>2495</v>
      </c>
      <c r="E553" s="523" t="s">
        <v>2496</v>
      </c>
      <c r="F553" s="523" t="s">
        <v>2497</v>
      </c>
    </row>
    <row r="554" spans="1:6" s="526" customFormat="1" x14ac:dyDescent="0.3">
      <c r="A554" s="524" t="str">
        <f t="shared" ca="1" si="11"/>
        <v>Pyramide des âges</v>
      </c>
      <c r="B554" s="525"/>
      <c r="C554" s="523" t="s">
        <v>2498</v>
      </c>
      <c r="D554" s="523" t="s">
        <v>2499</v>
      </c>
      <c r="E554" s="523" t="s">
        <v>2500</v>
      </c>
      <c r="F554" s="523" t="s">
        <v>2501</v>
      </c>
    </row>
    <row r="555" spans="1:6" s="526" customFormat="1" x14ac:dyDescent="0.3">
      <c r="A555" s="524" t="str">
        <f t="shared" ca="1" si="11"/>
        <v>Taux de fluctuation, absentéisme</v>
      </c>
      <c r="B555" s="525"/>
      <c r="C555" s="523" t="s">
        <v>2502</v>
      </c>
      <c r="D555" s="523" t="s">
        <v>2503</v>
      </c>
      <c r="E555" s="523" t="s">
        <v>2504</v>
      </c>
      <c r="F555" s="523" t="s">
        <v>2505</v>
      </c>
    </row>
    <row r="556" spans="1:6" s="526" customFormat="1" x14ac:dyDescent="0.3">
      <c r="A556" s="524" t="str">
        <f t="shared" ca="1" si="11"/>
        <v>Solidité financière, liquidité</v>
      </c>
      <c r="B556" s="525"/>
      <c r="C556" s="523" t="s">
        <v>2506</v>
      </c>
      <c r="D556" s="523" t="s">
        <v>2507</v>
      </c>
      <c r="E556" s="523" t="s">
        <v>2508</v>
      </c>
      <c r="F556" s="523" t="s">
        <v>2509</v>
      </c>
    </row>
    <row r="557" spans="1:6" s="526" customFormat="1" x14ac:dyDescent="0.3">
      <c r="A557" s="524" t="str">
        <f t="shared" ca="1" si="11"/>
        <v>Emplacement, espaces à disposition</v>
      </c>
      <c r="B557" s="525"/>
      <c r="C557" s="523" t="s">
        <v>2510</v>
      </c>
      <c r="D557" s="523" t="s">
        <v>2511</v>
      </c>
      <c r="E557" s="523" t="s">
        <v>2512</v>
      </c>
      <c r="F557" s="523" t="s">
        <v>2513</v>
      </c>
    </row>
    <row r="558" spans="1:6" s="526" customFormat="1" x14ac:dyDescent="0.3">
      <c r="A558" s="524" t="str">
        <f t="shared" ca="1" si="11"/>
        <v>Controlling</v>
      </c>
      <c r="B558" s="525"/>
      <c r="C558" s="523" t="s">
        <v>2514</v>
      </c>
      <c r="D558" s="523" t="s">
        <v>2514</v>
      </c>
      <c r="E558" s="523" t="s">
        <v>2514</v>
      </c>
      <c r="F558" s="523" t="s">
        <v>2514</v>
      </c>
    </row>
    <row r="559" spans="1:6" s="526" customFormat="1" x14ac:dyDescent="0.3">
      <c r="A559" s="524" t="str">
        <f t="shared" ca="1" si="11"/>
        <v>Processus de décision</v>
      </c>
      <c r="B559" s="525"/>
      <c r="C559" s="523" t="s">
        <v>2515</v>
      </c>
      <c r="D559" s="523" t="s">
        <v>2516</v>
      </c>
      <c r="E559" s="523" t="s">
        <v>2517</v>
      </c>
      <c r="F559" s="523" t="s">
        <v>2518</v>
      </c>
    </row>
    <row r="560" spans="1:6" s="526" customFormat="1" x14ac:dyDescent="0.3">
      <c r="A560" s="524" t="str">
        <f t="shared" ca="1" si="11"/>
        <v>Distribution</v>
      </c>
      <c r="B560" s="525"/>
      <c r="C560" s="523" t="s">
        <v>2519</v>
      </c>
      <c r="D560" s="523" t="s">
        <v>2520</v>
      </c>
      <c r="E560" s="523" t="s">
        <v>2520</v>
      </c>
      <c r="F560" s="523" t="s">
        <v>2521</v>
      </c>
    </row>
    <row r="561" spans="1:6" s="526" customFormat="1" x14ac:dyDescent="0.3">
      <c r="A561" s="524" t="str">
        <f t="shared" ca="1" si="11"/>
        <v>Production</v>
      </c>
      <c r="B561" s="525"/>
      <c r="C561" s="523" t="s">
        <v>2275</v>
      </c>
      <c r="D561" s="523" t="s">
        <v>2277</v>
      </c>
      <c r="E561" s="523" t="s">
        <v>2277</v>
      </c>
      <c r="F561" s="523" t="s">
        <v>2522</v>
      </c>
    </row>
    <row r="562" spans="1:6" s="526" customFormat="1" x14ac:dyDescent="0.3">
      <c r="A562" s="524" t="str">
        <f t="shared" ca="1" si="11"/>
        <v>Approvisionne.</v>
      </c>
      <c r="B562" s="525"/>
      <c r="C562" s="523" t="s">
        <v>2523</v>
      </c>
      <c r="D562" s="523" t="s">
        <v>2524</v>
      </c>
      <c r="E562" s="523" t="s">
        <v>2525</v>
      </c>
      <c r="F562" s="523" t="s">
        <v>2526</v>
      </c>
    </row>
    <row r="563" spans="1:6" s="526" customFormat="1" x14ac:dyDescent="0.3">
      <c r="A563" s="524" t="str">
        <f t="shared" ca="1" si="11"/>
        <v>R &amp; D</v>
      </c>
      <c r="B563" s="525"/>
      <c r="C563" s="523" t="s">
        <v>2527</v>
      </c>
      <c r="D563" s="523" t="s">
        <v>2528</v>
      </c>
      <c r="E563" s="523" t="s">
        <v>2528</v>
      </c>
      <c r="F563" s="523" t="s">
        <v>2528</v>
      </c>
    </row>
    <row r="564" spans="1:6" s="526" customFormat="1" x14ac:dyDescent="0.3">
      <c r="A564" s="524" t="str">
        <f t="shared" ca="1" si="11"/>
        <v>Personnel</v>
      </c>
      <c r="B564" s="525"/>
      <c r="C564" s="523" t="s">
        <v>2529</v>
      </c>
      <c r="D564" s="523" t="s">
        <v>2530</v>
      </c>
      <c r="E564" s="523" t="s">
        <v>2530</v>
      </c>
      <c r="F564" s="523" t="s">
        <v>2531</v>
      </c>
    </row>
    <row r="565" spans="1:6" s="526" customFormat="1" x14ac:dyDescent="0.3">
      <c r="A565" s="524" t="str">
        <f t="shared" ca="1" si="11"/>
        <v>Administration</v>
      </c>
      <c r="B565" s="525"/>
      <c r="C565" s="523" t="s">
        <v>2532</v>
      </c>
      <c r="D565" s="523" t="s">
        <v>2533</v>
      </c>
      <c r="E565" s="523" t="s">
        <v>2533</v>
      </c>
      <c r="F565" s="523" t="s">
        <v>2534</v>
      </c>
    </row>
    <row r="566" spans="1:6" s="548" customFormat="1" x14ac:dyDescent="0.3">
      <c r="A566" s="520" t="str">
        <f t="shared" ca="1" si="11"/>
        <v>C H I F F R E S   C L É</v>
      </c>
      <c r="B566" s="547"/>
      <c r="C566" s="520" t="s">
        <v>2535</v>
      </c>
      <c r="D566" s="520" t="s">
        <v>2536</v>
      </c>
      <c r="E566" s="520" t="s">
        <v>2537</v>
      </c>
      <c r="F566" s="520" t="s">
        <v>2538</v>
      </c>
    </row>
    <row r="567" spans="1:6" s="526" customFormat="1" x14ac:dyDescent="0.3">
      <c r="A567" s="524" t="str">
        <f t="shared" ca="1" si="11"/>
        <v>Chiffres clé externes</v>
      </c>
      <c r="B567" s="525"/>
      <c r="C567" s="523" t="s">
        <v>2539</v>
      </c>
      <c r="D567" s="523" t="s">
        <v>2540</v>
      </c>
      <c r="E567" s="523" t="s">
        <v>2541</v>
      </c>
      <c r="F567" s="523" t="s">
        <v>2542</v>
      </c>
    </row>
    <row r="568" spans="1:6" s="526" customFormat="1" x14ac:dyDescent="0.3">
      <c r="A568" s="524" t="str">
        <f t="shared" ca="1" si="11"/>
        <v>Chiffres clé internes</v>
      </c>
      <c r="B568" s="525"/>
      <c r="C568" s="523" t="s">
        <v>2543</v>
      </c>
      <c r="D568" s="523" t="s">
        <v>2544</v>
      </c>
      <c r="E568" s="523" t="s">
        <v>2545</v>
      </c>
      <c r="F568" s="523" t="s">
        <v>2546</v>
      </c>
    </row>
    <row r="569" spans="1:6" s="526" customFormat="1" x14ac:dyDescent="0.3">
      <c r="A569" s="524" t="str">
        <f t="shared" ca="1" si="11"/>
        <v>No.</v>
      </c>
      <c r="B569" s="525"/>
      <c r="C569" s="523" t="s">
        <v>2</v>
      </c>
      <c r="D569" s="523" t="s">
        <v>28</v>
      </c>
      <c r="E569" s="523" t="s">
        <v>28</v>
      </c>
      <c r="F569" s="523" t="s">
        <v>611</v>
      </c>
    </row>
    <row r="570" spans="1:6" s="526" customFormat="1" x14ac:dyDescent="0.3">
      <c r="A570" s="524" t="str">
        <f t="shared" ca="1" si="11"/>
        <v>Chiffre clé</v>
      </c>
      <c r="B570" s="525"/>
      <c r="C570" s="523" t="s">
        <v>2547</v>
      </c>
      <c r="D570" s="523" t="s">
        <v>2548</v>
      </c>
      <c r="E570" s="523" t="s">
        <v>2549</v>
      </c>
      <c r="F570" s="523" t="s">
        <v>2550</v>
      </c>
    </row>
    <row r="571" spans="1:6" s="526" customFormat="1" x14ac:dyDescent="0.3">
      <c r="A571" s="524" t="str">
        <f t="shared" ca="1" si="11"/>
        <v>Explications</v>
      </c>
      <c r="B571" s="525"/>
      <c r="C571" s="523" t="s">
        <v>2551</v>
      </c>
      <c r="D571" s="523" t="s">
        <v>2552</v>
      </c>
      <c r="E571" s="523" t="s">
        <v>2553</v>
      </c>
      <c r="F571" s="523" t="s">
        <v>2554</v>
      </c>
    </row>
    <row r="572" spans="1:6" s="526" customFormat="1" x14ac:dyDescent="0.3">
      <c r="A572" s="524" t="str">
        <f t="shared" ca="1" si="11"/>
        <v>Influence sur le dével.</v>
      </c>
      <c r="B572" s="525"/>
      <c r="C572" s="523" t="s">
        <v>2136</v>
      </c>
      <c r="D572" s="523" t="s">
        <v>2555</v>
      </c>
      <c r="E572" s="523" t="s">
        <v>2138</v>
      </c>
      <c r="F572" s="523" t="s">
        <v>2556</v>
      </c>
    </row>
    <row r="573" spans="1:6" s="526" customFormat="1" ht="28.8" x14ac:dyDescent="0.3">
      <c r="A573" s="524" t="str">
        <f t="shared" ca="1" si="11"/>
        <v>Ten-
dance</v>
      </c>
      <c r="B573" s="525"/>
      <c r="C573" s="523" t="s">
        <v>618</v>
      </c>
      <c r="D573" s="523" t="s">
        <v>619</v>
      </c>
      <c r="E573" s="523" t="s">
        <v>618</v>
      </c>
      <c r="F573" s="523" t="s">
        <v>620</v>
      </c>
    </row>
    <row r="574" spans="1:6" s="526" customFormat="1" x14ac:dyDescent="0.3">
      <c r="A574" s="524" t="str">
        <f t="shared" ca="1" si="11"/>
        <v>Avantages - désavantages</v>
      </c>
      <c r="B574" s="525"/>
      <c r="C574" s="523" t="s">
        <v>2557</v>
      </c>
      <c r="D574" s="523" t="s">
        <v>2558</v>
      </c>
      <c r="E574" s="523" t="s">
        <v>2559</v>
      </c>
      <c r="F574" s="523" t="s">
        <v>2560</v>
      </c>
    </row>
    <row r="575" spans="1:6" s="526" customFormat="1" x14ac:dyDescent="0.3">
      <c r="A575" s="524" t="str">
        <f t="shared" ca="1" si="11"/>
        <v>Source</v>
      </c>
      <c r="B575" s="525"/>
      <c r="C575" s="523" t="s">
        <v>80</v>
      </c>
      <c r="D575" s="523" t="s">
        <v>81</v>
      </c>
      <c r="E575" s="523" t="s">
        <v>81</v>
      </c>
      <c r="F575" s="523" t="s">
        <v>2561</v>
      </c>
    </row>
    <row r="576" spans="1:6" s="548" customFormat="1" x14ac:dyDescent="0.3">
      <c r="A576" s="520" t="str">
        <f t="shared" ca="1" si="11"/>
        <v>S C E N A R I O S   D'A V E N I R</v>
      </c>
      <c r="B576" s="547"/>
      <c r="C576" s="520" t="s">
        <v>2562</v>
      </c>
      <c r="D576" s="520" t="s">
        <v>2563</v>
      </c>
      <c r="E576" s="520" t="s">
        <v>2564</v>
      </c>
      <c r="F576" s="520" t="s">
        <v>2565</v>
      </c>
    </row>
    <row r="577" spans="1:6" s="526" customFormat="1" x14ac:dyDescent="0.3">
      <c r="A577" s="524" t="str">
        <f t="shared" ca="1" si="11"/>
        <v>Données empiriques</v>
      </c>
      <c r="B577" s="525"/>
      <c r="C577" s="523" t="s">
        <v>2566</v>
      </c>
      <c r="D577" s="523" t="s">
        <v>2567</v>
      </c>
      <c r="E577" s="523" t="s">
        <v>2568</v>
      </c>
      <c r="F577" s="523" t="s">
        <v>2569</v>
      </c>
    </row>
    <row r="578" spans="1:6" s="526" customFormat="1" x14ac:dyDescent="0.3">
      <c r="A578" s="524" t="str">
        <f t="shared" ca="1" si="11"/>
        <v>Situation actuelle</v>
      </c>
      <c r="B578" s="525"/>
      <c r="C578" s="523" t="s">
        <v>2570</v>
      </c>
      <c r="D578" s="523" t="s">
        <v>2571</v>
      </c>
      <c r="E578" s="523" t="s">
        <v>2572</v>
      </c>
      <c r="F578" s="523" t="s">
        <v>2573</v>
      </c>
    </row>
    <row r="579" spans="1:6" s="526" customFormat="1" x14ac:dyDescent="0.3">
      <c r="A579" s="524" t="str">
        <f t="shared" ca="1" si="11"/>
        <v>Passé</v>
      </c>
      <c r="B579" s="525"/>
      <c r="C579" s="523" t="s">
        <v>2574</v>
      </c>
      <c r="D579" s="523" t="s">
        <v>2575</v>
      </c>
      <c r="E579" s="523" t="s">
        <v>2576</v>
      </c>
      <c r="F579" s="523" t="s">
        <v>2577</v>
      </c>
    </row>
    <row r="580" spans="1:6" s="526" customFormat="1" x14ac:dyDescent="0.3">
      <c r="A580" s="524" t="str">
        <f t="shared" ca="1" si="11"/>
        <v>Présent</v>
      </c>
      <c r="B580" s="525"/>
      <c r="C580" s="523" t="s">
        <v>2578</v>
      </c>
      <c r="D580" s="523" t="s">
        <v>2579</v>
      </c>
      <c r="E580" s="523" t="s">
        <v>2580</v>
      </c>
      <c r="F580" s="523" t="s">
        <v>2581</v>
      </c>
    </row>
    <row r="581" spans="1:6" s="526" customFormat="1" x14ac:dyDescent="0.3">
      <c r="A581" s="524" t="str">
        <f t="shared" ca="1" si="11"/>
        <v>Futur</v>
      </c>
      <c r="B581" s="525"/>
      <c r="C581" s="523" t="s">
        <v>2582</v>
      </c>
      <c r="D581" s="523" t="s">
        <v>2583</v>
      </c>
      <c r="E581" s="523" t="s">
        <v>2584</v>
      </c>
      <c r="F581" s="523" t="s">
        <v>2585</v>
      </c>
    </row>
    <row r="582" spans="1:6" s="526" customFormat="1" x14ac:dyDescent="0.3">
      <c r="A582" s="524" t="str">
        <f t="shared" ca="1" si="11"/>
        <v>No.</v>
      </c>
      <c r="B582" s="525"/>
      <c r="C582" s="523" t="s">
        <v>2</v>
      </c>
      <c r="D582" s="523" t="s">
        <v>28</v>
      </c>
      <c r="E582" s="523" t="s">
        <v>28</v>
      </c>
      <c r="F582" s="523" t="s">
        <v>611</v>
      </c>
    </row>
    <row r="583" spans="1:6" s="526" customFormat="1" x14ac:dyDescent="0.3">
      <c r="A583" s="524" t="str">
        <f t="shared" ca="1" si="11"/>
        <v>Scénario</v>
      </c>
      <c r="B583" s="525"/>
      <c r="C583" s="523" t="s">
        <v>2586</v>
      </c>
      <c r="D583" s="523" t="s">
        <v>2587</v>
      </c>
      <c r="E583" s="523" t="s">
        <v>2588</v>
      </c>
      <c r="F583" s="523" t="s">
        <v>2588</v>
      </c>
    </row>
    <row r="584" spans="1:6" s="526" customFormat="1" x14ac:dyDescent="0.3">
      <c r="A584" s="524" t="str">
        <f t="shared" ca="1" si="11"/>
        <v>Chances principales</v>
      </c>
      <c r="B584" s="525"/>
      <c r="C584" s="523" t="s">
        <v>2354</v>
      </c>
      <c r="D584" s="523" t="s">
        <v>2355</v>
      </c>
      <c r="E584" s="523" t="s">
        <v>2589</v>
      </c>
      <c r="F584" s="523" t="s">
        <v>2590</v>
      </c>
    </row>
    <row r="585" spans="1:6" s="526" customFormat="1" x14ac:dyDescent="0.3">
      <c r="A585" s="524" t="str">
        <f t="shared" ca="1" si="11"/>
        <v>Dangers principaux</v>
      </c>
      <c r="B585" s="525"/>
      <c r="C585" s="523" t="s">
        <v>2358</v>
      </c>
      <c r="D585" s="523" t="s">
        <v>2359</v>
      </c>
      <c r="E585" s="523" t="s">
        <v>2360</v>
      </c>
      <c r="F585" s="523" t="s">
        <v>2361</v>
      </c>
    </row>
    <row r="586" spans="1:6" s="526" customFormat="1" x14ac:dyDescent="0.3">
      <c r="A586" s="524" t="str">
        <f t="shared" ca="1" si="11"/>
        <v>Probabilité d'occur-rence en %</v>
      </c>
      <c r="B586" s="525"/>
      <c r="C586" s="523" t="s">
        <v>2591</v>
      </c>
      <c r="D586" s="523" t="s">
        <v>2592</v>
      </c>
      <c r="E586" s="523" t="s">
        <v>2593</v>
      </c>
      <c r="F586" s="523" t="s">
        <v>2594</v>
      </c>
    </row>
    <row r="587" spans="1:6" s="526" customFormat="1" x14ac:dyDescent="0.3">
      <c r="A587" s="524" t="str">
        <f t="shared" ca="1" si="11"/>
        <v>Facteurs favorisants</v>
      </c>
      <c r="B587" s="525"/>
      <c r="C587" s="523" t="s">
        <v>2595</v>
      </c>
      <c r="D587" s="523" t="s">
        <v>2596</v>
      </c>
      <c r="E587" s="523" t="s">
        <v>2597</v>
      </c>
      <c r="F587" s="523" t="s">
        <v>2598</v>
      </c>
    </row>
    <row r="588" spans="1:6" s="548" customFormat="1" x14ac:dyDescent="0.3">
      <c r="A588" s="520" t="str">
        <f t="shared" ca="1" si="11"/>
        <v>A N A L Y S E   D E S   R I S Q U E S</v>
      </c>
      <c r="B588" s="547"/>
      <c r="C588" s="520" t="s">
        <v>2599</v>
      </c>
      <c r="D588" s="520" t="s">
        <v>2600</v>
      </c>
      <c r="E588" s="520" t="s">
        <v>2601</v>
      </c>
      <c r="F588" s="520" t="s">
        <v>2602</v>
      </c>
    </row>
    <row r="589" spans="1:6" s="526" customFormat="1" x14ac:dyDescent="0.3">
      <c r="A589" s="524" t="str">
        <f t="shared" ca="1" si="11"/>
        <v>Probabilité d'occurrence</v>
      </c>
      <c r="B589" s="525"/>
      <c r="C589" s="523" t="s">
        <v>579</v>
      </c>
      <c r="D589" s="523" t="s">
        <v>580</v>
      </c>
      <c r="E589" s="523" t="s">
        <v>581</v>
      </c>
      <c r="F589" s="523" t="s">
        <v>582</v>
      </c>
    </row>
    <row r="590" spans="1:6" s="526" customFormat="1" x14ac:dyDescent="0.3">
      <c r="A590" s="524" t="str">
        <f t="shared" ref="A590:A653" ca="1" si="12">OFFSET($C590,0,$B$4-1)</f>
        <v>élevée</v>
      </c>
      <c r="B590" s="525"/>
      <c r="C590" s="523" t="s">
        <v>583</v>
      </c>
      <c r="D590" s="523" t="s">
        <v>584</v>
      </c>
      <c r="E590" s="523" t="s">
        <v>585</v>
      </c>
      <c r="F590" s="523" t="s">
        <v>586</v>
      </c>
    </row>
    <row r="591" spans="1:6" s="526" customFormat="1" x14ac:dyDescent="0.3">
      <c r="A591" s="524" t="str">
        <f t="shared" ca="1" si="12"/>
        <v>moyenne</v>
      </c>
      <c r="B591" s="525"/>
      <c r="C591" s="523" t="s">
        <v>587</v>
      </c>
      <c r="D591" s="523" t="s">
        <v>588</v>
      </c>
      <c r="E591" s="523" t="s">
        <v>589</v>
      </c>
      <c r="F591" s="523" t="s">
        <v>590</v>
      </c>
    </row>
    <row r="592" spans="1:6" s="526" customFormat="1" x14ac:dyDescent="0.3">
      <c r="A592" s="524" t="str">
        <f t="shared" ca="1" si="12"/>
        <v>faible</v>
      </c>
      <c r="B592" s="525"/>
      <c r="C592" s="523" t="s">
        <v>591</v>
      </c>
      <c r="D592" s="523" t="s">
        <v>592</v>
      </c>
      <c r="E592" s="523" t="s">
        <v>593</v>
      </c>
      <c r="F592" s="523" t="s">
        <v>594</v>
      </c>
    </row>
    <row r="593" spans="1:6" s="526" customFormat="1" x14ac:dyDescent="0.3">
      <c r="A593" s="524" t="str">
        <f t="shared" ca="1" si="12"/>
        <v>Étendue des dégâts</v>
      </c>
      <c r="B593" s="525"/>
      <c r="C593" s="523" t="s">
        <v>595</v>
      </c>
      <c r="D593" s="523" t="s">
        <v>596</v>
      </c>
      <c r="E593" s="523" t="s">
        <v>597</v>
      </c>
      <c r="F593" s="523" t="s">
        <v>598</v>
      </c>
    </row>
    <row r="594" spans="1:6" s="526" customFormat="1" x14ac:dyDescent="0.3">
      <c r="A594" s="524" t="str">
        <f t="shared" ca="1" si="12"/>
        <v>Aucune action nécessaire</v>
      </c>
      <c r="B594" s="525"/>
      <c r="C594" s="523" t="s">
        <v>599</v>
      </c>
      <c r="D594" s="523" t="s">
        <v>600</v>
      </c>
      <c r="E594" s="523" t="s">
        <v>601</v>
      </c>
      <c r="F594" s="523" t="s">
        <v>602</v>
      </c>
    </row>
    <row r="595" spans="1:6" s="526" customFormat="1" x14ac:dyDescent="0.3">
      <c r="A595" s="524" t="str">
        <f t="shared" ca="1" si="12"/>
        <v>Action nécessaire</v>
      </c>
      <c r="B595" s="525"/>
      <c r="C595" s="523" t="s">
        <v>603</v>
      </c>
      <c r="D595" s="523" t="s">
        <v>604</v>
      </c>
      <c r="E595" s="523" t="s">
        <v>605</v>
      </c>
      <c r="F595" s="523" t="s">
        <v>606</v>
      </c>
    </row>
    <row r="596" spans="1:6" s="526" customFormat="1" x14ac:dyDescent="0.3">
      <c r="A596" s="524" t="str">
        <f t="shared" ca="1" si="12"/>
        <v>Action urgente</v>
      </c>
      <c r="B596" s="525"/>
      <c r="C596" s="523" t="s">
        <v>607</v>
      </c>
      <c r="D596" s="523" t="s">
        <v>608</v>
      </c>
      <c r="E596" s="523" t="s">
        <v>609</v>
      </c>
      <c r="F596" s="523" t="s">
        <v>610</v>
      </c>
    </row>
    <row r="597" spans="1:6" s="526" customFormat="1" x14ac:dyDescent="0.3">
      <c r="A597" s="524" t="str">
        <f t="shared" ca="1" si="12"/>
        <v>No.</v>
      </c>
      <c r="B597" s="525"/>
      <c r="C597" s="523" t="s">
        <v>2</v>
      </c>
      <c r="D597" s="523" t="s">
        <v>28</v>
      </c>
      <c r="E597" s="523" t="s">
        <v>28</v>
      </c>
      <c r="F597" s="523" t="s">
        <v>611</v>
      </c>
    </row>
    <row r="598" spans="1:6" s="526" customFormat="1" x14ac:dyDescent="0.3">
      <c r="A598" s="524" t="str">
        <f t="shared" ca="1" si="12"/>
        <v>Risques</v>
      </c>
      <c r="B598" s="525"/>
      <c r="C598" s="523" t="s">
        <v>575</v>
      </c>
      <c r="D598" s="523" t="s">
        <v>576</v>
      </c>
      <c r="E598" s="523" t="s">
        <v>577</v>
      </c>
      <c r="F598" s="523" t="s">
        <v>2603</v>
      </c>
    </row>
    <row r="599" spans="1:6" s="526" customFormat="1" x14ac:dyDescent="0.3">
      <c r="A599" s="524" t="str">
        <f t="shared" ca="1" si="12"/>
        <v>Impact</v>
      </c>
      <c r="B599" s="525"/>
      <c r="C599" s="523" t="s">
        <v>982</v>
      </c>
      <c r="D599" s="523" t="s">
        <v>495</v>
      </c>
      <c r="E599" s="523" t="s">
        <v>616</v>
      </c>
      <c r="F599" s="523" t="s">
        <v>617</v>
      </c>
    </row>
    <row r="600" spans="1:6" s="526" customFormat="1" x14ac:dyDescent="0.3">
      <c r="A600" s="524" t="str">
        <f t="shared" ca="1" si="12"/>
        <v>Probabilité d'occurrence</v>
      </c>
      <c r="B600" s="525"/>
      <c r="C600" s="523" t="s">
        <v>2604</v>
      </c>
      <c r="D600" s="523" t="s">
        <v>580</v>
      </c>
      <c r="E600" s="523" t="s">
        <v>581</v>
      </c>
      <c r="F600" s="523" t="s">
        <v>582</v>
      </c>
    </row>
    <row r="601" spans="1:6" s="526" customFormat="1" x14ac:dyDescent="0.3">
      <c r="A601" s="524" t="str">
        <f t="shared" ca="1" si="12"/>
        <v>Étendue des dommages</v>
      </c>
      <c r="B601" s="525"/>
      <c r="C601" s="523" t="s">
        <v>2605</v>
      </c>
      <c r="D601" s="523" t="s">
        <v>2606</v>
      </c>
      <c r="E601" s="523" t="s">
        <v>597</v>
      </c>
      <c r="F601" s="523" t="s">
        <v>598</v>
      </c>
    </row>
    <row r="602" spans="1:6" s="526" customFormat="1" ht="28.8" x14ac:dyDescent="0.3">
      <c r="A602" s="524" t="str">
        <f t="shared" ca="1" si="12"/>
        <v>Ten-
dance</v>
      </c>
      <c r="B602" s="525"/>
      <c r="C602" s="523" t="s">
        <v>618</v>
      </c>
      <c r="D602" s="523" t="s">
        <v>619</v>
      </c>
      <c r="E602" s="523" t="s">
        <v>618</v>
      </c>
      <c r="F602" s="523" t="s">
        <v>620</v>
      </c>
    </row>
    <row r="603" spans="1:6" s="526" customFormat="1" x14ac:dyDescent="0.3">
      <c r="A603" s="524" t="str">
        <f t="shared" ca="1" si="12"/>
        <v>Mesures possibles</v>
      </c>
      <c r="B603" s="525"/>
      <c r="C603" s="523" t="s">
        <v>2006</v>
      </c>
      <c r="D603" s="523" t="s">
        <v>2007</v>
      </c>
      <c r="E603" s="523" t="s">
        <v>2008</v>
      </c>
      <c r="F603" s="523" t="s">
        <v>2009</v>
      </c>
    </row>
    <row r="604" spans="1:6" s="526" customFormat="1" x14ac:dyDescent="0.3">
      <c r="A604" s="524" t="str">
        <f t="shared" ca="1" si="12"/>
        <v>Statut</v>
      </c>
      <c r="B604" s="525"/>
      <c r="C604" s="523" t="s">
        <v>502</v>
      </c>
      <c r="D604" s="523" t="s">
        <v>503</v>
      </c>
      <c r="E604" s="523" t="s">
        <v>502</v>
      </c>
      <c r="F604" s="523" t="s">
        <v>621</v>
      </c>
    </row>
    <row r="605" spans="1:6" s="526" customFormat="1" x14ac:dyDescent="0.3">
      <c r="A605" s="524" t="str">
        <f t="shared" ca="1" si="12"/>
        <v>Étendue de l'impact</v>
      </c>
      <c r="B605" s="525"/>
      <c r="C605" s="523" t="s">
        <v>622</v>
      </c>
      <c r="D605" s="523" t="s">
        <v>623</v>
      </c>
      <c r="E605" s="523" t="s">
        <v>624</v>
      </c>
      <c r="F605" s="523" t="s">
        <v>625</v>
      </c>
    </row>
    <row r="606" spans="1:6" s="548" customFormat="1" x14ac:dyDescent="0.3">
      <c r="A606" s="520" t="str">
        <f t="shared" ca="1" si="12"/>
        <v>B E N C H M A R K I N G</v>
      </c>
      <c r="B606" s="547"/>
      <c r="C606" s="520" t="s">
        <v>2607</v>
      </c>
      <c r="D606" s="520" t="s">
        <v>2607</v>
      </c>
      <c r="E606" s="520" t="s">
        <v>2607</v>
      </c>
      <c r="F606" s="520" t="s">
        <v>2607</v>
      </c>
    </row>
    <row r="607" spans="1:6" s="526" customFormat="1" x14ac:dyDescent="0.3">
      <c r="A607" s="524" t="str">
        <f t="shared" ca="1" si="12"/>
        <v>Statut</v>
      </c>
      <c r="B607" s="525"/>
      <c r="C607" s="523" t="s">
        <v>502</v>
      </c>
      <c r="D607" s="523" t="s">
        <v>503</v>
      </c>
      <c r="E607" s="523" t="s">
        <v>502</v>
      </c>
      <c r="F607" s="523" t="s">
        <v>621</v>
      </c>
    </row>
    <row r="608" spans="1:6" s="526" customFormat="1" x14ac:dyDescent="0.3">
      <c r="A608" s="524" t="str">
        <f t="shared" ca="1" si="12"/>
        <v>No.</v>
      </c>
      <c r="B608" s="525"/>
      <c r="C608" s="523" t="s">
        <v>2</v>
      </c>
      <c r="D608" s="523" t="s">
        <v>28</v>
      </c>
      <c r="E608" s="523" t="s">
        <v>28</v>
      </c>
      <c r="F608" s="523" t="s">
        <v>611</v>
      </c>
    </row>
    <row r="609" spans="1:6" s="526" customFormat="1" x14ac:dyDescent="0.3">
      <c r="A609" s="524" t="str">
        <f t="shared" ca="1" si="12"/>
        <v>Objets de comparaison</v>
      </c>
      <c r="B609" s="525"/>
      <c r="C609" s="523" t="s">
        <v>2608</v>
      </c>
      <c r="D609" s="523" t="s">
        <v>2609</v>
      </c>
      <c r="E609" s="523" t="s">
        <v>2610</v>
      </c>
      <c r="F609" s="523" t="s">
        <v>2611</v>
      </c>
    </row>
    <row r="610" spans="1:6" s="526" customFormat="1" x14ac:dyDescent="0.3">
      <c r="A610" s="524" t="str">
        <f t="shared" ca="1" si="12"/>
        <v>Remarques</v>
      </c>
      <c r="B610" s="525"/>
      <c r="C610" s="523" t="s">
        <v>499</v>
      </c>
      <c r="D610" s="523" t="s">
        <v>500</v>
      </c>
      <c r="E610" s="523" t="s">
        <v>2612</v>
      </c>
      <c r="F610" s="523" t="s">
        <v>2156</v>
      </c>
    </row>
    <row r="611" spans="1:6" s="526" customFormat="1" x14ac:dyDescent="0.3">
      <c r="A611" s="524" t="str">
        <f t="shared" ca="1" si="12"/>
        <v>Nous</v>
      </c>
      <c r="B611" s="525"/>
      <c r="C611" s="523" t="s">
        <v>1954</v>
      </c>
      <c r="D611" s="523" t="s">
        <v>1955</v>
      </c>
      <c r="E611" s="523" t="s">
        <v>1956</v>
      </c>
      <c r="F611" s="523" t="s">
        <v>1957</v>
      </c>
    </row>
    <row r="612" spans="1:6" s="526" customFormat="1" x14ac:dyDescent="0.3">
      <c r="A612" s="524" t="str">
        <f t="shared" ca="1" si="12"/>
        <v>Concurrence</v>
      </c>
      <c r="B612" s="525"/>
      <c r="C612" s="523" t="s">
        <v>2400</v>
      </c>
      <c r="D612" s="523" t="s">
        <v>2401</v>
      </c>
      <c r="E612" s="523" t="s">
        <v>2402</v>
      </c>
      <c r="F612" s="523" t="s">
        <v>2403</v>
      </c>
    </row>
    <row r="613" spans="1:6" s="526" customFormat="1" x14ac:dyDescent="0.3">
      <c r="A613" s="524" t="str">
        <f t="shared" ca="1" si="12"/>
        <v>différence:</v>
      </c>
      <c r="B613" s="525"/>
      <c r="C613" s="567" t="s">
        <v>2613</v>
      </c>
      <c r="D613" s="567" t="s">
        <v>2614</v>
      </c>
      <c r="E613" s="568" t="s">
        <v>2615</v>
      </c>
      <c r="F613" s="568" t="s">
        <v>2616</v>
      </c>
    </row>
    <row r="614" spans="1:6" s="526" customFormat="1" x14ac:dyDescent="0.3">
      <c r="A614" s="524" t="str">
        <f t="shared" ca="1" si="12"/>
        <v>≥ 1</v>
      </c>
      <c r="B614" s="525"/>
      <c r="C614" s="567" t="s">
        <v>2617</v>
      </c>
      <c r="D614" s="567" t="s">
        <v>2617</v>
      </c>
      <c r="E614" s="567" t="s">
        <v>2617</v>
      </c>
      <c r="F614" s="567" t="s">
        <v>2617</v>
      </c>
    </row>
    <row r="615" spans="1:6" s="526" customFormat="1" x14ac:dyDescent="0.3">
      <c r="A615" s="524" t="str">
        <f t="shared" ca="1" si="12"/>
        <v>≤ 1</v>
      </c>
      <c r="B615" s="525"/>
      <c r="C615" s="567" t="s">
        <v>2618</v>
      </c>
      <c r="D615" s="567" t="s">
        <v>2618</v>
      </c>
      <c r="E615" s="567" t="s">
        <v>2618</v>
      </c>
      <c r="F615" s="567" t="s">
        <v>2618</v>
      </c>
    </row>
    <row r="616" spans="1:6" s="526" customFormat="1" x14ac:dyDescent="0.3">
      <c r="A616" s="524" t="str">
        <f t="shared" ca="1" si="12"/>
        <v>= 0</v>
      </c>
      <c r="B616" s="525"/>
      <c r="C616" s="569" t="s">
        <v>2619</v>
      </c>
      <c r="D616" s="569" t="s">
        <v>2619</v>
      </c>
      <c r="E616" s="569" t="s">
        <v>2619</v>
      </c>
      <c r="F616" s="569" t="s">
        <v>2619</v>
      </c>
    </row>
    <row r="617" spans="1:6" s="548" customFormat="1" x14ac:dyDescent="0.3">
      <c r="A617" s="520" t="str">
        <f t="shared" ca="1" si="12"/>
        <v>A N A L Y S E   S W O T</v>
      </c>
      <c r="B617" s="547"/>
      <c r="C617" s="520" t="s">
        <v>2620</v>
      </c>
      <c r="D617" s="520" t="s">
        <v>2621</v>
      </c>
      <c r="E617" s="520" t="s">
        <v>2622</v>
      </c>
      <c r="F617" s="520" t="s">
        <v>2623</v>
      </c>
    </row>
    <row r="618" spans="1:6" s="526" customFormat="1" x14ac:dyDescent="0.3">
      <c r="A618" s="524" t="str">
        <f t="shared" ca="1" si="12"/>
        <v>Forces / faiblesses -&gt; facteurs internes</v>
      </c>
      <c r="B618" s="525"/>
      <c r="C618" s="523" t="s">
        <v>2624</v>
      </c>
      <c r="D618" s="523" t="s">
        <v>2625</v>
      </c>
      <c r="E618" s="523" t="s">
        <v>2626</v>
      </c>
      <c r="F618" s="523" t="s">
        <v>2627</v>
      </c>
    </row>
    <row r="619" spans="1:6" s="526" customFormat="1" x14ac:dyDescent="0.3">
      <c r="A619" s="524" t="str">
        <f t="shared" ca="1" si="12"/>
        <v>Forces / faiblesses</v>
      </c>
      <c r="B619" s="525"/>
      <c r="C619" s="523" t="s">
        <v>2628</v>
      </c>
      <c r="D619" s="523" t="s">
        <v>2629</v>
      </c>
      <c r="E619" s="523" t="s">
        <v>2630</v>
      </c>
      <c r="F619" s="523" t="s">
        <v>2631</v>
      </c>
    </row>
    <row r="620" spans="1:6" s="526" customFormat="1" x14ac:dyDescent="0.3">
      <c r="A620" s="524" t="str">
        <f t="shared" ca="1" si="12"/>
        <v>Opportunités / menaces</v>
      </c>
      <c r="B620" s="525"/>
      <c r="C620" s="523" t="s">
        <v>2632</v>
      </c>
      <c r="D620" s="523" t="s">
        <v>2633</v>
      </c>
      <c r="E620" s="523" t="s">
        <v>2634</v>
      </c>
      <c r="F620" s="523" t="s">
        <v>2635</v>
      </c>
    </row>
    <row r="621" spans="1:6" s="526" customFormat="1" x14ac:dyDescent="0.3">
      <c r="A621" s="524" t="str">
        <f t="shared" ca="1" si="12"/>
        <v>Pondération</v>
      </c>
      <c r="B621" s="525"/>
      <c r="C621" s="523" t="s">
        <v>2636</v>
      </c>
      <c r="D621" s="523" t="s">
        <v>2637</v>
      </c>
      <c r="E621" s="523" t="s">
        <v>2638</v>
      </c>
      <c r="F621" s="523" t="s">
        <v>2639</v>
      </c>
    </row>
    <row r="622" spans="1:6" s="526" customFormat="1" x14ac:dyDescent="0.3">
      <c r="A622" s="524" t="str">
        <f t="shared" ca="1" si="12"/>
        <v>Opportunités / menaces -&gt; facteurs externes</v>
      </c>
      <c r="B622" s="525"/>
      <c r="C622" s="523" t="s">
        <v>2640</v>
      </c>
      <c r="D622" s="523" t="s">
        <v>2641</v>
      </c>
      <c r="E622" s="523" t="s">
        <v>2642</v>
      </c>
      <c r="F622" s="523" t="s">
        <v>2643</v>
      </c>
    </row>
    <row r="623" spans="1:6" s="526" customFormat="1" x14ac:dyDescent="0.3">
      <c r="A623" s="524" t="str">
        <f t="shared" ca="1" si="12"/>
        <v>Forces</v>
      </c>
      <c r="B623" s="525"/>
      <c r="C623" s="523" t="s">
        <v>2644</v>
      </c>
      <c r="D623" s="523" t="s">
        <v>2645</v>
      </c>
      <c r="E623" s="523" t="s">
        <v>2646</v>
      </c>
      <c r="F623" s="523" t="s">
        <v>2647</v>
      </c>
    </row>
    <row r="624" spans="1:6" s="526" customFormat="1" x14ac:dyDescent="0.3">
      <c r="A624" s="524" t="str">
        <f t="shared" ca="1" si="12"/>
        <v>Faiblesses</v>
      </c>
      <c r="B624" s="525"/>
      <c r="C624" s="523" t="s">
        <v>2648</v>
      </c>
      <c r="D624" s="523" t="s">
        <v>2649</v>
      </c>
      <c r="E624" s="523" t="s">
        <v>2650</v>
      </c>
      <c r="F624" s="523" t="s">
        <v>2651</v>
      </c>
    </row>
    <row r="625" spans="1:6" s="526" customFormat="1" x14ac:dyDescent="0.3">
      <c r="A625" s="524" t="str">
        <f t="shared" ca="1" si="12"/>
        <v>Opportunités</v>
      </c>
      <c r="B625" s="525"/>
      <c r="C625" s="523" t="s">
        <v>2652</v>
      </c>
      <c r="D625" s="523" t="s">
        <v>2653</v>
      </c>
      <c r="E625" s="523" t="s">
        <v>2654</v>
      </c>
      <c r="F625" s="523" t="s">
        <v>2655</v>
      </c>
    </row>
    <row r="626" spans="1:6" s="526" customFormat="1" x14ac:dyDescent="0.3">
      <c r="A626" s="524" t="str">
        <f t="shared" ca="1" si="12"/>
        <v>Menaces</v>
      </c>
      <c r="B626" s="525"/>
      <c r="C626" s="523" t="s">
        <v>2656</v>
      </c>
      <c r="D626" s="523" t="s">
        <v>2657</v>
      </c>
      <c r="E626" s="523" t="s">
        <v>2658</v>
      </c>
      <c r="F626" s="523" t="s">
        <v>2659</v>
      </c>
    </row>
    <row r="627" spans="1:6" s="526" customFormat="1" x14ac:dyDescent="0.3">
      <c r="A627" s="524" t="str">
        <f t="shared" ca="1" si="12"/>
        <v>Pondération</v>
      </c>
      <c r="B627" s="525"/>
      <c r="C627" s="523" t="s">
        <v>2636</v>
      </c>
      <c r="D627" s="523" t="s">
        <v>2637</v>
      </c>
      <c r="E627" s="523" t="s">
        <v>2638</v>
      </c>
      <c r="F627" s="523" t="s">
        <v>2639</v>
      </c>
    </row>
    <row r="628" spans="1:6" s="526" customFormat="1" x14ac:dyDescent="0.3">
      <c r="A628" s="524" t="str">
        <f t="shared" ca="1" si="12"/>
        <v>Importance</v>
      </c>
      <c r="B628" s="525"/>
      <c r="C628" s="523" t="s">
        <v>2660</v>
      </c>
      <c r="D628" s="523" t="s">
        <v>2661</v>
      </c>
      <c r="E628" s="523" t="s">
        <v>2661</v>
      </c>
      <c r="F628" s="523" t="s">
        <v>2662</v>
      </c>
    </row>
    <row r="629" spans="1:6" s="526" customFormat="1" x14ac:dyDescent="0.3">
      <c r="A629" s="524" t="str">
        <f t="shared" ca="1" si="12"/>
        <v>Moy. géom.</v>
      </c>
      <c r="B629" s="525"/>
      <c r="C629" s="523" t="s">
        <v>2663</v>
      </c>
      <c r="D629" s="523" t="s">
        <v>2664</v>
      </c>
      <c r="E629" s="523" t="s">
        <v>2665</v>
      </c>
      <c r="F629" s="523" t="s">
        <v>2666</v>
      </c>
    </row>
    <row r="630" spans="1:6" s="548" customFormat="1" x14ac:dyDescent="0.3">
      <c r="A630" s="520" t="str">
        <f t="shared" ca="1" si="12"/>
        <v>V I S I O N , M I S S I O N  &amp;  V A L E U R S</v>
      </c>
      <c r="B630" s="547"/>
      <c r="C630" s="520" t="s">
        <v>2667</v>
      </c>
      <c r="D630" s="520" t="s">
        <v>2668</v>
      </c>
      <c r="E630" s="520" t="s">
        <v>2669</v>
      </c>
      <c r="F630" s="520" t="s">
        <v>2670</v>
      </c>
    </row>
    <row r="631" spans="1:6" s="526" customFormat="1" x14ac:dyDescent="0.3">
      <c r="A631" s="524" t="str">
        <f t="shared" ca="1" si="12"/>
        <v>Forces</v>
      </c>
      <c r="B631" s="525"/>
      <c r="C631" s="523" t="s">
        <v>2644</v>
      </c>
      <c r="D631" s="523" t="s">
        <v>2645</v>
      </c>
      <c r="E631" s="523" t="s">
        <v>2646</v>
      </c>
      <c r="F631" s="523" t="s">
        <v>2647</v>
      </c>
    </row>
    <row r="632" spans="1:6" s="526" customFormat="1" x14ac:dyDescent="0.3">
      <c r="A632" s="524" t="str">
        <f t="shared" ca="1" si="12"/>
        <v>Faiblesses</v>
      </c>
      <c r="B632" s="525"/>
      <c r="C632" s="523" t="s">
        <v>2648</v>
      </c>
      <c r="D632" s="523" t="s">
        <v>2649</v>
      </c>
      <c r="E632" s="523" t="s">
        <v>2650</v>
      </c>
      <c r="F632" s="523" t="s">
        <v>2651</v>
      </c>
    </row>
    <row r="633" spans="1:6" s="526" customFormat="1" x14ac:dyDescent="0.3">
      <c r="A633" s="524" t="str">
        <f t="shared" ca="1" si="12"/>
        <v>Forces / faiblesses</v>
      </c>
      <c r="B633" s="525"/>
      <c r="C633" s="523" t="s">
        <v>2628</v>
      </c>
      <c r="D633" s="523" t="s">
        <v>2629</v>
      </c>
      <c r="E633" s="523" t="s">
        <v>2671</v>
      </c>
      <c r="F633" s="523" t="s">
        <v>2631</v>
      </c>
    </row>
    <row r="634" spans="1:6" s="526" customFormat="1" x14ac:dyDescent="0.3">
      <c r="A634" s="524" t="str">
        <f t="shared" ca="1" si="12"/>
        <v>Vision</v>
      </c>
      <c r="B634" s="525"/>
      <c r="C634" s="523" t="s">
        <v>19</v>
      </c>
      <c r="D634" s="523" t="s">
        <v>19</v>
      </c>
      <c r="E634" s="523" t="s">
        <v>2672</v>
      </c>
      <c r="F634" s="523" t="s">
        <v>2673</v>
      </c>
    </row>
    <row r="635" spans="1:6" s="548" customFormat="1" x14ac:dyDescent="0.3">
      <c r="A635" s="520" t="str">
        <f t="shared" ca="1" si="12"/>
        <v>S T R A T É G I E S</v>
      </c>
      <c r="B635" s="547"/>
      <c r="C635" s="520" t="s">
        <v>2674</v>
      </c>
      <c r="D635" s="520" t="s">
        <v>2675</v>
      </c>
      <c r="E635" s="520" t="s">
        <v>2676</v>
      </c>
      <c r="F635" s="520" t="s">
        <v>2677</v>
      </c>
    </row>
    <row r="636" spans="1:6" s="526" customFormat="1" ht="28.8" x14ac:dyDescent="0.3">
      <c r="A636" s="524" t="str">
        <f t="shared" ca="1" si="12"/>
        <v>Notre vision 
(Où serons-nous dans 10 à 20 ans ?)</v>
      </c>
      <c r="B636" s="525"/>
      <c r="C636" s="523" t="s">
        <v>2678</v>
      </c>
      <c r="D636" s="523" t="s">
        <v>2679</v>
      </c>
      <c r="E636" s="523" t="s">
        <v>2680</v>
      </c>
      <c r="F636" s="523" t="s">
        <v>2681</v>
      </c>
    </row>
    <row r="637" spans="1:6" s="526" customFormat="1" ht="28.8" x14ac:dyDescent="0.3">
      <c r="A637" s="524" t="str">
        <f t="shared" ca="1" si="12"/>
        <v>Notre mission  
(Quelle est notre mandat ?)</v>
      </c>
      <c r="B637" s="525"/>
      <c r="C637" s="523" t="s">
        <v>2682</v>
      </c>
      <c r="D637" s="523" t="s">
        <v>2683</v>
      </c>
      <c r="E637" s="523" t="s">
        <v>2684</v>
      </c>
      <c r="F637" s="523" t="s">
        <v>536</v>
      </c>
    </row>
    <row r="638" spans="1:6" s="526" customFormat="1" x14ac:dyDescent="0.3">
      <c r="A638" s="524" t="str">
        <f t="shared" ca="1" si="12"/>
        <v>Opportunités / dangers</v>
      </c>
      <c r="B638" s="525"/>
      <c r="C638" s="523" t="s">
        <v>2632</v>
      </c>
      <c r="D638" s="523" t="s">
        <v>2685</v>
      </c>
      <c r="E638" s="523" t="s">
        <v>2634</v>
      </c>
      <c r="F638" s="523" t="s">
        <v>2686</v>
      </c>
    </row>
    <row r="639" spans="1:6" s="526" customFormat="1" x14ac:dyDescent="0.3">
      <c r="A639" s="524" t="str">
        <f t="shared" ca="1" si="12"/>
        <v>Opportunités</v>
      </c>
      <c r="B639" s="525"/>
      <c r="C639" s="523" t="s">
        <v>2652</v>
      </c>
      <c r="D639" s="523" t="s">
        <v>2653</v>
      </c>
      <c r="E639" s="523" t="s">
        <v>2654</v>
      </c>
      <c r="F639" s="523" t="s">
        <v>2655</v>
      </c>
    </row>
    <row r="640" spans="1:6" s="526" customFormat="1" x14ac:dyDescent="0.3">
      <c r="A640" s="524" t="str">
        <f t="shared" ca="1" si="12"/>
        <v>Dangers</v>
      </c>
      <c r="B640" s="525"/>
      <c r="C640" s="523" t="s">
        <v>2656</v>
      </c>
      <c r="D640" s="523" t="s">
        <v>2687</v>
      </c>
      <c r="E640" s="523" t="s">
        <v>2658</v>
      </c>
      <c r="F640" s="523" t="s">
        <v>2688</v>
      </c>
    </row>
    <row r="641" spans="1:6" s="526" customFormat="1" x14ac:dyDescent="0.3">
      <c r="A641" s="524" t="str">
        <f t="shared" ca="1" si="12"/>
        <v>Mission</v>
      </c>
      <c r="B641" s="525"/>
      <c r="C641" s="523" t="s">
        <v>15</v>
      </c>
      <c r="D641" s="523" t="s">
        <v>15</v>
      </c>
      <c r="E641" s="523" t="s">
        <v>15</v>
      </c>
      <c r="F641" s="523" t="s">
        <v>2689</v>
      </c>
    </row>
    <row r="642" spans="1:6" s="526" customFormat="1" x14ac:dyDescent="0.3">
      <c r="A642" s="524" t="str">
        <f t="shared" ca="1" si="12"/>
        <v>Nos valeurs</v>
      </c>
      <c r="B642" s="525"/>
      <c r="C642" s="523" t="s">
        <v>537</v>
      </c>
      <c r="D642" s="523" t="s">
        <v>538</v>
      </c>
      <c r="E642" s="523" t="s">
        <v>539</v>
      </c>
      <c r="F642" s="523" t="s">
        <v>540</v>
      </c>
    </row>
    <row r="643" spans="1:6" s="526" customFormat="1" x14ac:dyDescent="0.3">
      <c r="A643" s="524" t="str">
        <f t="shared" ca="1" si="12"/>
        <v>Mesures possibles</v>
      </c>
      <c r="B643" s="525"/>
      <c r="C643" s="523" t="s">
        <v>2006</v>
      </c>
      <c r="D643" s="523" t="s">
        <v>2007</v>
      </c>
      <c r="E643" s="523" t="s">
        <v>2008</v>
      </c>
      <c r="F643" s="523" t="s">
        <v>2009</v>
      </c>
    </row>
    <row r="644" spans="1:6" s="526" customFormat="1" x14ac:dyDescent="0.3">
      <c r="A644" s="524" t="str">
        <f t="shared" ca="1" si="12"/>
        <v>Risques</v>
      </c>
      <c r="B644" s="525"/>
      <c r="C644" s="523" t="s">
        <v>575</v>
      </c>
      <c r="D644" s="523" t="s">
        <v>576</v>
      </c>
      <c r="E644" s="523" t="s">
        <v>577</v>
      </c>
      <c r="F644" s="523" t="s">
        <v>578</v>
      </c>
    </row>
    <row r="645" spans="1:6" s="548" customFormat="1" x14ac:dyDescent="0.3">
      <c r="A645" s="520" t="str">
        <f t="shared" ca="1" si="12"/>
        <v>S T R A T E G Y   M A P</v>
      </c>
      <c r="B645" s="547"/>
      <c r="C645" s="520" t="s">
        <v>2690</v>
      </c>
      <c r="D645" s="520" t="s">
        <v>2690</v>
      </c>
      <c r="E645" s="520" t="s">
        <v>2690</v>
      </c>
      <c r="F645" s="520" t="s">
        <v>2691</v>
      </c>
    </row>
    <row r="646" spans="1:6" s="526" customFormat="1" x14ac:dyDescent="0.3">
      <c r="A646" s="524" t="str">
        <f t="shared" ca="1" si="12"/>
        <v>Perspective</v>
      </c>
      <c r="B646" s="525"/>
      <c r="C646" s="523" t="s">
        <v>2692</v>
      </c>
      <c r="D646" s="523" t="s">
        <v>2693</v>
      </c>
      <c r="E646" s="523" t="s">
        <v>2693</v>
      </c>
      <c r="F646" s="523" t="s">
        <v>2694</v>
      </c>
    </row>
    <row r="647" spans="1:6" s="526" customFormat="1" x14ac:dyDescent="0.3">
      <c r="A647" s="524" t="str">
        <f t="shared" ca="1" si="12"/>
        <v>Clients</v>
      </c>
      <c r="B647" s="525"/>
      <c r="C647" s="523" t="s">
        <v>1387</v>
      </c>
      <c r="D647" s="523" t="s">
        <v>1392</v>
      </c>
      <c r="E647" s="523" t="s">
        <v>1890</v>
      </c>
      <c r="F647" s="523" t="s">
        <v>1891</v>
      </c>
    </row>
    <row r="648" spans="1:6" s="526" customFormat="1" x14ac:dyDescent="0.3">
      <c r="A648" s="524" t="str">
        <f t="shared" ca="1" si="12"/>
        <v>Finances</v>
      </c>
      <c r="B648" s="525"/>
      <c r="C648" s="523" t="s">
        <v>1388</v>
      </c>
      <c r="D648" s="523" t="s">
        <v>1393</v>
      </c>
      <c r="E648" s="523" t="s">
        <v>1393</v>
      </c>
      <c r="F648" s="523" t="s">
        <v>1399</v>
      </c>
    </row>
    <row r="649" spans="1:6" s="526" customFormat="1" x14ac:dyDescent="0.3">
      <c r="A649" s="524" t="str">
        <f t="shared" ca="1" si="12"/>
        <v>Processus</v>
      </c>
      <c r="B649" s="525"/>
      <c r="C649" s="523" t="s">
        <v>1390</v>
      </c>
      <c r="D649" s="523" t="s">
        <v>1395</v>
      </c>
      <c r="E649" s="523" t="s">
        <v>2695</v>
      </c>
      <c r="F649" s="523" t="s">
        <v>1401</v>
      </c>
    </row>
    <row r="650" spans="1:6" s="526" customFormat="1" x14ac:dyDescent="0.3">
      <c r="A650" s="524" t="str">
        <f t="shared" ca="1" si="12"/>
        <v>Potentiel</v>
      </c>
      <c r="B650" s="525"/>
      <c r="C650" s="523" t="s">
        <v>1400</v>
      </c>
      <c r="D650" s="523" t="s">
        <v>1394</v>
      </c>
      <c r="E650" s="523" t="s">
        <v>1396</v>
      </c>
      <c r="F650" s="523" t="s">
        <v>1400</v>
      </c>
    </row>
    <row r="651" spans="1:6" s="526" customFormat="1" x14ac:dyDescent="0.3">
      <c r="A651" s="524" t="str">
        <f t="shared" ca="1" si="12"/>
        <v>No.</v>
      </c>
      <c r="B651" s="525"/>
      <c r="C651" s="523" t="s">
        <v>2</v>
      </c>
      <c r="D651" s="523" t="s">
        <v>28</v>
      </c>
      <c r="E651" s="523" t="s">
        <v>28</v>
      </c>
      <c r="F651" s="523" t="s">
        <v>611</v>
      </c>
    </row>
    <row r="652" spans="1:6" s="526" customFormat="1" x14ac:dyDescent="0.3">
      <c r="A652" s="524" t="str">
        <f t="shared" ca="1" si="12"/>
        <v>Perspective</v>
      </c>
      <c r="B652" s="525"/>
      <c r="C652" s="523" t="s">
        <v>2692</v>
      </c>
      <c r="D652" s="523" t="s">
        <v>2693</v>
      </c>
      <c r="E652" s="523" t="s">
        <v>2693</v>
      </c>
      <c r="F652" s="523" t="s">
        <v>2694</v>
      </c>
    </row>
    <row r="653" spans="1:6" s="526" customFormat="1" x14ac:dyDescent="0.3">
      <c r="A653" s="524" t="str">
        <f t="shared" ca="1" si="12"/>
        <v>No. dépendance</v>
      </c>
      <c r="B653" s="525"/>
      <c r="C653" s="523" t="s">
        <v>2696</v>
      </c>
      <c r="D653" s="523" t="s">
        <v>2697</v>
      </c>
      <c r="E653" s="523" t="s">
        <v>2698</v>
      </c>
      <c r="F653" s="523" t="s">
        <v>2699</v>
      </c>
    </row>
    <row r="654" spans="1:6" s="526" customFormat="1" x14ac:dyDescent="0.3">
      <c r="A654" s="524" t="str">
        <f t="shared" ref="A654:A717" ca="1" si="13">OFFSET($C654,0,$B$4-1)</f>
        <v>Désignation</v>
      </c>
      <c r="B654" s="525"/>
      <c r="C654" s="523" t="s">
        <v>11</v>
      </c>
      <c r="D654" s="523" t="s">
        <v>2129</v>
      </c>
      <c r="E654" s="523" t="s">
        <v>51</v>
      </c>
      <c r="F654" s="523" t="s">
        <v>2131</v>
      </c>
    </row>
    <row r="655" spans="1:6" s="526" customFormat="1" x14ac:dyDescent="0.3">
      <c r="A655" s="524" t="str">
        <f t="shared" ca="1" si="13"/>
        <v>Mesures possibles</v>
      </c>
      <c r="B655" s="525"/>
      <c r="C655" s="523" t="s">
        <v>2006</v>
      </c>
      <c r="D655" s="523" t="s">
        <v>2007</v>
      </c>
      <c r="E655" s="523" t="s">
        <v>2008</v>
      </c>
      <c r="F655" s="523" t="s">
        <v>2009</v>
      </c>
    </row>
    <row r="656" spans="1:6" s="526" customFormat="1" x14ac:dyDescent="0.3">
      <c r="A656" s="524" t="str">
        <f t="shared" ca="1" si="13"/>
        <v>Influence</v>
      </c>
      <c r="B656" s="525"/>
      <c r="C656" s="523" t="s">
        <v>2700</v>
      </c>
      <c r="D656" s="523" t="s">
        <v>2701</v>
      </c>
      <c r="E656" s="523" t="s">
        <v>2701</v>
      </c>
      <c r="F656" s="523" t="s">
        <v>2702</v>
      </c>
    </row>
    <row r="657" spans="1:6" s="526" customFormat="1" x14ac:dyDescent="0.3">
      <c r="A657" s="524" t="str">
        <f t="shared" ca="1" si="13"/>
        <v>Mesures possibles</v>
      </c>
      <c r="B657" s="525"/>
      <c r="C657" s="523" t="s">
        <v>2006</v>
      </c>
      <c r="D657" s="523" t="s">
        <v>2007</v>
      </c>
      <c r="E657" s="523" t="s">
        <v>2008</v>
      </c>
      <c r="F657" s="523" t="s">
        <v>2009</v>
      </c>
    </row>
    <row r="658" spans="1:6" s="526" customFormat="1" x14ac:dyDescent="0.3">
      <c r="A658" s="524" t="str">
        <f t="shared" ca="1" si="13"/>
        <v>Statut</v>
      </c>
      <c r="B658" s="525"/>
      <c r="C658" s="523" t="s">
        <v>502</v>
      </c>
      <c r="D658" s="523" t="s">
        <v>503</v>
      </c>
      <c r="E658" s="523" t="s">
        <v>502</v>
      </c>
      <c r="F658" s="523" t="s">
        <v>621</v>
      </c>
    </row>
    <row r="659" spans="1:6" s="548" customFormat="1" x14ac:dyDescent="0.3">
      <c r="A659" s="520" t="str">
        <f t="shared" ca="1" si="13"/>
        <v>T H E   B U S I N E S S   M O D E L   C A N V A S</v>
      </c>
      <c r="B659" s="547"/>
      <c r="C659" s="520" t="s">
        <v>2703</v>
      </c>
      <c r="D659" s="520" t="s">
        <v>2704</v>
      </c>
      <c r="E659" s="520" t="s">
        <v>2705</v>
      </c>
      <c r="F659" s="520" t="s">
        <v>2705</v>
      </c>
    </row>
    <row r="660" spans="1:6" s="526" customFormat="1" x14ac:dyDescent="0.3">
      <c r="A660" s="524" t="str">
        <f t="shared" ca="1" si="13"/>
        <v>Conçu pour:</v>
      </c>
      <c r="B660" s="525"/>
      <c r="C660" s="523" t="s">
        <v>2706</v>
      </c>
      <c r="D660" s="523" t="s">
        <v>2707</v>
      </c>
      <c r="E660" s="523" t="s">
        <v>2708</v>
      </c>
      <c r="F660" s="523" t="s">
        <v>2709</v>
      </c>
    </row>
    <row r="661" spans="1:6" s="526" customFormat="1" x14ac:dyDescent="0.3">
      <c r="A661" s="524" t="str">
        <f t="shared" ca="1" si="13"/>
        <v>Conçu par:</v>
      </c>
      <c r="B661" s="525"/>
      <c r="C661" s="523" t="s">
        <v>2710</v>
      </c>
      <c r="D661" s="523" t="s">
        <v>2711</v>
      </c>
      <c r="E661" s="523" t="s">
        <v>2712</v>
      </c>
      <c r="F661" s="523" t="s">
        <v>2713</v>
      </c>
    </row>
    <row r="662" spans="1:6" s="526" customFormat="1" x14ac:dyDescent="0.3">
      <c r="A662" s="524" t="str">
        <f t="shared" ca="1" si="13"/>
        <v>Mis à jour le :</v>
      </c>
      <c r="B662" s="525"/>
      <c r="C662" s="523" t="s">
        <v>2714</v>
      </c>
      <c r="D662" s="523" t="s">
        <v>2715</v>
      </c>
      <c r="E662" s="523" t="s">
        <v>2716</v>
      </c>
      <c r="F662" s="523" t="s">
        <v>2717</v>
      </c>
    </row>
    <row r="663" spans="1:6" s="526" customFormat="1" x14ac:dyDescent="0.3">
      <c r="A663" s="524" t="str">
        <f t="shared" ca="1" si="13"/>
        <v>Qu’offrez vous aux clients ?</v>
      </c>
      <c r="B663" s="525"/>
      <c r="C663" s="523" t="s">
        <v>2718</v>
      </c>
      <c r="D663" s="523" t="s">
        <v>2719</v>
      </c>
      <c r="E663" s="523" t="s">
        <v>2720</v>
      </c>
      <c r="F663" s="523" t="s">
        <v>2721</v>
      </c>
    </row>
    <row r="664" spans="1:6" s="526" customFormat="1" x14ac:dyDescent="0.3">
      <c r="A664" s="524" t="str">
        <f t="shared" ca="1" si="13"/>
        <v>Quels sont les produits qu’ils désirent véritablement ?</v>
      </c>
      <c r="B664" s="525"/>
      <c r="C664" s="523" t="s">
        <v>2722</v>
      </c>
      <c r="D664" s="523" t="s">
        <v>2723</v>
      </c>
      <c r="E664" s="523" t="s">
        <v>2724</v>
      </c>
      <c r="F664" s="523" t="s">
        <v>2725</v>
      </c>
    </row>
    <row r="665" spans="1:6" s="526" customFormat="1" x14ac:dyDescent="0.3">
      <c r="A665" s="524" t="str">
        <f t="shared" ca="1" si="13"/>
        <v>Sont-ils intéressés ?</v>
      </c>
      <c r="B665" s="525"/>
      <c r="C665" s="523" t="s">
        <v>2726</v>
      </c>
      <c r="D665" s="523" t="s">
        <v>2727</v>
      </c>
      <c r="E665" s="523" t="s">
        <v>2728</v>
      </c>
      <c r="F665" s="523" t="s">
        <v>2729</v>
      </c>
    </row>
    <row r="666" spans="1:6" s="526" customFormat="1" ht="43.2" x14ac:dyDescent="0.3">
      <c r="A666" s="524" t="str">
        <f t="shared" ca="1" si="13"/>
        <v>Quelles sont les relations que vous souhaitez entretenir avec les différents segments de clients ? Relations personnelles ? Virtuelles ? Réservées ? etc.</v>
      </c>
      <c r="B666" s="525"/>
      <c r="C666" s="523" t="s">
        <v>2730</v>
      </c>
      <c r="D666" s="523" t="s">
        <v>2731</v>
      </c>
      <c r="E666" s="523" t="s">
        <v>2732</v>
      </c>
      <c r="F666" s="523" t="s">
        <v>2733</v>
      </c>
    </row>
    <row r="667" spans="1:6" s="526" customFormat="1" x14ac:dyDescent="0.3">
      <c r="A667" s="524">
        <f t="shared" ca="1" si="13"/>
        <v>0</v>
      </c>
      <c r="B667" s="525"/>
      <c r="C667" s="523"/>
      <c r="D667" s="523"/>
      <c r="E667" s="523" t="s">
        <v>965</v>
      </c>
      <c r="F667" s="523" t="s">
        <v>965</v>
      </c>
    </row>
    <row r="668" spans="1:6" s="526" customFormat="1" x14ac:dyDescent="0.3">
      <c r="A668" s="524">
        <f t="shared" ca="1" si="13"/>
        <v>0</v>
      </c>
      <c r="B668" s="525"/>
      <c r="C668" s="523"/>
      <c r="D668" s="523"/>
      <c r="E668" s="523" t="s">
        <v>965</v>
      </c>
      <c r="F668" s="523" t="s">
        <v>965</v>
      </c>
    </row>
    <row r="669" spans="1:6" s="526" customFormat="1" x14ac:dyDescent="0.3">
      <c r="A669" s="524" t="str">
        <f t="shared" ca="1" si="13"/>
        <v>Comment atteindre le client ?</v>
      </c>
      <c r="B669" s="525"/>
      <c r="C669" s="523" t="s">
        <v>2734</v>
      </c>
      <c r="D669" s="523" t="s">
        <v>2735</v>
      </c>
      <c r="E669" s="523" t="s">
        <v>2736</v>
      </c>
      <c r="F669" s="523" t="s">
        <v>2737</v>
      </c>
    </row>
    <row r="670" spans="1:6" s="526" customFormat="1" x14ac:dyDescent="0.3">
      <c r="A670" s="524" t="str">
        <f t="shared" ca="1" si="13"/>
        <v>Qui sont nos clients les plus importants ?</v>
      </c>
      <c r="B670" s="525"/>
      <c r="C670" s="523" t="s">
        <v>2738</v>
      </c>
      <c r="D670" s="523" t="s">
        <v>2739</v>
      </c>
      <c r="E670" s="523" t="s">
        <v>2740</v>
      </c>
      <c r="F670" s="523" t="s">
        <v>2741</v>
      </c>
    </row>
    <row r="671" spans="1:6" s="526" customFormat="1" x14ac:dyDescent="0.3">
      <c r="A671" s="524" t="str">
        <f t="shared" ca="1" si="13"/>
        <v>Quels sont leurs besoins ?</v>
      </c>
      <c r="B671" s="525"/>
      <c r="C671" s="523" t="s">
        <v>2742</v>
      </c>
      <c r="D671" s="523" t="s">
        <v>2743</v>
      </c>
      <c r="E671" s="523" t="s">
        <v>2744</v>
      </c>
      <c r="F671" s="523" t="s">
        <v>2745</v>
      </c>
    </row>
    <row r="672" spans="1:6" s="526" customFormat="1" ht="43.2" x14ac:dyDescent="0.3">
      <c r="A672" s="524" t="str">
        <f t="shared" ca="1" si="13"/>
        <v>Quel montant le client est-il d’accord de payer ? Comment le client veut-il payer ? Comment générer des rentrées ?</v>
      </c>
      <c r="B672" s="525"/>
      <c r="C672" s="523" t="s">
        <v>2746</v>
      </c>
      <c r="D672" s="523" t="s">
        <v>2747</v>
      </c>
      <c r="E672" s="523" t="s">
        <v>2748</v>
      </c>
      <c r="F672" s="523" t="s">
        <v>2749</v>
      </c>
    </row>
    <row r="673" spans="1:6" s="526" customFormat="1" x14ac:dyDescent="0.3">
      <c r="A673" s="524" t="str">
        <f t="shared" ca="1" si="13"/>
        <v xml:space="preserve">Comment les clients souhaitent-ils être fournis ? </v>
      </c>
      <c r="B673" s="525"/>
      <c r="C673" s="523" t="s">
        <v>2750</v>
      </c>
      <c r="D673" s="523" t="s">
        <v>2751</v>
      </c>
      <c r="E673" s="523" t="s">
        <v>2752</v>
      </c>
      <c r="F673" s="523" t="s">
        <v>2753</v>
      </c>
    </row>
    <row r="674" spans="1:6" s="526" customFormat="1" x14ac:dyDescent="0.3">
      <c r="A674" s="524" t="str">
        <f t="shared" ca="1" si="13"/>
        <v>Quels sont les canaux de distribution ?</v>
      </c>
      <c r="B674" s="525"/>
      <c r="C674" s="523" t="s">
        <v>2754</v>
      </c>
      <c r="D674" s="523" t="s">
        <v>2755</v>
      </c>
      <c r="E674" s="523" t="s">
        <v>2756</v>
      </c>
      <c r="F674" s="523" t="s">
        <v>2757</v>
      </c>
    </row>
    <row r="675" spans="1:6" s="526" customFormat="1" x14ac:dyDescent="0.3">
      <c r="A675" s="524" t="str">
        <f t="shared" ca="1" si="13"/>
        <v>Quelles sont les compétences clés indispensables?</v>
      </c>
      <c r="B675" s="525"/>
      <c r="C675" s="523" t="s">
        <v>2758</v>
      </c>
      <c r="D675" s="523" t="s">
        <v>2759</v>
      </c>
      <c r="E675" s="523" t="s">
        <v>2760</v>
      </c>
      <c r="F675" s="523" t="s">
        <v>2761</v>
      </c>
    </row>
    <row r="676" spans="1:6" s="526" customFormat="1" x14ac:dyDescent="0.3">
      <c r="A676" s="524" t="str">
        <f t="shared" ca="1" si="13"/>
        <v>Quelles sont les ressources indispensables?</v>
      </c>
      <c r="B676" s="525"/>
      <c r="C676" s="523" t="s">
        <v>2762</v>
      </c>
      <c r="D676" s="523" t="s">
        <v>2763</v>
      </c>
      <c r="E676" s="523" t="s">
        <v>2764</v>
      </c>
      <c r="F676" s="523" t="s">
        <v>2765</v>
      </c>
    </row>
    <row r="677" spans="1:6" s="526" customFormat="1" x14ac:dyDescent="0.3">
      <c r="A677" s="524" t="str">
        <f t="shared" ca="1" si="13"/>
        <v>Quels sont mes « atouts » ?</v>
      </c>
      <c r="B677" s="525"/>
      <c r="C677" s="523" t="s">
        <v>2766</v>
      </c>
      <c r="D677" s="523" t="s">
        <v>2767</v>
      </c>
      <c r="E677" s="523" t="s">
        <v>2768</v>
      </c>
      <c r="F677" s="523" t="s">
        <v>2769</v>
      </c>
    </row>
    <row r="678" spans="1:6" s="526" customFormat="1" ht="28.8" x14ac:dyDescent="0.3">
      <c r="A678" s="524" t="str">
        <f t="shared" ca="1" si="13"/>
        <v xml:space="preserve">Quels sont les partenaires et les fournisseurs qui m’apportent une plus-value ? </v>
      </c>
      <c r="B678" s="525"/>
      <c r="C678" s="523" t="s">
        <v>2770</v>
      </c>
      <c r="D678" s="523" t="s">
        <v>2771</v>
      </c>
      <c r="E678" s="523" t="s">
        <v>2772</v>
      </c>
      <c r="F678" s="523" t="s">
        <v>2773</v>
      </c>
    </row>
    <row r="679" spans="1:6" s="526" customFormat="1" x14ac:dyDescent="0.3">
      <c r="A679" s="524">
        <f t="shared" ca="1" si="13"/>
        <v>0</v>
      </c>
      <c r="B679" s="525"/>
      <c r="C679" s="523"/>
      <c r="D679" s="523"/>
      <c r="E679" s="523" t="s">
        <v>965</v>
      </c>
      <c r="F679" s="523" t="s">
        <v>965</v>
      </c>
    </row>
    <row r="680" spans="1:6" s="526" customFormat="1" x14ac:dyDescent="0.3">
      <c r="A680" s="524" t="str">
        <f t="shared" ca="1" si="13"/>
        <v>De qui suis-je dépendant ?</v>
      </c>
      <c r="B680" s="525"/>
      <c r="C680" s="523" t="s">
        <v>2774</v>
      </c>
      <c r="D680" s="523" t="s">
        <v>2775</v>
      </c>
      <c r="E680" s="523" t="s">
        <v>2776</v>
      </c>
      <c r="F680" s="523" t="s">
        <v>2777</v>
      </c>
    </row>
    <row r="681" spans="1:6" s="526" customFormat="1" ht="28.8" x14ac:dyDescent="0.3">
      <c r="A681" s="524" t="str">
        <f t="shared" ca="1" si="13"/>
        <v>Quelle est la structure des coûts ? Quels sont les éléments clés qui génèrent le plus de coûts ?</v>
      </c>
      <c r="B681" s="525"/>
      <c r="C681" s="523" t="s">
        <v>2778</v>
      </c>
      <c r="D681" s="523" t="s">
        <v>2779</v>
      </c>
      <c r="E681" s="523" t="s">
        <v>2780</v>
      </c>
      <c r="F681" s="523" t="s">
        <v>2781</v>
      </c>
    </row>
    <row r="682" spans="1:6" s="526" customFormat="1" x14ac:dyDescent="0.3">
      <c r="A682" s="524" t="str">
        <f t="shared" ca="1" si="13"/>
        <v>Quelles sont mes activités principales ?</v>
      </c>
      <c r="B682" s="525"/>
      <c r="C682" s="523" t="s">
        <v>2782</v>
      </c>
      <c r="D682" s="523" t="s">
        <v>2783</v>
      </c>
      <c r="E682" s="523" t="s">
        <v>2784</v>
      </c>
      <c r="F682" s="523" t="s">
        <v>2785</v>
      </c>
    </row>
    <row r="683" spans="1:6" s="526" customFormat="1" x14ac:dyDescent="0.3">
      <c r="A683" s="524" t="str">
        <f t="shared" ca="1" si="13"/>
        <v>Quelle est l’expertise nécessaire ?</v>
      </c>
      <c r="B683" s="525"/>
      <c r="C683" s="523" t="s">
        <v>2786</v>
      </c>
      <c r="D683" s="523" t="s">
        <v>2787</v>
      </c>
      <c r="E683" s="523" t="s">
        <v>2788</v>
      </c>
      <c r="F683" s="523" t="s">
        <v>2789</v>
      </c>
    </row>
    <row r="684" spans="1:6" s="526" customFormat="1" x14ac:dyDescent="0.3">
      <c r="A684" s="524" t="str">
        <f t="shared" ca="1" si="13"/>
        <v>Qu’est-ce qui est indispensable ?</v>
      </c>
      <c r="B684" s="525"/>
      <c r="C684" s="523" t="s">
        <v>2790</v>
      </c>
      <c r="D684" s="523" t="s">
        <v>2791</v>
      </c>
      <c r="E684" s="523" t="s">
        <v>2792</v>
      </c>
      <c r="F684" s="523" t="s">
        <v>2793</v>
      </c>
    </row>
    <row r="685" spans="1:6" s="526" customFormat="1" x14ac:dyDescent="0.3">
      <c r="A685" s="524">
        <f t="shared" ca="1" si="13"/>
        <v>0</v>
      </c>
      <c r="B685" s="525"/>
      <c r="C685" s="523"/>
      <c r="D685" s="523"/>
      <c r="E685" s="523"/>
      <c r="F685" s="523" t="s">
        <v>965</v>
      </c>
    </row>
    <row r="686" spans="1:6" s="548" customFormat="1" x14ac:dyDescent="0.3">
      <c r="A686" s="520" t="str">
        <f t="shared" ca="1" si="13"/>
        <v>P R O D U I T S   &amp;   P R E S T A T I O N S  D E  S E R V I C E S</v>
      </c>
      <c r="B686" s="547"/>
      <c r="C686" s="520" t="s">
        <v>2794</v>
      </c>
      <c r="D686" s="520" t="s">
        <v>2795</v>
      </c>
      <c r="E686" s="520" t="s">
        <v>2796</v>
      </c>
      <c r="F686" s="520" t="s">
        <v>2797</v>
      </c>
    </row>
    <row r="687" spans="1:6" s="526" customFormat="1" x14ac:dyDescent="0.3">
      <c r="A687" s="524" t="str">
        <f t="shared" ca="1" si="13"/>
        <v>Produit/Prestations de service</v>
      </c>
      <c r="B687" s="525"/>
      <c r="C687" s="523" t="s">
        <v>2798</v>
      </c>
      <c r="D687" s="523" t="s">
        <v>2799</v>
      </c>
      <c r="E687" s="523" t="s">
        <v>2800</v>
      </c>
      <c r="F687" s="523" t="s">
        <v>2801</v>
      </c>
    </row>
    <row r="688" spans="1:6" s="526" customFormat="1" x14ac:dyDescent="0.3">
      <c r="A688" s="524" t="str">
        <f t="shared" ca="1" si="13"/>
        <v>Demande du produit</v>
      </c>
      <c r="B688" s="525"/>
      <c r="C688" s="523" t="s">
        <v>2802</v>
      </c>
      <c r="D688" s="523" t="s">
        <v>2803</v>
      </c>
      <c r="E688" s="523" t="s">
        <v>2804</v>
      </c>
      <c r="F688" s="523" t="s">
        <v>2805</v>
      </c>
    </row>
    <row r="689" spans="1:6" s="526" customFormat="1" x14ac:dyDescent="0.3">
      <c r="A689" s="524" t="str">
        <f t="shared" ca="1" si="13"/>
        <v>Argument publicitaire unique (USP)</v>
      </c>
      <c r="B689" s="525"/>
      <c r="C689" s="523" t="s">
        <v>2806</v>
      </c>
      <c r="D689" s="523" t="s">
        <v>2807</v>
      </c>
      <c r="E689" s="523" t="s">
        <v>2808</v>
      </c>
      <c r="F689" s="523" t="s">
        <v>2809</v>
      </c>
    </row>
    <row r="690" spans="1:6" s="526" customFormat="1" x14ac:dyDescent="0.3">
      <c r="A690" s="524" t="str">
        <f t="shared" ca="1" si="13"/>
        <v>USP</v>
      </c>
      <c r="B690" s="525"/>
      <c r="C690" s="523" t="s">
        <v>2810</v>
      </c>
      <c r="D690" s="523" t="s">
        <v>2810</v>
      </c>
      <c r="E690" s="523" t="s">
        <v>2810</v>
      </c>
      <c r="F690" s="523" t="s">
        <v>2810</v>
      </c>
    </row>
    <row r="691" spans="1:6" s="526" customFormat="1" x14ac:dyDescent="0.3">
      <c r="A691" s="524" t="str">
        <f t="shared" ca="1" si="13"/>
        <v>Demande</v>
      </c>
      <c r="B691" s="525"/>
      <c r="C691" s="523" t="s">
        <v>2811</v>
      </c>
      <c r="D691" s="523" t="s">
        <v>2812</v>
      </c>
      <c r="E691" s="523" t="s">
        <v>2813</v>
      </c>
      <c r="F691" s="523" t="s">
        <v>2814</v>
      </c>
    </row>
    <row r="692" spans="1:6" s="526" customFormat="1" x14ac:dyDescent="0.3">
      <c r="A692" s="524" t="str">
        <f t="shared" ca="1" si="13"/>
        <v>Chiffre d'affaire</v>
      </c>
      <c r="B692" s="525"/>
      <c r="C692" s="523" t="s">
        <v>2152</v>
      </c>
      <c r="D692" s="523" t="s">
        <v>2815</v>
      </c>
      <c r="E692" s="523" t="s">
        <v>2154</v>
      </c>
      <c r="F692" s="523" t="s">
        <v>2155</v>
      </c>
    </row>
    <row r="693" spans="1:6" s="526" customFormat="1" x14ac:dyDescent="0.3">
      <c r="A693" s="524">
        <f t="shared" ca="1" si="13"/>
        <v>0</v>
      </c>
      <c r="B693" s="525"/>
      <c r="C693" s="523"/>
      <c r="D693" s="523"/>
      <c r="E693" s="523"/>
      <c r="F693" s="523" t="s">
        <v>965</v>
      </c>
    </row>
    <row r="694" spans="1:6" s="548" customFormat="1" x14ac:dyDescent="0.3">
      <c r="A694" s="520" t="str">
        <f t="shared" ca="1" si="13"/>
        <v>S E G M E N T A T I O N   D E S   C L I E N T S</v>
      </c>
      <c r="B694" s="547"/>
      <c r="C694" s="520" t="s">
        <v>2816</v>
      </c>
      <c r="D694" s="520" t="s">
        <v>2817</v>
      </c>
      <c r="E694" s="520" t="s">
        <v>2818</v>
      </c>
      <c r="F694" s="520" t="s">
        <v>2819</v>
      </c>
    </row>
    <row r="695" spans="1:6" s="526" customFormat="1" x14ac:dyDescent="0.3">
      <c r="A695" s="524" t="str">
        <f t="shared" ca="1" si="13"/>
        <v>Rentabilité</v>
      </c>
      <c r="B695" s="525"/>
      <c r="C695" s="523" t="s">
        <v>2820</v>
      </c>
      <c r="D695" s="523" t="s">
        <v>2821</v>
      </c>
      <c r="E695" s="523" t="s">
        <v>2822</v>
      </c>
      <c r="F695" s="523" t="s">
        <v>2823</v>
      </c>
    </row>
    <row r="696" spans="1:6" s="526" customFormat="1" x14ac:dyDescent="0.3">
      <c r="A696" s="524" t="str">
        <f t="shared" ca="1" si="13"/>
        <v>Loyauté/Lien</v>
      </c>
      <c r="B696" s="525"/>
      <c r="C696" s="523" t="s">
        <v>2824</v>
      </c>
      <c r="D696" s="523" t="s">
        <v>2825</v>
      </c>
      <c r="E696" s="523" t="s">
        <v>2826</v>
      </c>
      <c r="F696" s="523" t="s">
        <v>2827</v>
      </c>
    </row>
    <row r="697" spans="1:6" s="526" customFormat="1" x14ac:dyDescent="0.3">
      <c r="A697" s="524" t="str">
        <f t="shared" ca="1" si="13"/>
        <v>Très rentable mais prêt à changer constamment</v>
      </c>
      <c r="B697" s="525"/>
      <c r="C697" s="523" t="s">
        <v>2828</v>
      </c>
      <c r="D697" s="523" t="s">
        <v>2829</v>
      </c>
      <c r="E697" s="523" t="s">
        <v>2830</v>
      </c>
      <c r="F697" s="523" t="s">
        <v>2831</v>
      </c>
    </row>
    <row r="698" spans="1:6" s="526" customFormat="1" x14ac:dyDescent="0.3">
      <c r="A698" s="524" t="str">
        <f t="shared" ca="1" si="13"/>
        <v>Clients très rentables et très fidèle</v>
      </c>
      <c r="B698" s="525"/>
      <c r="C698" s="523" t="s">
        <v>2832</v>
      </c>
      <c r="D698" s="523" t="s">
        <v>2833</v>
      </c>
      <c r="E698" s="523" t="s">
        <v>2834</v>
      </c>
      <c r="F698" s="523" t="s">
        <v>2835</v>
      </c>
    </row>
    <row r="699" spans="1:6" s="526" customFormat="1" x14ac:dyDescent="0.3">
      <c r="A699" s="524" t="str">
        <f t="shared" ca="1" si="13"/>
        <v>Très faible rentabilité et loyauté</v>
      </c>
      <c r="B699" s="525"/>
      <c r="C699" s="523" t="s">
        <v>2836</v>
      </c>
      <c r="D699" s="523" t="s">
        <v>2837</v>
      </c>
      <c r="E699" s="523" t="s">
        <v>2838</v>
      </c>
      <c r="F699" s="523" t="s">
        <v>2839</v>
      </c>
    </row>
    <row r="700" spans="1:6" s="526" customFormat="1" x14ac:dyDescent="0.3">
      <c r="A700" s="524" t="str">
        <f t="shared" ca="1" si="13"/>
        <v>Faible rentabilité, mais grande loyauté</v>
      </c>
      <c r="B700" s="525"/>
      <c r="C700" s="523" t="s">
        <v>2840</v>
      </c>
      <c r="D700" s="523" t="s">
        <v>2841</v>
      </c>
      <c r="E700" s="523" t="s">
        <v>2842</v>
      </c>
      <c r="F700" s="523" t="s">
        <v>2843</v>
      </c>
    </row>
    <row r="701" spans="1:6" s="526" customFormat="1" x14ac:dyDescent="0.3">
      <c r="A701" s="524" t="str">
        <f t="shared" ca="1" si="13"/>
        <v>Client</v>
      </c>
      <c r="B701" s="525"/>
      <c r="C701" s="523" t="s">
        <v>2844</v>
      </c>
      <c r="D701" s="523" t="s">
        <v>2845</v>
      </c>
      <c r="E701" s="523" t="s">
        <v>2846</v>
      </c>
      <c r="F701" s="523" t="s">
        <v>2847</v>
      </c>
    </row>
    <row r="702" spans="1:6" s="526" customFormat="1" x14ac:dyDescent="0.3">
      <c r="A702" s="524" t="str">
        <f t="shared" ca="1" si="13"/>
        <v>Loyauté</v>
      </c>
      <c r="B702" s="525"/>
      <c r="C702" s="523" t="s">
        <v>2848</v>
      </c>
      <c r="D702" s="523" t="s">
        <v>2849</v>
      </c>
      <c r="E702" s="523" t="s">
        <v>2850</v>
      </c>
      <c r="F702" s="523" t="s">
        <v>2851</v>
      </c>
    </row>
    <row r="703" spans="1:6" s="526" customFormat="1" x14ac:dyDescent="0.3">
      <c r="A703" s="524" t="str">
        <f t="shared" ca="1" si="13"/>
        <v>Rentabilité</v>
      </c>
      <c r="B703" s="525"/>
      <c r="C703" s="523" t="s">
        <v>2852</v>
      </c>
      <c r="D703" s="523" t="s">
        <v>2821</v>
      </c>
      <c r="E703" s="523" t="s">
        <v>2822</v>
      </c>
      <c r="F703" s="523" t="s">
        <v>2823</v>
      </c>
    </row>
    <row r="704" spans="1:6" s="526" customFormat="1" x14ac:dyDescent="0.3">
      <c r="A704" s="524" t="str">
        <f t="shared" ca="1" si="13"/>
        <v>Client ABC</v>
      </c>
      <c r="B704" s="525"/>
      <c r="C704" s="523" t="s">
        <v>2853</v>
      </c>
      <c r="D704" s="523" t="s">
        <v>2854</v>
      </c>
      <c r="E704" s="523" t="s">
        <v>2855</v>
      </c>
      <c r="F704" s="523" t="s">
        <v>2856</v>
      </c>
    </row>
    <row r="705" spans="1:6" s="526" customFormat="1" x14ac:dyDescent="0.3">
      <c r="A705" s="524" t="str">
        <f t="shared" ca="1" si="13"/>
        <v>Relation client souhaité?</v>
      </c>
      <c r="B705" s="525"/>
      <c r="C705" s="523" t="s">
        <v>2857</v>
      </c>
      <c r="D705" s="523" t="s">
        <v>2858</v>
      </c>
      <c r="E705" s="523" t="s">
        <v>2859</v>
      </c>
      <c r="F705" s="523" t="s">
        <v>2860</v>
      </c>
    </row>
    <row r="706" spans="1:6" s="526" customFormat="1" x14ac:dyDescent="0.3">
      <c r="A706" s="524" t="str">
        <f t="shared" ca="1" si="13"/>
        <v>Mesures possible</v>
      </c>
      <c r="B706" s="525"/>
      <c r="C706" s="523" t="s">
        <v>2006</v>
      </c>
      <c r="D706" s="523" t="s">
        <v>2861</v>
      </c>
      <c r="E706" s="523" t="s">
        <v>2008</v>
      </c>
      <c r="F706" s="523" t="s">
        <v>2009</v>
      </c>
    </row>
    <row r="707" spans="1:6" s="526" customFormat="1" x14ac:dyDescent="0.3">
      <c r="A707" s="524" t="str">
        <f t="shared" ca="1" si="13"/>
        <v>Comment atteindre le client?</v>
      </c>
      <c r="B707" s="525"/>
      <c r="C707" s="523" t="s">
        <v>2862</v>
      </c>
      <c r="D707" s="523" t="s">
        <v>2863</v>
      </c>
      <c r="E707" s="523" t="s">
        <v>2864</v>
      </c>
      <c r="F707" s="523" t="s">
        <v>2865</v>
      </c>
    </row>
    <row r="708" spans="1:6" s="526" customFormat="1" x14ac:dyDescent="0.3">
      <c r="A708" s="524" t="str">
        <f t="shared" ca="1" si="13"/>
        <v>Canaux de distribution</v>
      </c>
      <c r="B708" s="525"/>
      <c r="C708" s="523" t="s">
        <v>2866</v>
      </c>
      <c r="D708" s="523" t="s">
        <v>2867</v>
      </c>
      <c r="E708" s="523" t="s">
        <v>2868</v>
      </c>
      <c r="F708" s="523" t="s">
        <v>2869</v>
      </c>
    </row>
    <row r="709" spans="1:6" s="548" customFormat="1" x14ac:dyDescent="0.3">
      <c r="A709" s="531" t="str">
        <f t="shared" ca="1" si="13"/>
        <v>R E L A T I O N   C L I E N T</v>
      </c>
      <c r="B709" s="547"/>
      <c r="C709" s="531" t="s">
        <v>2870</v>
      </c>
      <c r="D709" s="531" t="s">
        <v>2871</v>
      </c>
      <c r="E709" s="531" t="s">
        <v>2872</v>
      </c>
      <c r="F709" s="531" t="s">
        <v>2873</v>
      </c>
    </row>
    <row r="710" spans="1:6" s="548" customFormat="1" x14ac:dyDescent="0.3">
      <c r="A710" s="505" t="str">
        <f t="shared" ca="1" si="13"/>
        <v>C A N A U X   D E   D I S T R I B U T I O N</v>
      </c>
      <c r="B710" s="547"/>
      <c r="C710" s="505" t="s">
        <v>2874</v>
      </c>
      <c r="D710" s="505" t="s">
        <v>2875</v>
      </c>
      <c r="E710" s="505" t="s">
        <v>2876</v>
      </c>
      <c r="F710" s="505" t="s">
        <v>2877</v>
      </c>
    </row>
    <row r="711" spans="1:6" s="526" customFormat="1" x14ac:dyDescent="0.3">
      <c r="A711" s="524" t="str">
        <f t="shared" ca="1" si="13"/>
        <v>Produits &amp; Prestations de services</v>
      </c>
      <c r="B711" s="525"/>
      <c r="C711" s="523" t="s">
        <v>1881</v>
      </c>
      <c r="D711" s="523" t="s">
        <v>1882</v>
      </c>
      <c r="E711" s="523" t="s">
        <v>1883</v>
      </c>
      <c r="F711" s="523" t="s">
        <v>1884</v>
      </c>
    </row>
    <row r="712" spans="1:6" s="548" customFormat="1" x14ac:dyDescent="0.3">
      <c r="A712" s="520" t="str">
        <f t="shared" ca="1" si="13"/>
        <v>S E G M E N T A T I O N   D U   M A R C H É</v>
      </c>
      <c r="B712" s="547"/>
      <c r="C712" s="520" t="s">
        <v>2878</v>
      </c>
      <c r="D712" s="520" t="s">
        <v>2879</v>
      </c>
      <c r="E712" s="520" t="s">
        <v>2880</v>
      </c>
      <c r="F712" s="520" t="s">
        <v>2881</v>
      </c>
    </row>
    <row r="713" spans="1:6" s="526" customFormat="1" x14ac:dyDescent="0.3">
      <c r="A713" s="524" t="str">
        <f t="shared" ca="1" si="13"/>
        <v>Segment</v>
      </c>
      <c r="B713" s="525"/>
      <c r="C713" s="523" t="s">
        <v>2882</v>
      </c>
      <c r="D713" s="523" t="s">
        <v>2883</v>
      </c>
      <c r="E713" s="523" t="s">
        <v>2884</v>
      </c>
      <c r="F713" s="523" t="s">
        <v>2885</v>
      </c>
    </row>
    <row r="714" spans="1:6" s="526" customFormat="1" x14ac:dyDescent="0.3">
      <c r="A714" s="524" t="str">
        <f t="shared" ca="1" si="13"/>
        <v>Clients</v>
      </c>
      <c r="B714" s="525"/>
      <c r="C714" s="523" t="s">
        <v>1387</v>
      </c>
      <c r="D714" s="523" t="s">
        <v>1392</v>
      </c>
      <c r="E714" s="523" t="s">
        <v>1890</v>
      </c>
      <c r="F714" s="523" t="s">
        <v>1891</v>
      </c>
    </row>
    <row r="715" spans="1:6" s="548" customFormat="1" ht="24" x14ac:dyDescent="0.3">
      <c r="A715" s="520" t="str">
        <f t="shared" ca="1" si="13"/>
        <v>D O M A I N E   D' A C T I V I T É   S T R A T É G I Q U E   (DAS)</v>
      </c>
      <c r="B715" s="547"/>
      <c r="C715" s="520" t="s">
        <v>2886</v>
      </c>
      <c r="D715" s="520" t="s">
        <v>2887</v>
      </c>
      <c r="E715" s="520" t="s">
        <v>2888</v>
      </c>
      <c r="F715" s="520" t="s">
        <v>2889</v>
      </c>
    </row>
    <row r="716" spans="1:6" s="526" customFormat="1" x14ac:dyDescent="0.3">
      <c r="A716" s="524" t="str">
        <f t="shared" ca="1" si="13"/>
        <v>Domaine d'activité stratégique</v>
      </c>
      <c r="B716" s="525"/>
      <c r="C716" s="523" t="s">
        <v>2890</v>
      </c>
      <c r="D716" s="523" t="s">
        <v>2891</v>
      </c>
      <c r="E716" s="523" t="s">
        <v>2892</v>
      </c>
      <c r="F716" s="523" t="s">
        <v>2893</v>
      </c>
    </row>
    <row r="717" spans="1:6" s="526" customFormat="1" ht="28.8" x14ac:dyDescent="0.3">
      <c r="A717" s="524" t="str">
        <f t="shared" ca="1" si="13"/>
        <v>DAS (division indépendante, qui travaille de manière autonome sur un segment de marché)</v>
      </c>
      <c r="B717" s="525"/>
      <c r="C717" s="523" t="s">
        <v>3529</v>
      </c>
      <c r="D717" s="523" t="s">
        <v>3528</v>
      </c>
      <c r="E717" s="523" t="s">
        <v>3526</v>
      </c>
      <c r="F717" s="523" t="s">
        <v>3527</v>
      </c>
    </row>
    <row r="718" spans="1:6" s="526" customFormat="1" x14ac:dyDescent="0.3">
      <c r="A718" s="524" t="str">
        <f t="shared" ref="A718:A738" ca="1" si="14">OFFSET($C718,0,$B$4-1)</f>
        <v>Effets de synergies</v>
      </c>
      <c r="B718" s="525"/>
      <c r="C718" s="523" t="s">
        <v>2894</v>
      </c>
      <c r="D718" s="523" t="s">
        <v>2895</v>
      </c>
      <c r="E718" s="523" t="s">
        <v>2896</v>
      </c>
      <c r="F718" s="523" t="s">
        <v>2897</v>
      </c>
    </row>
    <row r="719" spans="1:6" s="526" customFormat="1" x14ac:dyDescent="0.3">
      <c r="A719" s="524" t="str">
        <f t="shared" ca="1" si="14"/>
        <v>Segments du marché</v>
      </c>
      <c r="B719" s="525"/>
      <c r="C719" s="523" t="s">
        <v>2898</v>
      </c>
      <c r="D719" s="523" t="s">
        <v>2899</v>
      </c>
      <c r="E719" s="523" t="s">
        <v>2900</v>
      </c>
      <c r="F719" s="523" t="s">
        <v>2901</v>
      </c>
    </row>
    <row r="720" spans="1:6" s="526" customFormat="1" x14ac:dyDescent="0.3">
      <c r="A720" s="524" t="str">
        <f t="shared" ca="1" si="14"/>
        <v>Autonomie</v>
      </c>
      <c r="B720" s="525"/>
      <c r="C720" s="523" t="s">
        <v>3536</v>
      </c>
      <c r="D720" s="523" t="s">
        <v>3536</v>
      </c>
      <c r="E720" s="523" t="s">
        <v>3537</v>
      </c>
      <c r="F720" s="523" t="s">
        <v>3538</v>
      </c>
    </row>
    <row r="721" spans="1:6" s="526" customFormat="1" x14ac:dyDescent="0.3">
      <c r="A721" s="524" t="str">
        <f t="shared" ca="1" si="14"/>
        <v>Synergies</v>
      </c>
      <c r="B721" s="525"/>
      <c r="C721" s="523" t="s">
        <v>3532</v>
      </c>
      <c r="D721" s="523" t="s">
        <v>3533</v>
      </c>
      <c r="E721" s="523" t="s">
        <v>3534</v>
      </c>
      <c r="F721" s="523" t="s">
        <v>3535</v>
      </c>
    </row>
    <row r="722" spans="1:6" s="548" customFormat="1" x14ac:dyDescent="0.3">
      <c r="A722" s="520" t="str">
        <f t="shared" ca="1" si="14"/>
        <v>S O U R C E S   D E   R E V E N U S</v>
      </c>
      <c r="B722" s="547"/>
      <c r="C722" s="520" t="s">
        <v>2902</v>
      </c>
      <c r="D722" s="520" t="s">
        <v>2903</v>
      </c>
      <c r="E722" s="520" t="s">
        <v>2904</v>
      </c>
      <c r="F722" s="520" t="s">
        <v>2905</v>
      </c>
    </row>
    <row r="723" spans="1:6" s="526" customFormat="1" x14ac:dyDescent="0.3">
      <c r="A723" s="524" t="str">
        <f t="shared" ca="1" si="14"/>
        <v>Source de revenu</v>
      </c>
      <c r="B723" s="525"/>
      <c r="C723" s="523" t="s">
        <v>2906</v>
      </c>
      <c r="D723" s="523" t="s">
        <v>2907</v>
      </c>
      <c r="E723" s="523" t="s">
        <v>2908</v>
      </c>
      <c r="F723" s="523" t="s">
        <v>2909</v>
      </c>
    </row>
    <row r="724" spans="1:6" s="526" customFormat="1" x14ac:dyDescent="0.3">
      <c r="A724" s="524" t="str">
        <f t="shared" ca="1" si="14"/>
        <v>en %</v>
      </c>
      <c r="B724" s="525"/>
      <c r="C724" s="523" t="s">
        <v>496</v>
      </c>
      <c r="D724" s="523" t="s">
        <v>497</v>
      </c>
      <c r="E724" s="523" t="s">
        <v>496</v>
      </c>
      <c r="F724" s="523" t="s">
        <v>496</v>
      </c>
    </row>
    <row r="725" spans="1:6" s="548" customFormat="1" x14ac:dyDescent="0.3">
      <c r="A725" s="520" t="str">
        <f t="shared" ca="1" si="14"/>
        <v>S T R U C T U R E   D E S   C O Û T S</v>
      </c>
      <c r="B725" s="547"/>
      <c r="C725" s="520" t="s">
        <v>2910</v>
      </c>
      <c r="D725" s="520" t="s">
        <v>2911</v>
      </c>
      <c r="E725" s="520" t="s">
        <v>2912</v>
      </c>
      <c r="F725" s="520" t="s">
        <v>2913</v>
      </c>
    </row>
    <row r="726" spans="1:6" s="526" customFormat="1" x14ac:dyDescent="0.3">
      <c r="A726" s="524" t="str">
        <f t="shared" ca="1" si="14"/>
        <v>Coûts</v>
      </c>
      <c r="B726" s="525"/>
      <c r="C726" s="523" t="s">
        <v>2914</v>
      </c>
      <c r="D726" s="523" t="s">
        <v>2915</v>
      </c>
      <c r="E726" s="523" t="s">
        <v>2916</v>
      </c>
      <c r="F726" s="523" t="s">
        <v>2917</v>
      </c>
    </row>
    <row r="727" spans="1:6" s="526" customFormat="1" x14ac:dyDescent="0.3">
      <c r="A727" s="524" t="str">
        <f t="shared" ca="1" si="14"/>
        <v>en %</v>
      </c>
      <c r="B727" s="525"/>
      <c r="C727" s="523" t="s">
        <v>496</v>
      </c>
      <c r="D727" s="523" t="s">
        <v>497</v>
      </c>
      <c r="E727" s="523" t="s">
        <v>496</v>
      </c>
      <c r="F727" s="523" t="s">
        <v>496</v>
      </c>
    </row>
    <row r="728" spans="1:6" s="526" customFormat="1" x14ac:dyDescent="0.3">
      <c r="A728" s="524" t="str">
        <f t="shared" ca="1" si="14"/>
        <v>Influenca-bilité?</v>
      </c>
      <c r="B728" s="525"/>
      <c r="C728" s="523" t="s">
        <v>2918</v>
      </c>
      <c r="D728" s="523" t="s">
        <v>2919</v>
      </c>
      <c r="E728" s="523" t="s">
        <v>2920</v>
      </c>
      <c r="F728" s="523" t="s">
        <v>2921</v>
      </c>
    </row>
    <row r="729" spans="1:6" s="548" customFormat="1" x14ac:dyDescent="0.3">
      <c r="A729" s="520" t="str">
        <f t="shared" ca="1" si="14"/>
        <v>C A N V A S :   F O R C E S   &amp;   F A I B L E S S E S</v>
      </c>
      <c r="B729" s="547"/>
      <c r="C729" s="520" t="s">
        <v>2922</v>
      </c>
      <c r="D729" s="520" t="s">
        <v>2923</v>
      </c>
      <c r="E729" s="520" t="s">
        <v>2924</v>
      </c>
      <c r="F729" s="520" t="s">
        <v>3547</v>
      </c>
    </row>
    <row r="730" spans="1:6" s="526" customFormat="1" x14ac:dyDescent="0.3">
      <c r="A730" s="524" t="str">
        <f t="shared" ca="1" si="14"/>
        <v xml:space="preserve">correspond tout à fait </v>
      </c>
      <c r="B730" s="525"/>
      <c r="C730" s="523" t="s">
        <v>2925</v>
      </c>
      <c r="D730" s="523" t="s">
        <v>2926</v>
      </c>
      <c r="E730" s="523" t="s">
        <v>2927</v>
      </c>
      <c r="F730" s="523" t="s">
        <v>2928</v>
      </c>
    </row>
    <row r="731" spans="1:6" s="526" customFormat="1" x14ac:dyDescent="0.3">
      <c r="A731" s="524" t="str">
        <f t="shared" ca="1" si="14"/>
        <v xml:space="preserve">correspond plutôt </v>
      </c>
      <c r="B731" s="525"/>
      <c r="C731" s="523" t="s">
        <v>2929</v>
      </c>
      <c r="D731" s="523" t="s">
        <v>2930</v>
      </c>
      <c r="E731" s="523" t="s">
        <v>2931</v>
      </c>
      <c r="F731" s="523" t="s">
        <v>2932</v>
      </c>
    </row>
    <row r="732" spans="1:6" s="526" customFormat="1" x14ac:dyDescent="0.3">
      <c r="A732" s="524" t="str">
        <f t="shared" ca="1" si="14"/>
        <v xml:space="preserve">correspond partiellement </v>
      </c>
      <c r="B732" s="525"/>
      <c r="C732" s="523" t="s">
        <v>2933</v>
      </c>
      <c r="D732" s="523" t="s">
        <v>2934</v>
      </c>
      <c r="E732" s="523" t="s">
        <v>2935</v>
      </c>
      <c r="F732" s="523" t="s">
        <v>2936</v>
      </c>
    </row>
    <row r="733" spans="1:6" s="526" customFormat="1" x14ac:dyDescent="0.3">
      <c r="A733" s="524" t="str">
        <f t="shared" ca="1" si="14"/>
        <v>correspond peu</v>
      </c>
      <c r="B733" s="525"/>
      <c r="C733" s="523" t="s">
        <v>2937</v>
      </c>
      <c r="D733" s="523" t="s">
        <v>2938</v>
      </c>
      <c r="E733" s="523" t="s">
        <v>2939</v>
      </c>
      <c r="F733" s="523" t="s">
        <v>2940</v>
      </c>
    </row>
    <row r="734" spans="1:6" s="526" customFormat="1" x14ac:dyDescent="0.3">
      <c r="A734" s="524" t="str">
        <f t="shared" ca="1" si="14"/>
        <v xml:space="preserve">ne correspond pas du tout </v>
      </c>
      <c r="B734" s="525"/>
      <c r="C734" s="523" t="s">
        <v>2941</v>
      </c>
      <c r="D734" s="523" t="s">
        <v>2942</v>
      </c>
      <c r="E734" s="523" t="s">
        <v>2943</v>
      </c>
      <c r="F734" s="523" t="s">
        <v>2944</v>
      </c>
    </row>
    <row r="735" spans="1:6" s="526" customFormat="1" ht="28.8" x14ac:dyDescent="0.3">
      <c r="A735" s="524" t="str">
        <f t="shared" ca="1" si="14"/>
        <v>Nos propositions de valeur correspondent aux besoins de nos clients</v>
      </c>
      <c r="B735" s="525"/>
      <c r="C735" s="523" t="s">
        <v>2945</v>
      </c>
      <c r="D735" s="523" t="s">
        <v>2946</v>
      </c>
      <c r="E735" s="523" t="s">
        <v>2947</v>
      </c>
      <c r="F735" s="523" t="s">
        <v>2948</v>
      </c>
    </row>
    <row r="736" spans="1:6" s="526" customFormat="1" ht="28.8" x14ac:dyDescent="0.3">
      <c r="A736" s="524" t="str">
        <f t="shared" ca="1" si="14"/>
        <v>Nos propositions de valeur ont de forts effets sur le réseau (Networking)</v>
      </c>
      <c r="B736" s="525"/>
      <c r="C736" s="523" t="s">
        <v>2949</v>
      </c>
      <c r="D736" s="523" t="s">
        <v>2950</v>
      </c>
      <c r="E736" s="523" t="s">
        <v>2951</v>
      </c>
      <c r="F736" s="523" t="s">
        <v>2952</v>
      </c>
    </row>
    <row r="737" spans="1:6" s="526" customFormat="1" ht="28.8" x14ac:dyDescent="0.3">
      <c r="A737" s="524" t="str">
        <f t="shared" ca="1" si="14"/>
        <v>Il existe des synergies entre nos produits et nos services</v>
      </c>
      <c r="B737" s="525"/>
      <c r="C737" s="523" t="s">
        <v>2953</v>
      </c>
      <c r="D737" s="523" t="s">
        <v>2954</v>
      </c>
      <c r="E737" s="523" t="s">
        <v>2955</v>
      </c>
      <c r="F737" s="523" t="s">
        <v>2956</v>
      </c>
    </row>
    <row r="738" spans="1:6" s="526" customFormat="1" x14ac:dyDescent="0.3">
      <c r="A738" s="524" t="str">
        <f t="shared" ca="1" si="14"/>
        <v>Nos clients sont satisfaits</v>
      </c>
      <c r="B738" s="525"/>
      <c r="C738" s="523" t="s">
        <v>2957</v>
      </c>
      <c r="D738" s="523" t="s">
        <v>2958</v>
      </c>
      <c r="E738" s="523" t="s">
        <v>2959</v>
      </c>
      <c r="F738" s="523" t="s">
        <v>2960</v>
      </c>
    </row>
    <row r="739" spans="1:6" s="526" customFormat="1" x14ac:dyDescent="0.3">
      <c r="A739" s="524"/>
      <c r="B739" s="525"/>
      <c r="C739" s="523"/>
      <c r="D739" s="523"/>
      <c r="E739" s="523"/>
      <c r="F739" s="523"/>
    </row>
    <row r="740" spans="1:6" s="526" customFormat="1" x14ac:dyDescent="0.3">
      <c r="A740" s="524" t="str">
        <f t="shared" ref="A740:A803" ca="1" si="15">OFFSET($C740,0,$B$4-1)</f>
        <v>Nos marges sont élevées</v>
      </c>
      <c r="B740" s="525"/>
      <c r="C740" s="523" t="s">
        <v>2961</v>
      </c>
      <c r="D740" s="523" t="s">
        <v>2962</v>
      </c>
      <c r="E740" s="523" t="s">
        <v>2963</v>
      </c>
      <c r="F740" s="523" t="s">
        <v>2964</v>
      </c>
    </row>
    <row r="741" spans="1:6" s="526" customFormat="1" x14ac:dyDescent="0.3">
      <c r="A741" s="524" t="str">
        <f t="shared" ca="1" si="15"/>
        <v>Nos revenus sont prévisibles</v>
      </c>
      <c r="B741" s="525"/>
      <c r="C741" s="523" t="s">
        <v>2965</v>
      </c>
      <c r="D741" s="523" t="s">
        <v>2966</v>
      </c>
      <c r="E741" s="523" t="s">
        <v>2967</v>
      </c>
      <c r="F741" s="523" t="s">
        <v>2968</v>
      </c>
    </row>
    <row r="742" spans="1:6" s="526" customFormat="1" ht="28.8" x14ac:dyDescent="0.3">
      <c r="A742" s="524" t="str">
        <f t="shared" ca="1" si="15"/>
        <v>Nous avons des flux de revenus récurrents et des achats répétés fréquents</v>
      </c>
      <c r="B742" s="525"/>
      <c r="C742" s="523" t="s">
        <v>2969</v>
      </c>
      <c r="D742" s="523" t="s">
        <v>2970</v>
      </c>
      <c r="E742" s="523" t="s">
        <v>2971</v>
      </c>
      <c r="F742" s="523" t="s">
        <v>2972</v>
      </c>
    </row>
    <row r="743" spans="1:6" s="526" customFormat="1" x14ac:dyDescent="0.3">
      <c r="A743" s="524" t="str">
        <f t="shared" ca="1" si="15"/>
        <v>Nos flux de revenus sont diversifiés</v>
      </c>
      <c r="B743" s="525"/>
      <c r="C743" s="523" t="s">
        <v>2973</v>
      </c>
      <c r="D743" s="523" t="s">
        <v>2974</v>
      </c>
      <c r="E743" s="523" t="s">
        <v>2975</v>
      </c>
      <c r="F743" s="523" t="s">
        <v>2976</v>
      </c>
    </row>
    <row r="744" spans="1:6" s="526" customFormat="1" x14ac:dyDescent="0.3">
      <c r="A744" s="524" t="str">
        <f t="shared" ca="1" si="15"/>
        <v>Nos flux de revenus sont durables</v>
      </c>
      <c r="B744" s="525"/>
      <c r="C744" s="523" t="s">
        <v>2977</v>
      </c>
      <c r="D744" s="523" t="s">
        <v>2978</v>
      </c>
      <c r="E744" s="523" t="s">
        <v>2979</v>
      </c>
      <c r="F744" s="523" t="s">
        <v>2980</v>
      </c>
    </row>
    <row r="745" spans="1:6" s="526" customFormat="1" ht="28.8" x14ac:dyDescent="0.3">
      <c r="A745" s="524" t="str">
        <f t="shared" ca="1" si="15"/>
        <v>Nous encaissons nos revenus avant d'engager nos dépenses</v>
      </c>
      <c r="B745" s="525"/>
      <c r="C745" s="523" t="s">
        <v>2981</v>
      </c>
      <c r="D745" s="523" t="s">
        <v>2982</v>
      </c>
      <c r="E745" s="523" t="s">
        <v>2983</v>
      </c>
      <c r="F745" s="523" t="s">
        <v>2984</v>
      </c>
    </row>
    <row r="746" spans="1:6" s="526" customFormat="1" ht="28.8" x14ac:dyDescent="0.3">
      <c r="A746" s="524" t="str">
        <f t="shared" ca="1" si="15"/>
        <v>Nous facturons ce pour quoi les clients ont réellement envie de payer</v>
      </c>
      <c r="B746" s="525"/>
      <c r="C746" s="523" t="s">
        <v>2985</v>
      </c>
      <c r="D746" s="523" t="s">
        <v>2986</v>
      </c>
      <c r="E746" s="523" t="s">
        <v>2987</v>
      </c>
      <c r="F746" s="523" t="s">
        <v>2988</v>
      </c>
    </row>
    <row r="747" spans="1:6" s="526" customFormat="1" ht="28.8" x14ac:dyDescent="0.3">
      <c r="A747" s="524" t="str">
        <f t="shared" ca="1" si="15"/>
        <v>Nos mécanismes de fixation des prix permettent de capter tout ce que le client est prêt à payer</v>
      </c>
      <c r="B747" s="525"/>
      <c r="C747" s="523" t="s">
        <v>2989</v>
      </c>
      <c r="D747" s="523" t="s">
        <v>2990</v>
      </c>
      <c r="E747" s="523" t="s">
        <v>2991</v>
      </c>
      <c r="F747" s="523" t="s">
        <v>2992</v>
      </c>
    </row>
    <row r="748" spans="1:6" s="526" customFormat="1" x14ac:dyDescent="0.3">
      <c r="A748" s="524">
        <f t="shared" ca="1" si="15"/>
        <v>0</v>
      </c>
      <c r="B748" s="525"/>
      <c r="C748" s="523"/>
      <c r="D748" s="523"/>
      <c r="E748" s="523"/>
      <c r="F748" s="523"/>
    </row>
    <row r="749" spans="1:6" s="526" customFormat="1" x14ac:dyDescent="0.3">
      <c r="A749" s="524" t="str">
        <f t="shared" ca="1" si="15"/>
        <v>Nos coûts sont prévisibles</v>
      </c>
      <c r="B749" s="525"/>
      <c r="C749" s="523" t="s">
        <v>2993</v>
      </c>
      <c r="D749" s="523" t="s">
        <v>2994</v>
      </c>
      <c r="E749" s="523" t="s">
        <v>2995</v>
      </c>
      <c r="F749" s="523" t="s">
        <v>2996</v>
      </c>
    </row>
    <row r="750" spans="1:6" s="526" customFormat="1" ht="28.8" x14ac:dyDescent="0.3">
      <c r="A750" s="524" t="str">
        <f t="shared" ca="1" si="15"/>
        <v>Notre structure de coûts est correctement adaptée à notre modèle d'affaires</v>
      </c>
      <c r="B750" s="525"/>
      <c r="C750" s="523" t="s">
        <v>2997</v>
      </c>
      <c r="D750" s="523" t="s">
        <v>2998</v>
      </c>
      <c r="E750" s="523" t="s">
        <v>2999</v>
      </c>
      <c r="F750" s="523" t="s">
        <v>3000</v>
      </c>
    </row>
    <row r="751" spans="1:6" s="526" customFormat="1" x14ac:dyDescent="0.3">
      <c r="A751" s="524" t="str">
        <f t="shared" ca="1" si="15"/>
        <v>Nos activités sont efficace par rapport aux coûts</v>
      </c>
      <c r="B751" s="525"/>
      <c r="C751" s="523" t="s">
        <v>3001</v>
      </c>
      <c r="D751" s="523" t="s">
        <v>3002</v>
      </c>
      <c r="E751" s="523" t="s">
        <v>3003</v>
      </c>
      <c r="F751" s="523" t="s">
        <v>3004</v>
      </c>
    </row>
    <row r="752" spans="1:6" s="526" customFormat="1" x14ac:dyDescent="0.3">
      <c r="A752" s="524" t="str">
        <f t="shared" ca="1" si="15"/>
        <v>Nous bénéficions d'économies d'échelle</v>
      </c>
      <c r="B752" s="525"/>
      <c r="C752" s="523" t="s">
        <v>3005</v>
      </c>
      <c r="D752" s="523" t="s">
        <v>3006</v>
      </c>
      <c r="E752" s="523" t="s">
        <v>3007</v>
      </c>
      <c r="F752" s="523" t="s">
        <v>3008</v>
      </c>
    </row>
    <row r="753" spans="1:6" s="526" customFormat="1" x14ac:dyDescent="0.3">
      <c r="A753" s="524">
        <f t="shared" ca="1" si="15"/>
        <v>0</v>
      </c>
      <c r="B753" s="525"/>
      <c r="C753" s="523"/>
      <c r="D753" s="523"/>
      <c r="E753" s="523"/>
      <c r="F753" s="523"/>
    </row>
    <row r="754" spans="1:6" s="526" customFormat="1" x14ac:dyDescent="0.3">
      <c r="A754" s="524" t="str">
        <f t="shared" ca="1" si="15"/>
        <v>Le taux de roulement de la clientèle est faible</v>
      </c>
      <c r="B754" s="525"/>
      <c r="C754" s="523" t="s">
        <v>3009</v>
      </c>
      <c r="D754" s="523" t="s">
        <v>3010</v>
      </c>
      <c r="E754" s="523" t="s">
        <v>3011</v>
      </c>
      <c r="F754" s="523" t="s">
        <v>3012</v>
      </c>
    </row>
    <row r="755" spans="1:6" s="526" customFormat="1" x14ac:dyDescent="0.3">
      <c r="A755" s="524" t="str">
        <f t="shared" ca="1" si="15"/>
        <v>La clientèle est bien segmentée</v>
      </c>
      <c r="B755" s="525"/>
      <c r="C755" s="523" t="s">
        <v>3013</v>
      </c>
      <c r="D755" s="523" t="s">
        <v>3014</v>
      </c>
      <c r="E755" s="523" t="s">
        <v>3015</v>
      </c>
      <c r="F755" s="523" t="s">
        <v>3016</v>
      </c>
    </row>
    <row r="756" spans="1:6" s="526" customFormat="1" x14ac:dyDescent="0.3">
      <c r="A756" s="524" t="str">
        <f t="shared" ca="1" si="15"/>
        <v>Nous acquérons régulièrement de nouveaux clients</v>
      </c>
      <c r="B756" s="525"/>
      <c r="C756" s="523" t="s">
        <v>3017</v>
      </c>
      <c r="D756" s="523" t="s">
        <v>3018</v>
      </c>
      <c r="E756" s="523" t="s">
        <v>3019</v>
      </c>
      <c r="F756" s="523" t="s">
        <v>3020</v>
      </c>
    </row>
    <row r="757" spans="1:6" s="526" customFormat="1" x14ac:dyDescent="0.3">
      <c r="A757" s="524">
        <f t="shared" ca="1" si="15"/>
        <v>0</v>
      </c>
      <c r="B757" s="525"/>
      <c r="C757" s="523"/>
      <c r="D757" s="523"/>
      <c r="E757" s="523"/>
      <c r="F757" s="523"/>
    </row>
    <row r="758" spans="1:6" s="526" customFormat="1" x14ac:dyDescent="0.3">
      <c r="A758" s="524" t="str">
        <f t="shared" ca="1" si="15"/>
        <v xml:space="preserve">Nos canaux de distribution sont efficients </v>
      </c>
      <c r="B758" s="525"/>
      <c r="C758" s="523" t="s">
        <v>3021</v>
      </c>
      <c r="D758" s="523" t="s">
        <v>3022</v>
      </c>
      <c r="E758" s="523" t="s">
        <v>3023</v>
      </c>
      <c r="F758" s="523" t="s">
        <v>3024</v>
      </c>
    </row>
    <row r="759" spans="1:6" s="526" customFormat="1" x14ac:dyDescent="0.3">
      <c r="A759" s="524" t="str">
        <f t="shared" ca="1" si="15"/>
        <v>Nos canaux de distribution sont efficaces (effective)</v>
      </c>
      <c r="B759" s="525"/>
      <c r="C759" s="523" t="s">
        <v>3025</v>
      </c>
      <c r="D759" s="523" t="s">
        <v>3026</v>
      </c>
      <c r="E759" s="523" t="s">
        <v>3027</v>
      </c>
      <c r="F759" s="523" t="s">
        <v>3028</v>
      </c>
    </row>
    <row r="760" spans="1:6" s="526" customFormat="1" x14ac:dyDescent="0.3">
      <c r="A760" s="524" t="str">
        <f t="shared" ca="1" si="15"/>
        <v>La pénétration des canaux est bonne</v>
      </c>
      <c r="B760" s="525"/>
      <c r="C760" s="523" t="s">
        <v>3029</v>
      </c>
      <c r="D760" s="523" t="s">
        <v>3030</v>
      </c>
      <c r="E760" s="523" t="s">
        <v>3031</v>
      </c>
      <c r="F760" s="523" t="s">
        <v>3032</v>
      </c>
    </row>
    <row r="761" spans="1:6" s="526" customFormat="1" ht="28.8" x14ac:dyDescent="0.3">
      <c r="A761" s="524" t="str">
        <f t="shared" ca="1" si="15"/>
        <v>Les clients repèrent facilement nos canaux de distribution</v>
      </c>
      <c r="B761" s="525"/>
      <c r="C761" s="523" t="s">
        <v>3033</v>
      </c>
      <c r="D761" s="523" t="s">
        <v>3034</v>
      </c>
      <c r="E761" s="523" t="s">
        <v>3035</v>
      </c>
      <c r="F761" s="523" t="s">
        <v>3036</v>
      </c>
    </row>
    <row r="762" spans="1:6" s="526" customFormat="1" x14ac:dyDescent="0.3">
      <c r="A762" s="524" t="str">
        <f t="shared" ca="1" si="15"/>
        <v>Les canaux sont très intégrés</v>
      </c>
      <c r="B762" s="525"/>
      <c r="C762" s="523" t="s">
        <v>3037</v>
      </c>
      <c r="D762" s="523" t="s">
        <v>3038</v>
      </c>
      <c r="E762" s="523" t="s">
        <v>3039</v>
      </c>
      <c r="F762" s="523" t="s">
        <v>3040</v>
      </c>
    </row>
    <row r="763" spans="1:6" s="526" customFormat="1" ht="43.2" x14ac:dyDescent="0.3">
      <c r="A763" s="524" t="str">
        <f t="shared" ca="1" si="15"/>
        <v>Les canaux sont sources d'économie d'envergure (economies of scope)</v>
      </c>
      <c r="B763" s="525"/>
      <c r="C763" s="523" t="s">
        <v>3041</v>
      </c>
      <c r="D763" s="523" t="s">
        <v>3042</v>
      </c>
      <c r="E763" s="523" t="s">
        <v>3043</v>
      </c>
      <c r="F763" s="523" t="s">
        <v>3044</v>
      </c>
    </row>
    <row r="764" spans="1:6" s="526" customFormat="1" ht="28.8" x14ac:dyDescent="0.3">
      <c r="A764" s="524" t="str">
        <f t="shared" ca="1" si="15"/>
        <v>Les canaux de distribution sont  adaptés aux segments clients</v>
      </c>
      <c r="B764" s="525"/>
      <c r="C764" s="523" t="s">
        <v>3045</v>
      </c>
      <c r="D764" s="523" t="s">
        <v>3046</v>
      </c>
      <c r="E764" s="523" t="s">
        <v>3047</v>
      </c>
      <c r="F764" s="523" t="s">
        <v>3048</v>
      </c>
    </row>
    <row r="765" spans="1:6" s="526" customFormat="1" x14ac:dyDescent="0.3">
      <c r="A765" s="524">
        <f t="shared" ca="1" si="15"/>
        <v>0</v>
      </c>
      <c r="B765" s="525"/>
      <c r="C765" s="523"/>
      <c r="D765" s="523"/>
      <c r="E765" s="523"/>
      <c r="F765" s="523"/>
    </row>
    <row r="766" spans="1:6" s="526" customFormat="1" x14ac:dyDescent="0.3">
      <c r="A766" s="524" t="str">
        <f t="shared" ca="1" si="15"/>
        <v>Forte relations avec les clients</v>
      </c>
      <c r="B766" s="525"/>
      <c r="C766" s="523" t="s">
        <v>3049</v>
      </c>
      <c r="D766" s="523" t="s">
        <v>3050</v>
      </c>
      <c r="E766" s="523" t="s">
        <v>3051</v>
      </c>
      <c r="F766" s="523" t="s">
        <v>3052</v>
      </c>
    </row>
    <row r="767" spans="1:6" s="526" customFormat="1" ht="28.8" x14ac:dyDescent="0.3">
      <c r="A767" s="524" t="str">
        <f t="shared" ca="1" si="15"/>
        <v>La qualité de la relation correspond à la segmentation de la clientèle</v>
      </c>
      <c r="B767" s="525"/>
      <c r="C767" s="523" t="s">
        <v>3053</v>
      </c>
      <c r="D767" s="523" t="s">
        <v>3054</v>
      </c>
      <c r="E767" s="523" t="s">
        <v>3055</v>
      </c>
      <c r="F767" s="523" t="s">
        <v>3056</v>
      </c>
    </row>
    <row r="768" spans="1:6" s="526" customFormat="1" ht="28.8" x14ac:dyDescent="0.3">
      <c r="A768" s="524" t="str">
        <f t="shared" ca="1" si="15"/>
        <v>Les relations avec les clients sont forte. Pour le client, un changement a des coûts élevés</v>
      </c>
      <c r="B768" s="525"/>
      <c r="C768" s="523" t="s">
        <v>3057</v>
      </c>
      <c r="D768" s="523" t="s">
        <v>3058</v>
      </c>
      <c r="E768" s="523" t="s">
        <v>3059</v>
      </c>
      <c r="F768" s="523" t="s">
        <v>3060</v>
      </c>
    </row>
    <row r="769" spans="1:6" s="526" customFormat="1" x14ac:dyDescent="0.3">
      <c r="A769" s="524" t="str">
        <f t="shared" ca="1" si="15"/>
        <v>Notre marque est forte</v>
      </c>
      <c r="B769" s="525"/>
      <c r="C769" s="523" t="s">
        <v>3061</v>
      </c>
      <c r="D769" s="523" t="s">
        <v>3062</v>
      </c>
      <c r="E769" s="523" t="s">
        <v>3063</v>
      </c>
      <c r="F769" s="523" t="s">
        <v>3064</v>
      </c>
    </row>
    <row r="770" spans="1:6" s="526" customFormat="1" x14ac:dyDescent="0.3">
      <c r="A770" s="524">
        <f t="shared" ca="1" si="15"/>
        <v>0</v>
      </c>
      <c r="B770" s="525"/>
      <c r="C770" s="523"/>
      <c r="D770" s="523"/>
      <c r="E770" s="523"/>
      <c r="F770" s="523"/>
    </row>
    <row r="771" spans="1:6" s="526" customFormat="1" ht="28.8" x14ac:dyDescent="0.3">
      <c r="A771" s="524" t="str">
        <f t="shared" ca="1" si="15"/>
        <v>Nos ressources clés sont difficiles à reproduire pour nos concurrents</v>
      </c>
      <c r="B771" s="525"/>
      <c r="C771" s="523" t="s">
        <v>3065</v>
      </c>
      <c r="D771" s="523" t="s">
        <v>3066</v>
      </c>
      <c r="E771" s="523" t="s">
        <v>3067</v>
      </c>
      <c r="F771" s="523" t="s">
        <v>3068</v>
      </c>
    </row>
    <row r="772" spans="1:6" s="526" customFormat="1" x14ac:dyDescent="0.3">
      <c r="A772" s="524" t="str">
        <f t="shared" ca="1" si="15"/>
        <v>Les besoins en ressources sont prévisibles</v>
      </c>
      <c r="B772" s="525"/>
      <c r="C772" s="523" t="s">
        <v>3069</v>
      </c>
      <c r="D772" s="523" t="s">
        <v>3070</v>
      </c>
      <c r="E772" s="523" t="s">
        <v>3071</v>
      </c>
      <c r="F772" s="523" t="s">
        <v>3072</v>
      </c>
    </row>
    <row r="773" spans="1:6" s="526" customFormat="1" ht="28.8" x14ac:dyDescent="0.3">
      <c r="A773" s="524" t="str">
        <f t="shared" ca="1" si="15"/>
        <v>Nous savons déployer nos ressources clés au bon moment et dans les bonnes quantités</v>
      </c>
      <c r="B773" s="525"/>
      <c r="C773" s="523" t="s">
        <v>3073</v>
      </c>
      <c r="D773" s="523" t="s">
        <v>3074</v>
      </c>
      <c r="E773" s="523" t="s">
        <v>3075</v>
      </c>
      <c r="F773" s="523" t="s">
        <v>3076</v>
      </c>
    </row>
    <row r="774" spans="1:6" s="526" customFormat="1" x14ac:dyDescent="0.3">
      <c r="A774" s="524">
        <f t="shared" ca="1" si="15"/>
        <v>0</v>
      </c>
      <c r="B774" s="525"/>
      <c r="C774" s="523"/>
      <c r="D774" s="523"/>
      <c r="E774" s="523"/>
      <c r="F774" s="523"/>
    </row>
    <row r="775" spans="1:6" s="526" customFormat="1" x14ac:dyDescent="0.3">
      <c r="A775" s="524" t="str">
        <f t="shared" ca="1" si="15"/>
        <v>Nous exécutons efficacement nos activités clés</v>
      </c>
      <c r="B775" s="525"/>
      <c r="C775" s="523" t="s">
        <v>3077</v>
      </c>
      <c r="D775" s="523" t="s">
        <v>3078</v>
      </c>
      <c r="E775" s="523" t="s">
        <v>3079</v>
      </c>
      <c r="F775" s="523" t="s">
        <v>3080</v>
      </c>
    </row>
    <row r="776" spans="1:6" s="526" customFormat="1" x14ac:dyDescent="0.3">
      <c r="A776" s="524" t="str">
        <f t="shared" ca="1" si="15"/>
        <v>Nos activités clés sont difficilement copiables</v>
      </c>
      <c r="B776" s="525"/>
      <c r="C776" s="523" t="s">
        <v>3081</v>
      </c>
      <c r="D776" s="523" t="s">
        <v>3082</v>
      </c>
      <c r="E776" s="523" t="s">
        <v>3083</v>
      </c>
      <c r="F776" s="523" t="s">
        <v>3084</v>
      </c>
    </row>
    <row r="777" spans="1:6" s="526" customFormat="1" x14ac:dyDescent="0.3">
      <c r="A777" s="524" t="str">
        <f t="shared" ca="1" si="15"/>
        <v xml:space="preserve">La qualité d'exécution est élevée </v>
      </c>
      <c r="B777" s="525"/>
      <c r="C777" s="523" t="s">
        <v>3085</v>
      </c>
      <c r="D777" s="523" t="s">
        <v>3086</v>
      </c>
      <c r="E777" s="523" t="s">
        <v>3087</v>
      </c>
      <c r="F777" s="523" t="s">
        <v>3088</v>
      </c>
    </row>
    <row r="778" spans="1:6" s="526" customFormat="1" ht="28.8" x14ac:dyDescent="0.3">
      <c r="A778" s="524" t="str">
        <f t="shared" ca="1" si="15"/>
        <v>L'équilibre entre les exécutions internes et les activités sous-traitées est idéale</v>
      </c>
      <c r="B778" s="525"/>
      <c r="C778" s="523" t="s">
        <v>3089</v>
      </c>
      <c r="D778" s="523" t="s">
        <v>3090</v>
      </c>
      <c r="E778" s="523" t="s">
        <v>3091</v>
      </c>
      <c r="F778" s="523" t="s">
        <v>3092</v>
      </c>
    </row>
    <row r="779" spans="1:6" s="526" customFormat="1" x14ac:dyDescent="0.3">
      <c r="A779" s="524">
        <f t="shared" ca="1" si="15"/>
        <v>0</v>
      </c>
      <c r="B779" s="525"/>
      <c r="C779" s="523"/>
      <c r="D779" s="523"/>
      <c r="E779" s="523"/>
      <c r="F779" s="523"/>
    </row>
    <row r="780" spans="1:6" s="526" customFormat="1" ht="28.8" x14ac:dyDescent="0.3">
      <c r="A780" s="524" t="str">
        <f t="shared" ca="1" si="15"/>
        <v>Nous sommes orientés partenaires et nous travaillons avec eux lorsque cela est nécessaire</v>
      </c>
      <c r="B780" s="525"/>
      <c r="C780" s="523" t="s">
        <v>3093</v>
      </c>
      <c r="D780" s="523" t="s">
        <v>3094</v>
      </c>
      <c r="E780" s="523" t="s">
        <v>3095</v>
      </c>
      <c r="F780" s="523" t="s">
        <v>3096</v>
      </c>
    </row>
    <row r="781" spans="1:6" s="526" customFormat="1" ht="28.8" x14ac:dyDescent="0.3">
      <c r="A781" s="524" t="str">
        <f t="shared" ca="1" si="15"/>
        <v>Nous entretenons de bonnes relations de travail avec nos partenaires clés</v>
      </c>
      <c r="B781" s="525"/>
      <c r="C781" s="523" t="s">
        <v>3097</v>
      </c>
      <c r="D781" s="523" t="s">
        <v>3098</v>
      </c>
      <c r="E781" s="523" t="s">
        <v>3099</v>
      </c>
      <c r="F781" s="523" t="s">
        <v>3100</v>
      </c>
    </row>
    <row r="782" spans="1:6" s="526" customFormat="1" ht="28.8" x14ac:dyDescent="0.3">
      <c r="A782" s="524" t="str">
        <f t="shared" ca="1" si="15"/>
        <v>Impact (1 - 10)</v>
      </c>
      <c r="B782" s="525"/>
      <c r="C782" s="523" t="s">
        <v>3101</v>
      </c>
      <c r="D782" s="523" t="s">
        <v>3102</v>
      </c>
      <c r="E782" s="523" t="s">
        <v>3102</v>
      </c>
      <c r="F782" s="523" t="s">
        <v>3103</v>
      </c>
    </row>
    <row r="783" spans="1:6" s="526" customFormat="1" x14ac:dyDescent="0.3">
      <c r="A783" s="524" t="str">
        <f t="shared" ca="1" si="15"/>
        <v>Remarques</v>
      </c>
      <c r="B783" s="525"/>
      <c r="C783" s="523" t="s">
        <v>499</v>
      </c>
      <c r="D783" s="523" t="s">
        <v>500</v>
      </c>
      <c r="E783" s="523" t="s">
        <v>2612</v>
      </c>
      <c r="F783" s="523" t="s">
        <v>2156</v>
      </c>
    </row>
    <row r="784" spans="1:6" s="526" customFormat="1" x14ac:dyDescent="0.3">
      <c r="A784" s="524" t="str">
        <f t="shared" ca="1" si="15"/>
        <v>Questions:</v>
      </c>
      <c r="B784" s="525"/>
      <c r="C784" s="523" t="s">
        <v>3104</v>
      </c>
      <c r="D784" s="523" t="s">
        <v>3105</v>
      </c>
      <c r="E784" s="523" t="s">
        <v>3105</v>
      </c>
      <c r="F784" s="523" t="s">
        <v>3106</v>
      </c>
    </row>
    <row r="785" spans="1:6" s="526" customFormat="1" x14ac:dyDescent="0.3">
      <c r="A785" s="524" t="str">
        <f t="shared" ca="1" si="15"/>
        <v>Impact:</v>
      </c>
      <c r="B785" s="525"/>
      <c r="C785" s="523" t="s">
        <v>3107</v>
      </c>
      <c r="D785" s="523" t="s">
        <v>3108</v>
      </c>
      <c r="E785" s="523" t="s">
        <v>3108</v>
      </c>
      <c r="F785" s="523" t="s">
        <v>3109</v>
      </c>
    </row>
    <row r="786" spans="1:6" s="526" customFormat="1" x14ac:dyDescent="0.3">
      <c r="A786" s="524" t="str">
        <f t="shared" ca="1" si="15"/>
        <v>Total points :</v>
      </c>
      <c r="B786" s="525"/>
      <c r="C786" s="523" t="s">
        <v>3110</v>
      </c>
      <c r="D786" s="523" t="s">
        <v>3111</v>
      </c>
      <c r="E786" s="523" t="s">
        <v>3111</v>
      </c>
      <c r="F786" s="523" t="s">
        <v>3112</v>
      </c>
    </row>
    <row r="787" spans="1:6" s="526" customFormat="1" x14ac:dyDescent="0.3">
      <c r="A787" s="524" t="str">
        <f t="shared" ca="1" si="15"/>
        <v xml:space="preserve"> de </v>
      </c>
      <c r="B787" s="525"/>
      <c r="C787" s="523" t="s">
        <v>3113</v>
      </c>
      <c r="D787" s="523" t="s">
        <v>3114</v>
      </c>
      <c r="E787" s="523" t="s">
        <v>3115</v>
      </c>
      <c r="F787" s="523" t="s">
        <v>3116</v>
      </c>
    </row>
    <row r="788" spans="1:6" s="526" customFormat="1" x14ac:dyDescent="0.3">
      <c r="A788" s="524" t="str">
        <f t="shared" ca="1" si="15"/>
        <v>Résumé</v>
      </c>
      <c r="B788" s="525"/>
      <c r="C788" s="523" t="s">
        <v>3117</v>
      </c>
      <c r="D788" s="523" t="s">
        <v>3118</v>
      </c>
      <c r="E788" s="523" t="s">
        <v>3119</v>
      </c>
      <c r="F788" s="523" t="s">
        <v>3120</v>
      </c>
    </row>
    <row r="789" spans="1:6" s="526" customFormat="1" x14ac:dyDescent="0.3">
      <c r="A789" s="524" t="str">
        <f t="shared" ca="1" si="15"/>
        <v>SW</v>
      </c>
      <c r="B789" s="525"/>
      <c r="C789" s="523" t="s">
        <v>3121</v>
      </c>
      <c r="D789" s="523" t="s">
        <v>3121</v>
      </c>
      <c r="E789" s="523" t="s">
        <v>3121</v>
      </c>
      <c r="F789" s="523" t="s">
        <v>3121</v>
      </c>
    </row>
    <row r="790" spans="1:6" s="526" customFormat="1" x14ac:dyDescent="0.3">
      <c r="A790" s="524" t="str">
        <f t="shared" ca="1" si="15"/>
        <v>OT</v>
      </c>
      <c r="B790" s="525"/>
      <c r="C790" s="523" t="s">
        <v>3122</v>
      </c>
      <c r="D790" s="523" t="s">
        <v>3122</v>
      </c>
      <c r="E790" s="523" t="s">
        <v>3122</v>
      </c>
      <c r="F790" s="523" t="s">
        <v>3122</v>
      </c>
    </row>
    <row r="791" spans="1:6" s="548" customFormat="1" x14ac:dyDescent="0.3">
      <c r="A791" s="520" t="str">
        <f t="shared" ca="1" si="15"/>
        <v>C A N V A S : O P P O R T U N I T É S   &amp;  D A N G E R S</v>
      </c>
      <c r="B791" s="547"/>
      <c r="C791" s="520" t="s">
        <v>3123</v>
      </c>
      <c r="D791" s="520" t="s">
        <v>3124</v>
      </c>
      <c r="E791" s="520" t="s">
        <v>3125</v>
      </c>
      <c r="F791" s="520" t="s">
        <v>3126</v>
      </c>
    </row>
    <row r="792" spans="1:6" s="526" customFormat="1" ht="28.8" x14ac:dyDescent="0.3">
      <c r="A792" s="524" t="str">
        <f t="shared" ca="1" si="15"/>
        <v>Nous pouvons générer des revenus récurrents en convertissant des produits en services</v>
      </c>
      <c r="B792" s="525"/>
      <c r="C792" s="523" t="s">
        <v>3127</v>
      </c>
      <c r="D792" s="523" t="s">
        <v>3128</v>
      </c>
      <c r="E792" s="523" t="s">
        <v>3129</v>
      </c>
      <c r="F792" s="523" t="s">
        <v>3130</v>
      </c>
    </row>
    <row r="793" spans="1:6" s="526" customFormat="1" x14ac:dyDescent="0.3">
      <c r="A793" s="524" t="str">
        <f t="shared" ca="1" si="15"/>
        <v>Nous intégrons nos produits ou services</v>
      </c>
      <c r="B793" s="525"/>
      <c r="C793" s="523" t="s">
        <v>3131</v>
      </c>
      <c r="D793" s="523" t="s">
        <v>3132</v>
      </c>
      <c r="E793" s="523" t="s">
        <v>3133</v>
      </c>
      <c r="F793" s="523" t="s">
        <v>3134</v>
      </c>
    </row>
    <row r="794" spans="1:6" s="526" customFormat="1" ht="28.8" x14ac:dyDescent="0.3">
      <c r="A794" s="524" t="str">
        <f t="shared" ca="1" si="15"/>
        <v>Nous satisfaisons les besoins supplémentaires de nos clients</v>
      </c>
      <c r="B794" s="525"/>
      <c r="C794" s="523" t="s">
        <v>3135</v>
      </c>
      <c r="D794" s="523" t="s">
        <v>3136</v>
      </c>
      <c r="E794" s="523" t="s">
        <v>3137</v>
      </c>
      <c r="F794" s="523" t="s">
        <v>3138</v>
      </c>
    </row>
    <row r="795" spans="1:6" s="526" customFormat="1" ht="28.8" x14ac:dyDescent="0.3">
      <c r="A795" s="524" t="str">
        <f t="shared" ca="1" si="15"/>
        <v>Il existe des compléments ou des extensions possibles de notre proposition de valeur</v>
      </c>
      <c r="B795" s="525"/>
      <c r="C795" s="523" t="s">
        <v>3139</v>
      </c>
      <c r="D795" s="523" t="s">
        <v>3140</v>
      </c>
      <c r="E795" s="523" t="s">
        <v>3141</v>
      </c>
      <c r="F795" s="523" t="s">
        <v>3142</v>
      </c>
    </row>
    <row r="796" spans="1:6" s="526" customFormat="1" ht="28.8" x14ac:dyDescent="0.3">
      <c r="A796" s="524" t="str">
        <f t="shared" ca="1" si="15"/>
        <v>Nous pourrions accomplir d'autres tâches pour nos clients</v>
      </c>
      <c r="B796" s="525"/>
      <c r="C796" s="523" t="s">
        <v>3143</v>
      </c>
      <c r="D796" s="523" t="s">
        <v>3144</v>
      </c>
      <c r="E796" s="523" t="s">
        <v>3145</v>
      </c>
      <c r="F796" s="523" t="s">
        <v>3146</v>
      </c>
    </row>
    <row r="797" spans="1:6" s="526" customFormat="1" ht="28.8" x14ac:dyDescent="0.3">
      <c r="A797" s="524" t="str">
        <f t="shared" ca="1" si="15"/>
        <v>Des produits et des services de substitution sont disponibles</v>
      </c>
      <c r="B797" s="525"/>
      <c r="C797" s="523" t="s">
        <v>3147</v>
      </c>
      <c r="D797" s="523" t="s">
        <v>3148</v>
      </c>
      <c r="E797" s="523" t="s">
        <v>3149</v>
      </c>
      <c r="F797" s="523" t="s">
        <v>3150</v>
      </c>
    </row>
    <row r="798" spans="1:6" s="526" customFormat="1" ht="28.8" x14ac:dyDescent="0.3">
      <c r="A798" s="524" t="str">
        <f t="shared" ca="1" si="15"/>
        <v>Les concurrents menacent d'offrir de meilleurs prix ou plus de valeur</v>
      </c>
      <c r="B798" s="525"/>
      <c r="C798" s="523" t="s">
        <v>3151</v>
      </c>
      <c r="D798" s="523" t="s">
        <v>3152</v>
      </c>
      <c r="E798" s="523" t="s">
        <v>3153</v>
      </c>
      <c r="F798" s="523" t="s">
        <v>3154</v>
      </c>
    </row>
    <row r="799" spans="1:6" s="526" customFormat="1" x14ac:dyDescent="0.3">
      <c r="A799" s="524">
        <f t="shared" ca="1" si="15"/>
        <v>0</v>
      </c>
      <c r="B799" s="525"/>
      <c r="C799" s="523"/>
      <c r="D799" s="523"/>
      <c r="E799" s="523"/>
      <c r="F799" s="523" t="s">
        <v>965</v>
      </c>
    </row>
    <row r="800" spans="1:6" s="526" customFormat="1" ht="28.8" x14ac:dyDescent="0.3">
      <c r="A800" s="524" t="str">
        <f t="shared" ca="1" si="15"/>
        <v>Nous pourrions remplacer des revenus de transactions ponctuels par des revenus récurrents</v>
      </c>
      <c r="B800" s="525"/>
      <c r="C800" s="523" t="s">
        <v>3155</v>
      </c>
      <c r="D800" s="523" t="s">
        <v>3156</v>
      </c>
      <c r="E800" s="523" t="s">
        <v>3157</v>
      </c>
      <c r="F800" s="523" t="s">
        <v>3158</v>
      </c>
    </row>
    <row r="801" spans="1:6" s="526" customFormat="1" ht="28.8" x14ac:dyDescent="0.3">
      <c r="A801" s="524" t="str">
        <f t="shared" ca="1" si="15"/>
        <v>Nos clients seraient disposés à payer pour d'autres produits et services</v>
      </c>
      <c r="B801" s="525"/>
      <c r="C801" s="523" t="s">
        <v>3159</v>
      </c>
      <c r="D801" s="523" t="s">
        <v>3160</v>
      </c>
      <c r="E801" s="523" t="s">
        <v>3161</v>
      </c>
      <c r="F801" s="523" t="s">
        <v>3162</v>
      </c>
    </row>
    <row r="802" spans="1:6" s="526" customFormat="1" ht="43.2" x14ac:dyDescent="0.3">
      <c r="A802" s="524" t="str">
        <f t="shared" ca="1" si="15"/>
        <v>Nous avons des occasions de ventes croisées/associées soit en interne, soit avec des partenaires</v>
      </c>
      <c r="B802" s="525"/>
      <c r="C802" s="523" t="s">
        <v>3163</v>
      </c>
      <c r="D802" s="523" t="s">
        <v>3164</v>
      </c>
      <c r="E802" s="523" t="s">
        <v>3165</v>
      </c>
      <c r="F802" s="523" t="s">
        <v>3166</v>
      </c>
    </row>
    <row r="803" spans="1:6" s="526" customFormat="1" ht="28.8" x14ac:dyDescent="0.3">
      <c r="A803" s="524" t="str">
        <f t="shared" ca="1" si="15"/>
        <v>Nous pourrions rajouter ou créer d'autres flux de revenus</v>
      </c>
      <c r="B803" s="525"/>
      <c r="C803" s="523" t="s">
        <v>3167</v>
      </c>
      <c r="D803" s="523" t="s">
        <v>3168</v>
      </c>
      <c r="E803" s="523" t="s">
        <v>3169</v>
      </c>
      <c r="F803" s="523" t="s">
        <v>3170</v>
      </c>
    </row>
    <row r="804" spans="1:6" s="526" customFormat="1" x14ac:dyDescent="0.3">
      <c r="A804" s="524" t="str">
        <f t="shared" ref="A804:A867" ca="1" si="16">OFFSET($C804,0,$B$4-1)</f>
        <v>Nous pouvons augmenter les prix</v>
      </c>
      <c r="B804" s="525"/>
      <c r="C804" s="523" t="s">
        <v>3171</v>
      </c>
      <c r="D804" s="523" t="s">
        <v>3172</v>
      </c>
      <c r="E804" s="523" t="s">
        <v>3173</v>
      </c>
      <c r="F804" s="523" t="s">
        <v>3174</v>
      </c>
    </row>
    <row r="805" spans="1:6" s="526" customFormat="1" ht="28.8" x14ac:dyDescent="0.3">
      <c r="A805" s="524" t="str">
        <f t="shared" ca="1" si="16"/>
        <v>Nos marges sont menacées par des concurrents, et/ou des nouvelles technologies</v>
      </c>
      <c r="B805" s="525"/>
      <c r="C805" s="523" t="s">
        <v>3175</v>
      </c>
      <c r="D805" s="523" t="s">
        <v>3176</v>
      </c>
      <c r="E805" s="523" t="s">
        <v>3177</v>
      </c>
      <c r="F805" s="523" t="s">
        <v>3178</v>
      </c>
    </row>
    <row r="806" spans="1:6" s="526" customFormat="1" ht="28.8" x14ac:dyDescent="0.3">
      <c r="A806" s="524" t="str">
        <f t="shared" ca="1" si="16"/>
        <v>Nous dépendons d'un ou de plusieurs flux de revenus</v>
      </c>
      <c r="B806" s="525"/>
      <c r="C806" s="523" t="s">
        <v>3179</v>
      </c>
      <c r="D806" s="523" t="s">
        <v>3180</v>
      </c>
      <c r="E806" s="523" t="s">
        <v>3181</v>
      </c>
      <c r="F806" s="523" t="s">
        <v>3182</v>
      </c>
    </row>
    <row r="807" spans="1:6" s="526" customFormat="1" ht="28.8" x14ac:dyDescent="0.3">
      <c r="A807" s="524" t="str">
        <f t="shared" ca="1" si="16"/>
        <v xml:space="preserve">Nous avons des flux de revenus appelés à disparaître </v>
      </c>
      <c r="B807" s="525"/>
      <c r="C807" s="523" t="s">
        <v>3183</v>
      </c>
      <c r="D807" s="523" t="s">
        <v>3184</v>
      </c>
      <c r="E807" s="523" t="s">
        <v>3185</v>
      </c>
      <c r="F807" s="523" t="s">
        <v>3186</v>
      </c>
    </row>
    <row r="808" spans="1:6" s="526" customFormat="1" x14ac:dyDescent="0.3">
      <c r="A808" s="524">
        <f t="shared" ca="1" si="16"/>
        <v>0</v>
      </c>
      <c r="B808" s="525"/>
      <c r="C808" s="523"/>
      <c r="D808" s="523"/>
      <c r="E808" s="523"/>
      <c r="F808" s="523" t="s">
        <v>965</v>
      </c>
    </row>
    <row r="809" spans="1:6" s="526" customFormat="1" x14ac:dyDescent="0.3">
      <c r="A809" s="524" t="str">
        <f t="shared" ca="1" si="16"/>
        <v>Nous pouvons réduire nos coûts</v>
      </c>
      <c r="B809" s="525"/>
      <c r="C809" s="523" t="s">
        <v>3187</v>
      </c>
      <c r="D809" s="523" t="s">
        <v>3188</v>
      </c>
      <c r="E809" s="523" t="s">
        <v>3189</v>
      </c>
      <c r="F809" s="523" t="s">
        <v>3190</v>
      </c>
    </row>
    <row r="810" spans="1:6" s="526" customFormat="1" x14ac:dyDescent="0.3">
      <c r="A810" s="524" t="str">
        <f t="shared" ca="1" si="16"/>
        <v>Certains coûts risquent de devenir imprévisibles</v>
      </c>
      <c r="B810" s="525"/>
      <c r="C810" s="523" t="s">
        <v>3191</v>
      </c>
      <c r="D810" s="523" t="s">
        <v>3192</v>
      </c>
      <c r="E810" s="523" t="s">
        <v>3193</v>
      </c>
      <c r="F810" s="523" t="s">
        <v>3194</v>
      </c>
    </row>
    <row r="811" spans="1:6" s="526" customFormat="1" ht="28.8" x14ac:dyDescent="0.3">
      <c r="A811" s="524" t="str">
        <f t="shared" ca="1" si="16"/>
        <v>Certains coûts menacent d'augmenter plus rapidement que les revenus correspondants</v>
      </c>
      <c r="B811" s="525"/>
      <c r="C811" s="523" t="s">
        <v>3195</v>
      </c>
      <c r="D811" s="523" t="s">
        <v>3196</v>
      </c>
      <c r="E811" s="523" t="s">
        <v>3197</v>
      </c>
      <c r="F811" s="523" t="s">
        <v>3198</v>
      </c>
    </row>
    <row r="812" spans="1:6" s="526" customFormat="1" x14ac:dyDescent="0.3">
      <c r="A812" s="524">
        <f t="shared" ca="1" si="16"/>
        <v>0</v>
      </c>
      <c r="B812" s="525"/>
      <c r="C812" s="523"/>
      <c r="D812" s="523"/>
      <c r="E812" s="523"/>
      <c r="F812" s="523" t="s">
        <v>965</v>
      </c>
    </row>
    <row r="813" spans="1:6" s="526" customFormat="1" ht="28.8" x14ac:dyDescent="0.3">
      <c r="A813" s="524" t="str">
        <f t="shared" ca="1" si="16"/>
        <v>Nous pourrions bénéficier d'un marché en pleine croissance</v>
      </c>
      <c r="B813" s="525"/>
      <c r="C813" s="523" t="s">
        <v>3199</v>
      </c>
      <c r="D813" s="523" t="s">
        <v>3200</v>
      </c>
      <c r="E813" s="523" t="s">
        <v>3201</v>
      </c>
      <c r="F813" s="523" t="s">
        <v>3202</v>
      </c>
    </row>
    <row r="814" spans="1:6" s="526" customFormat="1" ht="28.8" x14ac:dyDescent="0.3">
      <c r="A814" s="524" t="str">
        <f t="shared" ca="1" si="16"/>
        <v>Nous pourrions servir de nouveaux segments de clientèle</v>
      </c>
      <c r="B814" s="525"/>
      <c r="C814" s="523" t="s">
        <v>3203</v>
      </c>
      <c r="D814" s="523" t="s">
        <v>3204</v>
      </c>
      <c r="E814" s="523" t="s">
        <v>3205</v>
      </c>
      <c r="F814" s="523" t="s">
        <v>3206</v>
      </c>
    </row>
    <row r="815" spans="1:6" s="526" customFormat="1" ht="28.8" x14ac:dyDescent="0.3">
      <c r="A815" s="524" t="str">
        <f t="shared" ca="1" si="16"/>
        <v>Nous pourrions mieux servir nos clients grâce à une segmentation plus fine</v>
      </c>
      <c r="B815" s="525"/>
      <c r="C815" s="523" t="s">
        <v>3207</v>
      </c>
      <c r="D815" s="523" t="s">
        <v>3208</v>
      </c>
      <c r="E815" s="523" t="s">
        <v>3209</v>
      </c>
      <c r="F815" s="523" t="s">
        <v>3210</v>
      </c>
    </row>
    <row r="816" spans="1:6" s="526" customFormat="1" x14ac:dyDescent="0.3">
      <c r="A816" s="524" t="str">
        <f t="shared" ca="1" si="16"/>
        <v>Notre marché risque d'être bientôt saturé</v>
      </c>
      <c r="B816" s="525"/>
      <c r="C816" s="523" t="s">
        <v>3211</v>
      </c>
      <c r="D816" s="523" t="s">
        <v>3212</v>
      </c>
      <c r="E816" s="523" t="s">
        <v>3213</v>
      </c>
      <c r="F816" s="523" t="s">
        <v>3214</v>
      </c>
    </row>
    <row r="817" spans="1:6" s="526" customFormat="1" ht="28.8" x14ac:dyDescent="0.3">
      <c r="A817" s="524" t="str">
        <f t="shared" ca="1" si="16"/>
        <v>Nos concurrents menacent nos parts de marché</v>
      </c>
      <c r="B817" s="525"/>
      <c r="C817" s="523" t="s">
        <v>3215</v>
      </c>
      <c r="D817" s="523" t="s">
        <v>3216</v>
      </c>
      <c r="E817" s="523" t="s">
        <v>3217</v>
      </c>
      <c r="F817" s="523" t="s">
        <v>3218</v>
      </c>
    </row>
    <row r="818" spans="1:6" s="526" customFormat="1" x14ac:dyDescent="0.3">
      <c r="A818" s="524" t="str">
        <f t="shared" ca="1" si="16"/>
        <v>Il y a une probabilité que nos clients nous quittent</v>
      </c>
      <c r="B818" s="525"/>
      <c r="C818" s="523" t="s">
        <v>3219</v>
      </c>
      <c r="D818" s="523" t="s">
        <v>3220</v>
      </c>
      <c r="E818" s="523" t="s">
        <v>3221</v>
      </c>
      <c r="F818" s="523" t="s">
        <v>3222</v>
      </c>
    </row>
    <row r="819" spans="1:6" s="526" customFormat="1" ht="28.8" x14ac:dyDescent="0.3">
      <c r="A819" s="524" t="str">
        <f t="shared" ca="1" si="16"/>
        <v>Il y a des chances que nos clients sont en défaut de paiement</v>
      </c>
      <c r="B819" s="525"/>
      <c r="C819" s="523" t="s">
        <v>3223</v>
      </c>
      <c r="D819" s="523" t="s">
        <v>3224</v>
      </c>
      <c r="E819" s="523" t="s">
        <v>3225</v>
      </c>
      <c r="F819" s="523" t="s">
        <v>3226</v>
      </c>
    </row>
    <row r="820" spans="1:6" s="526" customFormat="1" ht="28.8" x14ac:dyDescent="0.3">
      <c r="A820" s="524" t="str">
        <f t="shared" ca="1" si="16"/>
        <v>La concurrence risque de s'intensifier sur notre marché</v>
      </c>
      <c r="B820" s="525"/>
      <c r="C820" s="523" t="s">
        <v>3227</v>
      </c>
      <c r="D820" s="523" t="s">
        <v>3228</v>
      </c>
      <c r="E820" s="523" t="s">
        <v>3229</v>
      </c>
      <c r="F820" s="523" t="s">
        <v>3230</v>
      </c>
    </row>
    <row r="821" spans="1:6" s="526" customFormat="1" x14ac:dyDescent="0.3">
      <c r="A821" s="524">
        <f t="shared" ca="1" si="16"/>
        <v>0</v>
      </c>
      <c r="B821" s="525"/>
      <c r="C821" s="523"/>
      <c r="D821" s="523"/>
      <c r="E821" s="523"/>
      <c r="F821" s="523" t="s">
        <v>965</v>
      </c>
    </row>
    <row r="822" spans="1:6" s="526" customFormat="1" ht="28.8" x14ac:dyDescent="0.3">
      <c r="A822" s="524" t="str">
        <f t="shared" ca="1" si="16"/>
        <v>Nous pourrions améliorer l'efficacité et l'efficience de nos canaux de distribution</v>
      </c>
      <c r="B822" s="525"/>
      <c r="C822" s="523" t="s">
        <v>3231</v>
      </c>
      <c r="D822" s="523" t="s">
        <v>3232</v>
      </c>
      <c r="E822" s="523" t="s">
        <v>3233</v>
      </c>
      <c r="F822" s="523" t="s">
        <v>3234</v>
      </c>
    </row>
    <row r="823" spans="1:6" s="526" customFormat="1" ht="28.8" x14ac:dyDescent="0.3">
      <c r="A823" s="524" t="str">
        <f t="shared" ca="1" si="16"/>
        <v>Nous pourrions améliorer l'intégration de nos canaux</v>
      </c>
      <c r="B823" s="525"/>
      <c r="C823" s="523" t="s">
        <v>3235</v>
      </c>
      <c r="D823" s="523" t="s">
        <v>3236</v>
      </c>
      <c r="E823" s="523" t="s">
        <v>3237</v>
      </c>
      <c r="F823" s="523" t="s">
        <v>3238</v>
      </c>
    </row>
    <row r="824" spans="1:6" s="526" customFormat="1" ht="28.8" x14ac:dyDescent="0.3">
      <c r="A824" s="524" t="str">
        <f t="shared" ca="1" si="16"/>
        <v>Nous pourrions trouver de nouveaux canaux partenaires complémentaires</v>
      </c>
      <c r="B824" s="525"/>
      <c r="C824" s="523" t="s">
        <v>3239</v>
      </c>
      <c r="D824" s="523" t="s">
        <v>3240</v>
      </c>
      <c r="E824" s="523" t="s">
        <v>3241</v>
      </c>
      <c r="F824" s="523" t="s">
        <v>3242</v>
      </c>
    </row>
    <row r="825" spans="1:6" s="526" customFormat="1" ht="28.8" x14ac:dyDescent="0.3">
      <c r="A825" s="524" t="str">
        <f t="shared" ca="1" si="16"/>
        <v>Nous pourrions augmenter nos marges en servant directement nos clients</v>
      </c>
      <c r="B825" s="525"/>
      <c r="C825" s="523" t="s">
        <v>3243</v>
      </c>
      <c r="D825" s="523" t="s">
        <v>3244</v>
      </c>
      <c r="E825" s="523" t="s">
        <v>3245</v>
      </c>
      <c r="F825" s="523" t="s">
        <v>3246</v>
      </c>
    </row>
    <row r="826" spans="1:6" s="526" customFormat="1" ht="28.8" x14ac:dyDescent="0.3">
      <c r="A826" s="524" t="str">
        <f t="shared" ca="1" si="16"/>
        <v>Nous pouvons améliorer l'adéquation des canaux et des segments de clients</v>
      </c>
      <c r="B826" s="525"/>
      <c r="C826" s="523" t="s">
        <v>3247</v>
      </c>
      <c r="D826" s="523" t="s">
        <v>3248</v>
      </c>
      <c r="E826" s="523" t="s">
        <v>3249</v>
      </c>
      <c r="F826" s="523" t="s">
        <v>3250</v>
      </c>
    </row>
    <row r="827" spans="1:6" s="526" customFormat="1" ht="28.8" x14ac:dyDescent="0.3">
      <c r="A827" s="524" t="str">
        <f t="shared" ca="1" si="16"/>
        <v>Nos concurrents menacent nos canaux de distribution</v>
      </c>
      <c r="B827" s="525"/>
      <c r="C827" s="523" t="s">
        <v>3251</v>
      </c>
      <c r="D827" s="523" t="s">
        <v>3252</v>
      </c>
      <c r="E827" s="523" t="s">
        <v>3253</v>
      </c>
      <c r="F827" s="523" t="s">
        <v>3254</v>
      </c>
    </row>
    <row r="828" spans="1:6" s="526" customFormat="1" ht="28.8" x14ac:dyDescent="0.3">
      <c r="A828" s="524" t="str">
        <f t="shared" ca="1" si="16"/>
        <v>Nos canaux de distribution risquent de ne plus être pertinents/adaptés pour nos clients</v>
      </c>
      <c r="B828" s="525"/>
      <c r="C828" s="523" t="s">
        <v>3255</v>
      </c>
      <c r="D828" s="523" t="s">
        <v>3256</v>
      </c>
      <c r="E828" s="523" t="s">
        <v>3257</v>
      </c>
      <c r="F828" s="523" t="s">
        <v>3258</v>
      </c>
    </row>
    <row r="829" spans="1:6" s="526" customFormat="1" x14ac:dyDescent="0.3">
      <c r="A829" s="524">
        <f t="shared" ca="1" si="16"/>
        <v>0</v>
      </c>
      <c r="B829" s="525"/>
      <c r="C829" s="523"/>
      <c r="D829" s="523"/>
      <c r="E829" s="523"/>
      <c r="F829" s="523" t="s">
        <v>965</v>
      </c>
    </row>
    <row r="830" spans="1:6" s="526" customFormat="1" x14ac:dyDescent="0.3">
      <c r="A830" s="524" t="str">
        <f t="shared" ca="1" si="16"/>
        <v>Le suivi clients recèle un potentiel d'amélioration</v>
      </c>
      <c r="B830" s="525"/>
      <c r="C830" s="523" t="s">
        <v>3259</v>
      </c>
      <c r="D830" s="523" t="s">
        <v>3260</v>
      </c>
      <c r="E830" s="523" t="s">
        <v>3261</v>
      </c>
      <c r="F830" s="523" t="s">
        <v>3262</v>
      </c>
    </row>
    <row r="831" spans="1:6" s="526" customFormat="1" ht="28.8" x14ac:dyDescent="0.3">
      <c r="A831" s="524" t="str">
        <f t="shared" ca="1" si="16"/>
        <v>Nous pourrions resserrer nos relations avec nos clients</v>
      </c>
      <c r="B831" s="525"/>
      <c r="C831" s="523" t="s">
        <v>3263</v>
      </c>
      <c r="D831" s="523" t="s">
        <v>3264</v>
      </c>
      <c r="E831" s="523" t="s">
        <v>3265</v>
      </c>
      <c r="F831" s="523" t="s">
        <v>3266</v>
      </c>
    </row>
    <row r="832" spans="1:6" s="526" customFormat="1" x14ac:dyDescent="0.3">
      <c r="A832" s="524" t="str">
        <f t="shared" ca="1" si="16"/>
        <v>Nous pourrions améliorer la personnalisation</v>
      </c>
      <c r="B832" s="525"/>
      <c r="C832" s="523" t="s">
        <v>3267</v>
      </c>
      <c r="D832" s="523" t="s">
        <v>3268</v>
      </c>
      <c r="E832" s="523" t="s">
        <v>3269</v>
      </c>
      <c r="F832" s="523" t="s">
        <v>3270</v>
      </c>
    </row>
    <row r="833" spans="1:6" s="526" customFormat="1" ht="28.8" x14ac:dyDescent="0.3">
      <c r="A833" s="524" t="str">
        <f t="shared" ca="1" si="16"/>
        <v xml:space="preserve">Nous pourrions augmenter pour le client les coûts de changement vers un concurrent (switching costs) </v>
      </c>
      <c r="B833" s="525"/>
      <c r="C833" s="523" t="s">
        <v>3271</v>
      </c>
      <c r="D833" s="523" t="s">
        <v>3272</v>
      </c>
      <c r="E833" s="523" t="s">
        <v>3273</v>
      </c>
      <c r="F833" s="523" t="s">
        <v>3274</v>
      </c>
    </row>
    <row r="834" spans="1:6" s="526" customFormat="1" ht="28.8" x14ac:dyDescent="0.3">
      <c r="A834" s="524" t="str">
        <f t="shared" ca="1" si="16"/>
        <v>Nous avons identifié et "éliminé" les clients non rentables</v>
      </c>
      <c r="B834" s="525"/>
      <c r="C834" s="523" t="s">
        <v>3275</v>
      </c>
      <c r="D834" s="523" t="s">
        <v>3276</v>
      </c>
      <c r="E834" s="523" t="s">
        <v>3277</v>
      </c>
      <c r="F834" s="523" t="s">
        <v>3278</v>
      </c>
    </row>
    <row r="835" spans="1:6" s="526" customFormat="1" x14ac:dyDescent="0.3">
      <c r="A835" s="524" t="str">
        <f t="shared" ca="1" si="16"/>
        <v>Nous avons automatisé certaines relations</v>
      </c>
      <c r="B835" s="525"/>
      <c r="C835" s="523" t="s">
        <v>3279</v>
      </c>
      <c r="D835" s="523" t="s">
        <v>3280</v>
      </c>
      <c r="E835" s="523" t="s">
        <v>3281</v>
      </c>
      <c r="F835" s="523" t="s">
        <v>3282</v>
      </c>
    </row>
    <row r="836" spans="1:6" s="526" customFormat="1" ht="28.8" x14ac:dyDescent="0.3">
      <c r="A836" s="524" t="str">
        <f t="shared" ca="1" si="16"/>
        <v>Nos relations avec les clients risquent de se détériorer</v>
      </c>
      <c r="B836" s="525"/>
      <c r="C836" s="523" t="s">
        <v>3283</v>
      </c>
      <c r="D836" s="523" t="s">
        <v>3284</v>
      </c>
      <c r="E836" s="523" t="s">
        <v>3285</v>
      </c>
      <c r="F836" s="523" t="s">
        <v>3286</v>
      </c>
    </row>
    <row r="837" spans="1:6" s="526" customFormat="1" x14ac:dyDescent="0.3">
      <c r="A837" s="524">
        <f t="shared" ca="1" si="16"/>
        <v>0</v>
      </c>
      <c r="B837" s="525"/>
      <c r="C837" s="523"/>
      <c r="D837" s="523"/>
      <c r="E837" s="523"/>
      <c r="F837" s="523" t="s">
        <v>965</v>
      </c>
    </row>
    <row r="838" spans="1:6" s="526" customFormat="1" ht="28.8" x14ac:dyDescent="0.3">
      <c r="A838" s="524" t="str">
        <f t="shared" ca="1" si="16"/>
        <v>Nous pouvons utiliser moins de ressources coûteuses pour arriver au même résultat</v>
      </c>
      <c r="B838" s="525"/>
      <c r="C838" s="523" t="s">
        <v>3287</v>
      </c>
      <c r="D838" s="523" t="s">
        <v>3288</v>
      </c>
      <c r="E838" s="523" t="s">
        <v>3289</v>
      </c>
      <c r="F838" s="523" t="s">
        <v>3290</v>
      </c>
    </row>
    <row r="839" spans="1:6" s="526" customFormat="1" ht="28.8" x14ac:dyDescent="0.3">
      <c r="A839" s="524" t="str">
        <f t="shared" ca="1" si="16"/>
        <v>Nous avons des ressources clés qui pourront être procuré auprès de partenaires</v>
      </c>
      <c r="B839" s="525"/>
      <c r="C839" s="523" t="s">
        <v>3291</v>
      </c>
      <c r="D839" s="523" t="s">
        <v>3292</v>
      </c>
      <c r="E839" s="523" t="s">
        <v>3293</v>
      </c>
      <c r="F839" s="523" t="s">
        <v>3294</v>
      </c>
    </row>
    <row r="840" spans="1:6" s="526" customFormat="1" ht="28.8" x14ac:dyDescent="0.3">
      <c r="A840" s="524" t="str">
        <f t="shared" ca="1" si="16"/>
        <v>Nous avons des ressources clés qui sont sous-exploitées</v>
      </c>
      <c r="B840" s="525"/>
      <c r="C840" s="523" t="s">
        <v>3295</v>
      </c>
      <c r="D840" s="523" t="s">
        <v>3296</v>
      </c>
      <c r="E840" s="523" t="s">
        <v>3297</v>
      </c>
      <c r="F840" s="523" t="s">
        <v>3298</v>
      </c>
    </row>
    <row r="841" spans="1:6" s="526" customFormat="1" ht="43.2" x14ac:dyDescent="0.3">
      <c r="A841" s="524" t="str">
        <f t="shared" ca="1" si="16"/>
        <v>Nous avons des brevets ou d'autres découvertes inexploités qui pourraient avoir de la valeur pour d'autres</v>
      </c>
      <c r="B841" s="525"/>
      <c r="C841" s="523" t="s">
        <v>3299</v>
      </c>
      <c r="D841" s="523" t="s">
        <v>3300</v>
      </c>
      <c r="E841" s="523" t="s">
        <v>3301</v>
      </c>
      <c r="F841" s="523" t="s">
        <v>3302</v>
      </c>
    </row>
    <row r="842" spans="1:6" s="526" customFormat="1" ht="28.8" x14ac:dyDescent="0.3">
      <c r="A842" s="524" t="str">
        <f t="shared" ca="1" si="16"/>
        <v>Nous risquons d'être confrontés à une rupture de l'offre de certaines ressources</v>
      </c>
      <c r="B842" s="525"/>
      <c r="C842" s="523" t="s">
        <v>3303</v>
      </c>
      <c r="D842" s="523" t="s">
        <v>3304</v>
      </c>
      <c r="E842" s="523" t="s">
        <v>3305</v>
      </c>
      <c r="F842" s="523" t="s">
        <v>3306</v>
      </c>
    </row>
    <row r="843" spans="1:6" s="526" customFormat="1" x14ac:dyDescent="0.3">
      <c r="A843" s="524" t="str">
        <f t="shared" ca="1" si="16"/>
        <v>La qualité de nos ressources est menacée</v>
      </c>
      <c r="B843" s="525"/>
      <c r="C843" s="523" t="s">
        <v>3307</v>
      </c>
      <c r="D843" s="523" t="s">
        <v>3308</v>
      </c>
      <c r="E843" s="523" t="s">
        <v>3309</v>
      </c>
      <c r="F843" s="523" t="s">
        <v>3310</v>
      </c>
    </row>
    <row r="844" spans="1:6" s="526" customFormat="1" x14ac:dyDescent="0.3">
      <c r="A844" s="524">
        <f t="shared" ca="1" si="16"/>
        <v>0</v>
      </c>
      <c r="B844" s="525"/>
      <c r="C844" s="523"/>
      <c r="D844" s="523"/>
      <c r="E844" s="523"/>
      <c r="F844" s="523" t="s">
        <v>965</v>
      </c>
    </row>
    <row r="845" spans="1:6" s="526" customFormat="1" x14ac:dyDescent="0.3">
      <c r="A845" s="524" t="str">
        <f t="shared" ca="1" si="16"/>
        <v>Nous pouvons standardiser certaines activités clés</v>
      </c>
      <c r="B845" s="525"/>
      <c r="C845" s="523" t="s">
        <v>3311</v>
      </c>
      <c r="D845" s="523" t="s">
        <v>3312</v>
      </c>
      <c r="E845" s="523" t="s">
        <v>3313</v>
      </c>
      <c r="F845" s="523" t="s">
        <v>3314</v>
      </c>
    </row>
    <row r="846" spans="1:6" s="526" customFormat="1" ht="28.8" x14ac:dyDescent="0.3">
      <c r="A846" s="524" t="str">
        <f t="shared" ca="1" si="16"/>
        <v>Nous pourrions améliorer notre performance de manière générale</v>
      </c>
      <c r="B846" s="525"/>
      <c r="C846" s="523" t="s">
        <v>3315</v>
      </c>
      <c r="D846" s="523" t="s">
        <v>3316</v>
      </c>
      <c r="E846" s="523" t="s">
        <v>3317</v>
      </c>
      <c r="F846" s="523" t="s">
        <v>3318</v>
      </c>
    </row>
    <row r="847" spans="1:6" s="526" customFormat="1" ht="28.8" x14ac:dyDescent="0.3">
      <c r="A847" s="524" t="str">
        <f t="shared" ca="1" si="16"/>
        <v>Un support informatique pourrait améliorer notre performance</v>
      </c>
      <c r="B847" s="525"/>
      <c r="C847" s="523" t="s">
        <v>3319</v>
      </c>
      <c r="D847" s="523" t="s">
        <v>3320</v>
      </c>
      <c r="E847" s="523" t="s">
        <v>3321</v>
      </c>
      <c r="F847" s="523" t="s">
        <v>3322</v>
      </c>
    </row>
    <row r="848" spans="1:6" s="526" customFormat="1" x14ac:dyDescent="0.3">
      <c r="A848" s="524" t="str">
        <f t="shared" ca="1" si="16"/>
        <v>Des activités clés pourraient être perturbées</v>
      </c>
      <c r="B848" s="525"/>
      <c r="C848" s="523" t="s">
        <v>3323</v>
      </c>
      <c r="D848" s="523" t="s">
        <v>3324</v>
      </c>
      <c r="E848" s="523" t="s">
        <v>3325</v>
      </c>
      <c r="F848" s="523" t="s">
        <v>3326</v>
      </c>
    </row>
    <row r="849" spans="1:6" s="526" customFormat="1" x14ac:dyDescent="0.3">
      <c r="A849" s="524" t="str">
        <f t="shared" ca="1" si="16"/>
        <v>La qualité de nos activités est menacée</v>
      </c>
      <c r="B849" s="525"/>
      <c r="C849" s="523" t="s">
        <v>3327</v>
      </c>
      <c r="D849" s="523" t="s">
        <v>3328</v>
      </c>
      <c r="E849" s="523" t="s">
        <v>3329</v>
      </c>
      <c r="F849" s="523" t="s">
        <v>3330</v>
      </c>
    </row>
    <row r="850" spans="1:6" s="526" customFormat="1" x14ac:dyDescent="0.3">
      <c r="A850" s="524">
        <f t="shared" ca="1" si="16"/>
        <v>0</v>
      </c>
      <c r="B850" s="525"/>
      <c r="C850" s="523"/>
      <c r="D850" s="523"/>
      <c r="E850" s="523"/>
      <c r="F850" s="523" t="s">
        <v>965</v>
      </c>
    </row>
    <row r="851" spans="1:6" s="526" customFormat="1" ht="28.8" x14ac:dyDescent="0.3">
      <c r="A851" s="524" t="str">
        <f t="shared" ca="1" si="16"/>
        <v>Des opportunités d'externationalisation (outsourcing) existent</v>
      </c>
      <c r="B851" s="525"/>
      <c r="C851" s="523" t="s">
        <v>3331</v>
      </c>
      <c r="D851" s="523" t="s">
        <v>3332</v>
      </c>
      <c r="E851" s="523" t="s">
        <v>3333</v>
      </c>
      <c r="F851" s="523" t="s">
        <v>3334</v>
      </c>
    </row>
    <row r="852" spans="1:6" s="526" customFormat="1" ht="43.2" x14ac:dyDescent="0.3">
      <c r="A852" s="524" t="str">
        <f t="shared" ca="1" si="16"/>
        <v>Une collaboration plus étroite avec nos partenaires nous aiderait à nous concentrer sur nos activités clés</v>
      </c>
      <c r="B852" s="525"/>
      <c r="C852" s="523" t="s">
        <v>3335</v>
      </c>
      <c r="D852" s="523" t="s">
        <v>3336</v>
      </c>
      <c r="E852" s="523" t="s">
        <v>3337</v>
      </c>
      <c r="F852" s="523" t="s">
        <v>3338</v>
      </c>
    </row>
    <row r="853" spans="1:6" s="526" customFormat="1" ht="28.8" x14ac:dyDescent="0.3">
      <c r="A853" s="524" t="str">
        <f t="shared" ca="1" si="16"/>
        <v>Il existe des opportunités de ventes-croisées/associées avec nos partenaires</v>
      </c>
      <c r="B853" s="525"/>
      <c r="C853" s="523" t="s">
        <v>3339</v>
      </c>
      <c r="D853" s="523" t="s">
        <v>3340</v>
      </c>
      <c r="E853" s="523" t="s">
        <v>3341</v>
      </c>
      <c r="F853" s="523" t="s">
        <v>3342</v>
      </c>
    </row>
    <row r="854" spans="1:6" s="526" customFormat="1" ht="28.8" x14ac:dyDescent="0.3">
      <c r="A854" s="524" t="str">
        <f t="shared" ca="1" si="16"/>
        <v>Les canaux de distribution de partenaires pourraient nous aider à toucher davantage de clients</v>
      </c>
      <c r="B854" s="525"/>
      <c r="C854" s="523" t="s">
        <v>3343</v>
      </c>
      <c r="D854" s="523" t="s">
        <v>3344</v>
      </c>
      <c r="E854" s="523" t="s">
        <v>3345</v>
      </c>
      <c r="F854" s="523" t="s">
        <v>3346</v>
      </c>
    </row>
    <row r="855" spans="1:6" s="526" customFormat="1" ht="28.8" x14ac:dyDescent="0.3">
      <c r="A855" s="524" t="str">
        <f t="shared" ca="1" si="16"/>
        <v>Nos partenaires pourraient compléter notre proposition de valeur</v>
      </c>
      <c r="B855" s="525"/>
      <c r="C855" s="523" t="s">
        <v>3347</v>
      </c>
      <c r="D855" s="523" t="s">
        <v>3348</v>
      </c>
      <c r="E855" s="523" t="s">
        <v>3349</v>
      </c>
      <c r="F855" s="523" t="s">
        <v>3350</v>
      </c>
    </row>
    <row r="856" spans="1:6" s="526" customFormat="1" x14ac:dyDescent="0.3">
      <c r="A856" s="524" t="str">
        <f t="shared" ca="1" si="16"/>
        <v>Nous risquons de perdre des partenaires</v>
      </c>
      <c r="B856" s="525"/>
      <c r="C856" s="523" t="s">
        <v>3351</v>
      </c>
      <c r="D856" s="523" t="s">
        <v>3352</v>
      </c>
      <c r="E856" s="523" t="s">
        <v>3353</v>
      </c>
      <c r="F856" s="523" t="s">
        <v>3354</v>
      </c>
    </row>
    <row r="857" spans="1:6" s="526" customFormat="1" ht="28.8" x14ac:dyDescent="0.3">
      <c r="A857" s="524" t="str">
        <f t="shared" ca="1" si="16"/>
        <v>Nos partenaires pourraient collaborer avec des concurrents</v>
      </c>
      <c r="B857" s="525"/>
      <c r="C857" s="523" t="s">
        <v>3355</v>
      </c>
      <c r="D857" s="523" t="s">
        <v>3356</v>
      </c>
      <c r="E857" s="523" t="s">
        <v>3357</v>
      </c>
      <c r="F857" s="523" t="s">
        <v>3358</v>
      </c>
    </row>
    <row r="858" spans="1:6" s="526" customFormat="1" ht="28.8" x14ac:dyDescent="0.3">
      <c r="A858" s="524" t="str">
        <f t="shared" ca="1" si="16"/>
        <v>Nous sommes trop dépendants de certains partenaires</v>
      </c>
      <c r="B858" s="525"/>
      <c r="C858" s="523" t="s">
        <v>3359</v>
      </c>
      <c r="D858" s="523" t="s">
        <v>3360</v>
      </c>
      <c r="E858" s="523" t="s">
        <v>3361</v>
      </c>
      <c r="F858" s="523" t="s">
        <v>3362</v>
      </c>
    </row>
    <row r="859" spans="1:6" s="526" customFormat="1" x14ac:dyDescent="0.3">
      <c r="A859" s="520" t="str">
        <f t="shared" ca="1" si="16"/>
        <v>Liens</v>
      </c>
      <c r="B859" s="547"/>
      <c r="C859" s="520" t="s">
        <v>3363</v>
      </c>
      <c r="D859" s="520" t="s">
        <v>3364</v>
      </c>
      <c r="E859" s="520" t="s">
        <v>3363</v>
      </c>
      <c r="F859" s="520" t="s">
        <v>3363</v>
      </c>
    </row>
    <row r="860" spans="1:6" s="526" customFormat="1" ht="28.8" x14ac:dyDescent="0.3">
      <c r="A860" s="524" t="str">
        <f t="shared" ca="1" si="16"/>
        <v>Voulez-vous ouvrir le programme "Tableau de bord"?</v>
      </c>
      <c r="B860" s="525"/>
      <c r="C860" s="523" t="s">
        <v>3365</v>
      </c>
      <c r="D860" s="523" t="s">
        <v>3366</v>
      </c>
      <c r="E860" s="523" t="s">
        <v>3367</v>
      </c>
      <c r="F860" s="523" t="s">
        <v>3368</v>
      </c>
    </row>
    <row r="861" spans="1:6" s="526" customFormat="1" ht="28.8" x14ac:dyDescent="0.3">
      <c r="A861" s="524" t="str">
        <f t="shared" ca="1" si="16"/>
        <v>Assurez-vous, que le fichier "01_Cockpit.xlsm" se touve dans le même répertoire!</v>
      </c>
      <c r="B861" s="525"/>
      <c r="C861" s="523" t="s">
        <v>3369</v>
      </c>
      <c r="D861" s="523" t="s">
        <v>3370</v>
      </c>
      <c r="E861" s="523" t="s">
        <v>3371</v>
      </c>
      <c r="F861" s="523" t="s">
        <v>3372</v>
      </c>
    </row>
    <row r="862" spans="1:6" s="526" customFormat="1" ht="28.8" x14ac:dyDescent="0.3">
      <c r="A862" s="524" t="str">
        <f t="shared" ca="1" si="16"/>
        <v>Voulez-vous ouvrir le programme "Gestion de l'innovation"?</v>
      </c>
      <c r="B862" s="525"/>
      <c r="C862" s="523" t="s">
        <v>270</v>
      </c>
      <c r="D862" s="523" t="s">
        <v>271</v>
      </c>
      <c r="E862" s="523" t="s">
        <v>3373</v>
      </c>
      <c r="F862" s="523" t="s">
        <v>3374</v>
      </c>
    </row>
    <row r="863" spans="1:6" s="526" customFormat="1" ht="28.8" x14ac:dyDescent="0.3">
      <c r="A863" s="524" t="str">
        <f t="shared" ca="1" si="16"/>
        <v>Assurez-vous, que le fichier "08_Innovation.xls" se touve dans le même répertoire!</v>
      </c>
      <c r="B863" s="525"/>
      <c r="C863" s="523" t="s">
        <v>3375</v>
      </c>
      <c r="D863" s="523" t="s">
        <v>3376</v>
      </c>
      <c r="E863" s="523" t="s">
        <v>3377</v>
      </c>
      <c r="F863" s="523" t="s">
        <v>3378</v>
      </c>
    </row>
    <row r="864" spans="1:6" s="526" customFormat="1" x14ac:dyDescent="0.3">
      <c r="A864" s="520" t="str">
        <f t="shared" ca="1" si="16"/>
        <v>V A L U E  P R O P S I T I O N</v>
      </c>
      <c r="B864" s="547"/>
      <c r="C864" s="520" t="s">
        <v>3379</v>
      </c>
      <c r="D864" s="520" t="s">
        <v>3379</v>
      </c>
      <c r="E864" s="520" t="s">
        <v>3379</v>
      </c>
      <c r="F864" s="520" t="s">
        <v>3379</v>
      </c>
    </row>
    <row r="865" spans="1:6" s="526" customFormat="1" x14ac:dyDescent="0.3">
      <c r="A865" s="524" t="str">
        <f t="shared" ca="1" si="16"/>
        <v>Client :</v>
      </c>
      <c r="B865" s="525"/>
      <c r="C865" s="523" t="s">
        <v>3380</v>
      </c>
      <c r="D865" s="523" t="s">
        <v>3381</v>
      </c>
      <c r="E865" s="523" t="s">
        <v>3382</v>
      </c>
      <c r="F865" s="523" t="s">
        <v>3383</v>
      </c>
    </row>
    <row r="866" spans="1:6" s="526" customFormat="1" ht="43.2" x14ac:dyDescent="0.3">
      <c r="A866" s="524" t="str">
        <f t="shared" ca="1" si="16"/>
        <v>what really counts
mayor preoccupations
worries &amp; aspirations</v>
      </c>
      <c r="B866" s="525"/>
      <c r="C866" s="523" t="s">
        <v>3384</v>
      </c>
      <c r="D866" s="523" t="s">
        <v>3384</v>
      </c>
      <c r="E866" s="523" t="s">
        <v>3384</v>
      </c>
      <c r="F866" s="523" t="s">
        <v>3384</v>
      </c>
    </row>
    <row r="867" spans="1:6" s="526" customFormat="1" ht="43.2" x14ac:dyDescent="0.3">
      <c r="A867" s="524" t="str">
        <f t="shared" ca="1" si="16"/>
        <v>what friends say
what boss says
what influencers say</v>
      </c>
      <c r="B867" s="525"/>
      <c r="C867" s="523" t="s">
        <v>3385</v>
      </c>
      <c r="D867" s="523" t="s">
        <v>3385</v>
      </c>
      <c r="E867" s="523" t="s">
        <v>3385</v>
      </c>
      <c r="F867" s="523" t="s">
        <v>3385</v>
      </c>
    </row>
    <row r="868" spans="1:6" s="526" customFormat="1" ht="43.2" x14ac:dyDescent="0.3">
      <c r="A868" s="524" t="str">
        <f t="shared" ref="A868:A931" ca="1" si="17">OFFSET($C868,0,$B$4-1)</f>
        <v>attitude in public
appearance
behavior toward others</v>
      </c>
      <c r="B868" s="525"/>
      <c r="C868" s="523" t="s">
        <v>3386</v>
      </c>
      <c r="D868" s="523" t="s">
        <v>3386</v>
      </c>
      <c r="E868" s="523" t="s">
        <v>3386</v>
      </c>
      <c r="F868" s="523" t="s">
        <v>3386</v>
      </c>
    </row>
    <row r="869" spans="1:6" s="526" customFormat="1" ht="43.2" x14ac:dyDescent="0.3">
      <c r="A869" s="524" t="str">
        <f t="shared" ca="1" si="17"/>
        <v>environment
friends
what the market offers</v>
      </c>
      <c r="B869" s="525"/>
      <c r="C869" s="523" t="s">
        <v>3387</v>
      </c>
      <c r="D869" s="523" t="s">
        <v>3387</v>
      </c>
      <c r="E869" s="523" t="s">
        <v>3387</v>
      </c>
      <c r="F869" s="523" t="s">
        <v>3387</v>
      </c>
    </row>
    <row r="870" spans="1:6" s="526" customFormat="1" ht="43.2" x14ac:dyDescent="0.3">
      <c r="A870" s="524" t="str">
        <f t="shared" ca="1" si="17"/>
        <v>fears
frustrations
obstacles</v>
      </c>
      <c r="B870" s="525"/>
      <c r="C870" s="523" t="s">
        <v>3388</v>
      </c>
      <c r="D870" s="523" t="s">
        <v>3388</v>
      </c>
      <c r="E870" s="523" t="s">
        <v>3388</v>
      </c>
      <c r="F870" s="523" t="s">
        <v>3388</v>
      </c>
    </row>
    <row r="871" spans="1:6" s="526" customFormat="1" ht="43.2" x14ac:dyDescent="0.3">
      <c r="A871" s="524" t="str">
        <f t="shared" ca="1" si="17"/>
        <v>wants/needs
measures of success
obstacles</v>
      </c>
      <c r="B871" s="525"/>
      <c r="C871" s="523" t="s">
        <v>3389</v>
      </c>
      <c r="D871" s="523" t="s">
        <v>3389</v>
      </c>
      <c r="E871" s="523" t="s">
        <v>3389</v>
      </c>
      <c r="F871" s="523" t="s">
        <v>3389</v>
      </c>
    </row>
    <row r="872" spans="1:6" s="526" customFormat="1" x14ac:dyDescent="0.3">
      <c r="A872" s="524" t="str">
        <f t="shared" ca="1" si="17"/>
        <v>Value</v>
      </c>
      <c r="B872" s="525"/>
      <c r="C872" s="523" t="s">
        <v>3390</v>
      </c>
      <c r="D872" s="523" t="s">
        <v>3390</v>
      </c>
      <c r="E872" s="523" t="s">
        <v>3390</v>
      </c>
      <c r="F872" s="523" t="s">
        <v>3390</v>
      </c>
    </row>
    <row r="873" spans="1:6" s="526" customFormat="1" x14ac:dyDescent="0.3">
      <c r="A873" s="570" t="str">
        <f t="shared" ca="1" si="17"/>
        <v>S E G M E N T A T I O N   D U   M A R C H É</v>
      </c>
      <c r="B873" s="571"/>
      <c r="C873" s="570" t="s">
        <v>2878</v>
      </c>
      <c r="D873" s="570" t="s">
        <v>2879</v>
      </c>
      <c r="E873" s="570" t="s">
        <v>2880</v>
      </c>
      <c r="F873" s="570" t="s">
        <v>3391</v>
      </c>
    </row>
    <row r="874" spans="1:6" s="526" customFormat="1" x14ac:dyDescent="0.3">
      <c r="A874" s="524" t="str">
        <f t="shared" ca="1" si="17"/>
        <v>Marché</v>
      </c>
      <c r="B874" s="525"/>
      <c r="C874" s="572" t="s">
        <v>1892</v>
      </c>
      <c r="D874" s="572" t="s">
        <v>1893</v>
      </c>
      <c r="E874" s="573" t="s">
        <v>1894</v>
      </c>
      <c r="F874" s="573" t="s">
        <v>3392</v>
      </c>
    </row>
    <row r="875" spans="1:6" s="526" customFormat="1" x14ac:dyDescent="0.3">
      <c r="A875" s="524" t="str">
        <f t="shared" ca="1" si="17"/>
        <v>Potentiel</v>
      </c>
      <c r="B875" s="525"/>
      <c r="C875" s="572" t="s">
        <v>1389</v>
      </c>
      <c r="D875" s="572" t="s">
        <v>1394</v>
      </c>
      <c r="E875" s="574" t="s">
        <v>1396</v>
      </c>
      <c r="F875" s="574" t="s">
        <v>3393</v>
      </c>
    </row>
    <row r="876" spans="1:6" s="526" customFormat="1" x14ac:dyDescent="0.3">
      <c r="A876" s="524" t="str">
        <f t="shared" ca="1" si="17"/>
        <v>Croissance attendue</v>
      </c>
      <c r="B876" s="525"/>
      <c r="C876" s="572" t="s">
        <v>3394</v>
      </c>
      <c r="D876" s="572" t="s">
        <v>3395</v>
      </c>
      <c r="E876" s="574" t="s">
        <v>3396</v>
      </c>
      <c r="F876" s="574" t="s">
        <v>3397</v>
      </c>
    </row>
    <row r="877" spans="1:6" s="526" customFormat="1" x14ac:dyDescent="0.3">
      <c r="A877" s="524" t="str">
        <f t="shared" ca="1" si="17"/>
        <v>Volume marché</v>
      </c>
      <c r="B877" s="525"/>
      <c r="C877" s="572" t="s">
        <v>3398</v>
      </c>
      <c r="D877" s="572" t="s">
        <v>3399</v>
      </c>
      <c r="E877" s="574" t="s">
        <v>3400</v>
      </c>
      <c r="F877" s="574" t="s">
        <v>3401</v>
      </c>
    </row>
    <row r="878" spans="1:6" s="526" customFormat="1" x14ac:dyDescent="0.3">
      <c r="A878" s="524" t="str">
        <f t="shared" ca="1" si="17"/>
        <v>Caractéristiques</v>
      </c>
      <c r="B878" s="525"/>
      <c r="C878" s="572" t="s">
        <v>3402</v>
      </c>
      <c r="D878" s="572" t="s">
        <v>3403</v>
      </c>
      <c r="E878" s="574" t="s">
        <v>3404</v>
      </c>
      <c r="F878" s="574" t="s">
        <v>3405</v>
      </c>
    </row>
    <row r="879" spans="1:6" s="526" customFormat="1" x14ac:dyDescent="0.3">
      <c r="A879" s="524" t="str">
        <f t="shared" ca="1" si="17"/>
        <v>Intensité de la demande</v>
      </c>
      <c r="B879" s="525"/>
      <c r="C879" s="572" t="s">
        <v>3406</v>
      </c>
      <c r="D879" s="572" t="s">
        <v>3407</v>
      </c>
      <c r="E879" s="574" t="s">
        <v>3408</v>
      </c>
      <c r="F879" s="574" t="s">
        <v>3409</v>
      </c>
    </row>
    <row r="880" spans="1:6" s="526" customFormat="1" x14ac:dyDescent="0.3">
      <c r="A880" s="524" t="str">
        <f t="shared" ca="1" si="17"/>
        <v>Marché de masse</v>
      </c>
      <c r="B880" s="525"/>
      <c r="C880" s="572" t="s">
        <v>3410</v>
      </c>
      <c r="D880" s="572" t="s">
        <v>3411</v>
      </c>
      <c r="E880" s="574" t="s">
        <v>3412</v>
      </c>
      <c r="F880" s="574" t="s">
        <v>3413</v>
      </c>
    </row>
    <row r="881" spans="1:6" s="526" customFormat="1" x14ac:dyDescent="0.3">
      <c r="A881" s="524" t="str">
        <f t="shared" ca="1" si="17"/>
        <v>Rétrécissement du marché</v>
      </c>
      <c r="B881" s="525"/>
      <c r="C881" s="572" t="s">
        <v>3414</v>
      </c>
      <c r="D881" s="572" t="s">
        <v>3415</v>
      </c>
      <c r="E881" s="574" t="s">
        <v>3416</v>
      </c>
      <c r="F881" s="574" t="s">
        <v>3417</v>
      </c>
    </row>
    <row r="882" spans="1:6" s="526" customFormat="1" x14ac:dyDescent="0.3">
      <c r="A882" s="524" t="str">
        <f t="shared" ca="1" si="17"/>
        <v>Marché d'avenir</v>
      </c>
      <c r="B882" s="525"/>
      <c r="C882" s="572" t="s">
        <v>1756</v>
      </c>
      <c r="D882" s="572" t="s">
        <v>3418</v>
      </c>
      <c r="E882" s="574" t="s">
        <v>3419</v>
      </c>
      <c r="F882" s="574" t="s">
        <v>3420</v>
      </c>
    </row>
    <row r="883" spans="1:6" s="526" customFormat="1" x14ac:dyDescent="0.3">
      <c r="A883" s="524" t="str">
        <f t="shared" ca="1" si="17"/>
        <v>Marché de niche</v>
      </c>
      <c r="B883" s="525"/>
      <c r="C883" s="572" t="s">
        <v>1759</v>
      </c>
      <c r="D883" s="572" t="s">
        <v>3421</v>
      </c>
      <c r="E883" s="574" t="s">
        <v>3422</v>
      </c>
      <c r="F883" s="574" t="s">
        <v>3423</v>
      </c>
    </row>
    <row r="884" spans="1:6" s="526" customFormat="1" x14ac:dyDescent="0.3">
      <c r="A884" s="524" t="str">
        <f t="shared" ca="1" si="17"/>
        <v xml:space="preserve">en </v>
      </c>
      <c r="B884" s="525"/>
      <c r="C884" s="572" t="s">
        <v>3424</v>
      </c>
      <c r="D884" s="572" t="s">
        <v>3425</v>
      </c>
      <c r="E884" s="574" t="s">
        <v>3426</v>
      </c>
      <c r="F884" s="574" t="s">
        <v>3427</v>
      </c>
    </row>
    <row r="885" spans="1:6" s="526" customFormat="1" x14ac:dyDescent="0.3">
      <c r="A885" s="524" t="str">
        <f t="shared" ca="1" si="17"/>
        <v>Par du marché [%]</v>
      </c>
      <c r="B885" s="525"/>
      <c r="C885" s="572" t="s">
        <v>3428</v>
      </c>
      <c r="D885" s="572" t="s">
        <v>3429</v>
      </c>
      <c r="E885" s="567" t="s">
        <v>3430</v>
      </c>
      <c r="F885" s="567" t="s">
        <v>3431</v>
      </c>
    </row>
    <row r="886" spans="1:6" s="526" customFormat="1" x14ac:dyDescent="0.3">
      <c r="A886" s="524" t="str">
        <f t="shared" ca="1" si="17"/>
        <v>Total</v>
      </c>
      <c r="B886" s="525"/>
      <c r="C886" s="523" t="s">
        <v>551</v>
      </c>
      <c r="D886" s="523" t="s">
        <v>551</v>
      </c>
      <c r="E886" s="523" t="s">
        <v>551</v>
      </c>
      <c r="F886" s="523" t="s">
        <v>681</v>
      </c>
    </row>
    <row r="887" spans="1:6" s="526" customFormat="1" x14ac:dyDescent="0.3">
      <c r="A887" s="524" t="str">
        <f t="shared" ca="1" si="17"/>
        <v>grande</v>
      </c>
      <c r="B887" s="525"/>
      <c r="C887" s="523" t="s">
        <v>583</v>
      </c>
      <c r="D887" s="523" t="s">
        <v>1970</v>
      </c>
      <c r="E887" s="523" t="s">
        <v>585</v>
      </c>
      <c r="F887" s="523" t="s">
        <v>3432</v>
      </c>
    </row>
    <row r="888" spans="1:6" s="526" customFormat="1" x14ac:dyDescent="0.3">
      <c r="A888" s="524" t="str">
        <f t="shared" ca="1" si="17"/>
        <v>petite</v>
      </c>
      <c r="B888" s="525"/>
      <c r="C888" s="523" t="s">
        <v>591</v>
      </c>
      <c r="D888" s="523" t="s">
        <v>1978</v>
      </c>
      <c r="E888" s="523" t="s">
        <v>593</v>
      </c>
      <c r="F888" s="523" t="s">
        <v>594</v>
      </c>
    </row>
    <row r="889" spans="1:6" s="526" customFormat="1" x14ac:dyDescent="0.3">
      <c r="A889" s="524" t="str">
        <f t="shared" ca="1" si="17"/>
        <v>grand</v>
      </c>
      <c r="B889" s="525"/>
      <c r="C889" s="523" t="s">
        <v>583</v>
      </c>
      <c r="D889" s="523" t="s">
        <v>639</v>
      </c>
      <c r="E889" s="523" t="s">
        <v>585</v>
      </c>
      <c r="F889" s="523" t="s">
        <v>3432</v>
      </c>
    </row>
    <row r="890" spans="1:6" s="526" customFormat="1" x14ac:dyDescent="0.3">
      <c r="A890" s="524" t="str">
        <f t="shared" ca="1" si="17"/>
        <v>petit</v>
      </c>
      <c r="B890" s="525"/>
      <c r="C890" s="523" t="s">
        <v>591</v>
      </c>
      <c r="D890" s="523" t="s">
        <v>641</v>
      </c>
      <c r="E890" s="523" t="s">
        <v>593</v>
      </c>
      <c r="F890" s="523" t="s">
        <v>594</v>
      </c>
    </row>
    <row r="891" spans="1:6" s="526" customFormat="1" x14ac:dyDescent="0.3">
      <c r="A891" s="524" t="str">
        <f t="shared" ca="1" si="17"/>
        <v>Copier flèche: ctrl et bouton gauche de la souris</v>
      </c>
      <c r="B891" s="525"/>
      <c r="C891" s="523" t="s">
        <v>3433</v>
      </c>
      <c r="D891" s="523" t="s">
        <v>3434</v>
      </c>
      <c r="E891" s="523" t="s">
        <v>3435</v>
      </c>
      <c r="F891" s="523" t="s">
        <v>3436</v>
      </c>
    </row>
    <row r="892" spans="1:6" s="522" customFormat="1" ht="15" customHeight="1" x14ac:dyDescent="0.3">
      <c r="A892" s="575" t="str">
        <f t="shared" ca="1" si="17"/>
        <v xml:space="preserve">S T R A T É G I E S </v>
      </c>
      <c r="B892" s="576"/>
      <c r="C892" s="575" t="s">
        <v>2674</v>
      </c>
      <c r="D892" s="575" t="s">
        <v>3437</v>
      </c>
      <c r="E892" s="575" t="s">
        <v>2676</v>
      </c>
      <c r="F892" s="575" t="s">
        <v>3438</v>
      </c>
    </row>
    <row r="893" spans="1:6" s="522" customFormat="1" ht="27.75" customHeight="1" x14ac:dyDescent="0.3">
      <c r="A893" s="577" t="str">
        <f t="shared" ca="1" si="17"/>
        <v xml:space="preserve">SO-Stratégies </v>
      </c>
      <c r="B893" s="578"/>
      <c r="C893" s="572" t="s">
        <v>3439</v>
      </c>
      <c r="D893" s="572" t="s">
        <v>3440</v>
      </c>
      <c r="E893" s="572" t="s">
        <v>3441</v>
      </c>
      <c r="F893" s="572" t="s">
        <v>3442</v>
      </c>
    </row>
    <row r="894" spans="1:6" s="522" customFormat="1" ht="15" customHeight="1" x14ac:dyDescent="0.3">
      <c r="A894" s="577" t="str">
        <f t="shared" ca="1" si="17"/>
        <v>ST-Stratégies</v>
      </c>
      <c r="B894" s="578"/>
      <c r="C894" s="572" t="s">
        <v>3443</v>
      </c>
      <c r="D894" s="572" t="s">
        <v>3444</v>
      </c>
      <c r="E894" s="572" t="s">
        <v>3445</v>
      </c>
      <c r="F894" s="572" t="s">
        <v>3446</v>
      </c>
    </row>
    <row r="895" spans="1:6" s="522" customFormat="1" ht="33" customHeight="1" x14ac:dyDescent="0.3">
      <c r="A895" s="577" t="str">
        <f t="shared" ca="1" si="17"/>
        <v xml:space="preserve">WO-Stratégies </v>
      </c>
      <c r="B895" s="578"/>
      <c r="C895" s="572" t="s">
        <v>3447</v>
      </c>
      <c r="D895" s="572" t="s">
        <v>3448</v>
      </c>
      <c r="E895" s="572" t="s">
        <v>3449</v>
      </c>
      <c r="F895" s="572" t="s">
        <v>3450</v>
      </c>
    </row>
    <row r="896" spans="1:6" s="522" customFormat="1" ht="15" customHeight="1" x14ac:dyDescent="0.3">
      <c r="A896" s="577" t="str">
        <f t="shared" ca="1" si="17"/>
        <v>WT-Stratégies</v>
      </c>
      <c r="B896" s="578"/>
      <c r="C896" s="572" t="s">
        <v>3451</v>
      </c>
      <c r="D896" s="572" t="s">
        <v>3452</v>
      </c>
      <c r="E896" s="572" t="s">
        <v>3453</v>
      </c>
      <c r="F896" s="572" t="s">
        <v>3454</v>
      </c>
    </row>
    <row r="897" spans="1:6" s="522" customFormat="1" ht="15" customHeight="1" x14ac:dyDescent="0.3">
      <c r="A897" s="577" t="str">
        <f t="shared" ca="1" si="17"/>
        <v>(utiliser les forces pour saisir les opportunités)</v>
      </c>
      <c r="B897" s="578"/>
      <c r="C897" s="579" t="s">
        <v>3455</v>
      </c>
      <c r="D897" s="572" t="s">
        <v>3456</v>
      </c>
      <c r="E897" s="579" t="s">
        <v>3457</v>
      </c>
      <c r="F897" s="579" t="s">
        <v>3458</v>
      </c>
    </row>
    <row r="898" spans="1:6" s="522" customFormat="1" ht="15" customHeight="1" x14ac:dyDescent="0.3">
      <c r="A898" s="577" t="str">
        <f t="shared" ca="1" si="17"/>
        <v>(utiliser les forces pour éviter les menaces)</v>
      </c>
      <c r="B898" s="578"/>
      <c r="C898" s="579" t="s">
        <v>3459</v>
      </c>
      <c r="D898" s="572" t="s">
        <v>3460</v>
      </c>
      <c r="E898" s="579" t="s">
        <v>3461</v>
      </c>
      <c r="F898" s="579" t="s">
        <v>3462</v>
      </c>
    </row>
    <row r="899" spans="1:6" s="522" customFormat="1" ht="15" customHeight="1" x14ac:dyDescent="0.3">
      <c r="A899" s="577" t="str">
        <f t="shared" ca="1" si="17"/>
        <v>(minimiser les faiblesses pour saisir les opportunités)</v>
      </c>
      <c r="B899" s="578"/>
      <c r="C899" s="579" t="s">
        <v>3463</v>
      </c>
      <c r="D899" s="572" t="s">
        <v>3464</v>
      </c>
      <c r="E899" s="579" t="s">
        <v>3465</v>
      </c>
      <c r="F899" s="579" t="s">
        <v>3466</v>
      </c>
    </row>
    <row r="900" spans="1:6" s="522" customFormat="1" ht="15" customHeight="1" x14ac:dyDescent="0.3">
      <c r="A900" s="577" t="str">
        <f t="shared" ca="1" si="17"/>
        <v>(minimiser le faiblesses pour éviter les menaces)</v>
      </c>
      <c r="B900" s="578"/>
      <c r="C900" s="579" t="s">
        <v>3467</v>
      </c>
      <c r="D900" s="572" t="s">
        <v>3468</v>
      </c>
      <c r="E900" s="579" t="s">
        <v>3469</v>
      </c>
      <c r="F900" s="579" t="s">
        <v>3470</v>
      </c>
    </row>
    <row r="901" spans="1:6" s="522" customFormat="1" ht="15" customHeight="1" x14ac:dyDescent="0.3">
      <c r="A901" s="577" t="str">
        <f t="shared" ca="1" si="17"/>
        <v>Facteurs internes</v>
      </c>
      <c r="B901" s="578"/>
      <c r="C901" s="573" t="s">
        <v>3471</v>
      </c>
      <c r="D901" s="573" t="s">
        <v>3472</v>
      </c>
      <c r="E901" s="579" t="s">
        <v>3473</v>
      </c>
      <c r="F901" s="579" t="s">
        <v>3474</v>
      </c>
    </row>
    <row r="902" spans="1:6" s="522" customFormat="1" ht="15" customHeight="1" x14ac:dyDescent="0.3">
      <c r="A902" s="577" t="str">
        <f t="shared" ca="1" si="17"/>
        <v>Facteurs externes</v>
      </c>
      <c r="B902" s="578"/>
      <c r="C902" s="574" t="s">
        <v>3475</v>
      </c>
      <c r="D902" s="574" t="s">
        <v>3476</v>
      </c>
      <c r="E902" s="572" t="s">
        <v>3477</v>
      </c>
      <c r="F902" s="572" t="s">
        <v>3478</v>
      </c>
    </row>
    <row r="903" spans="1:6" s="526" customFormat="1" ht="27.6" x14ac:dyDescent="0.3">
      <c r="A903" s="541" t="str">
        <f t="shared" ca="1" si="17"/>
        <v>Insérer ici le lien vers l'outil "Tableau de bord"  avec le bouton droit de la souris</v>
      </c>
      <c r="B903" s="539"/>
      <c r="C903" s="517" t="s">
        <v>3479</v>
      </c>
      <c r="D903" s="517" t="s">
        <v>3480</v>
      </c>
      <c r="E903" s="580" t="s">
        <v>3481</v>
      </c>
      <c r="F903" s="517" t="s">
        <v>3482</v>
      </c>
    </row>
    <row r="904" spans="1:6" s="526" customFormat="1" ht="27.6" x14ac:dyDescent="0.3">
      <c r="A904" s="541" t="str">
        <f t="shared" ca="1" si="17"/>
        <v>Insérer ici le lien vers l'outil "Management de l'innovation"  avec le bouton droit de la souris</v>
      </c>
      <c r="B904" s="539"/>
      <c r="C904" s="517" t="s">
        <v>3483</v>
      </c>
      <c r="D904" s="517" t="s">
        <v>3484</v>
      </c>
      <c r="E904" s="580" t="s">
        <v>3485</v>
      </c>
      <c r="F904" s="517" t="s">
        <v>3486</v>
      </c>
    </row>
    <row r="905" spans="1:6" s="526" customFormat="1" x14ac:dyDescent="0.3">
      <c r="A905" s="581" t="str">
        <f t="shared" ca="1" si="17"/>
        <v>Devise:</v>
      </c>
      <c r="B905" s="582"/>
      <c r="C905" s="523" t="s">
        <v>3487</v>
      </c>
      <c r="D905" s="523" t="s">
        <v>3488</v>
      </c>
      <c r="E905" s="523" t="s">
        <v>3489</v>
      </c>
      <c r="F905" s="523" t="s">
        <v>3490</v>
      </c>
    </row>
    <row r="906" spans="1:6" s="526" customFormat="1" x14ac:dyDescent="0.3">
      <c r="A906" s="524" t="str">
        <f t="shared" ca="1" si="17"/>
        <v>Montant</v>
      </c>
      <c r="B906" s="582"/>
      <c r="C906" s="523" t="s">
        <v>3522</v>
      </c>
      <c r="D906" s="523" t="s">
        <v>3524</v>
      </c>
      <c r="E906" s="523" t="s">
        <v>3523</v>
      </c>
      <c r="F906" s="523" t="s">
        <v>3525</v>
      </c>
    </row>
    <row r="907" spans="1:6" s="526" customFormat="1" x14ac:dyDescent="0.3">
      <c r="A907" s="583" t="str">
        <f t="shared" ref="A907:A924" ca="1" si="18">OFFSET($C907,0,$B$4-1)</f>
        <v>A N A L Y S E   D U   R I S Q U E</v>
      </c>
      <c r="B907" s="584"/>
      <c r="C907" s="583" t="s">
        <v>2599</v>
      </c>
      <c r="D907" s="583" t="s">
        <v>3624</v>
      </c>
      <c r="E907" s="583" t="s">
        <v>2601</v>
      </c>
      <c r="F907" s="585" t="s">
        <v>3625</v>
      </c>
    </row>
    <row r="908" spans="1:6" s="526" customFormat="1" x14ac:dyDescent="0.3">
      <c r="A908" s="586" t="str">
        <f t="shared" ca="1" si="18"/>
        <v>Probabilité d'occurrence</v>
      </c>
      <c r="B908" s="516"/>
      <c r="C908" s="587" t="s">
        <v>579</v>
      </c>
      <c r="D908" s="587" t="s">
        <v>580</v>
      </c>
      <c r="E908" s="587" t="s">
        <v>581</v>
      </c>
      <c r="F908" s="588" t="s">
        <v>3626</v>
      </c>
    </row>
    <row r="909" spans="1:6" s="526" customFormat="1" x14ac:dyDescent="0.3">
      <c r="A909" s="552" t="str">
        <f t="shared" ca="1" si="18"/>
        <v>élevée</v>
      </c>
      <c r="B909" s="516"/>
      <c r="C909" s="551" t="s">
        <v>583</v>
      </c>
      <c r="D909" s="551" t="s">
        <v>584</v>
      </c>
      <c r="E909" s="551" t="s">
        <v>585</v>
      </c>
      <c r="F909" s="516" t="s">
        <v>3627</v>
      </c>
    </row>
    <row r="910" spans="1:6" s="526" customFormat="1" x14ac:dyDescent="0.3">
      <c r="A910" s="552" t="str">
        <f t="shared" ca="1" si="18"/>
        <v>moyenne</v>
      </c>
      <c r="B910" s="516"/>
      <c r="C910" s="551" t="s">
        <v>587</v>
      </c>
      <c r="D910" s="551" t="s">
        <v>588</v>
      </c>
      <c r="E910" s="551" t="s">
        <v>589</v>
      </c>
      <c r="F910" s="516" t="s">
        <v>3628</v>
      </c>
    </row>
    <row r="911" spans="1:6" s="526" customFormat="1" x14ac:dyDescent="0.3">
      <c r="A911" s="552" t="str">
        <f t="shared" ca="1" si="18"/>
        <v>faible</v>
      </c>
      <c r="B911" s="516"/>
      <c r="C911" s="551" t="s">
        <v>591</v>
      </c>
      <c r="D911" s="551" t="s">
        <v>592</v>
      </c>
      <c r="E911" s="551" t="s">
        <v>593</v>
      </c>
      <c r="F911" s="516" t="s">
        <v>3629</v>
      </c>
    </row>
    <row r="912" spans="1:6" s="526" customFormat="1" x14ac:dyDescent="0.3">
      <c r="A912" s="552" t="str">
        <f t="shared" ca="1" si="18"/>
        <v>Étendue des dégâts</v>
      </c>
      <c r="B912" s="516"/>
      <c r="C912" s="551" t="s">
        <v>595</v>
      </c>
      <c r="D912" s="551" t="s">
        <v>596</v>
      </c>
      <c r="E912" s="551" t="s">
        <v>597</v>
      </c>
      <c r="F912" s="516" t="s">
        <v>598</v>
      </c>
    </row>
    <row r="913" spans="1:6" s="526" customFormat="1" x14ac:dyDescent="0.3">
      <c r="A913" s="552" t="str">
        <f t="shared" ca="1" si="18"/>
        <v>Aucune action nécessaire</v>
      </c>
      <c r="B913" s="516"/>
      <c r="C913" s="551" t="s">
        <v>599</v>
      </c>
      <c r="D913" s="551" t="s">
        <v>600</v>
      </c>
      <c r="E913" s="551" t="s">
        <v>601</v>
      </c>
      <c r="F913" s="516" t="s">
        <v>602</v>
      </c>
    </row>
    <row r="914" spans="1:6" s="526" customFormat="1" x14ac:dyDescent="0.3">
      <c r="A914" s="552" t="str">
        <f t="shared" ca="1" si="18"/>
        <v>Action nécessaire</v>
      </c>
      <c r="B914" s="516"/>
      <c r="C914" s="551" t="s">
        <v>603</v>
      </c>
      <c r="D914" s="551" t="s">
        <v>604</v>
      </c>
      <c r="E914" s="551" t="s">
        <v>605</v>
      </c>
      <c r="F914" s="516" t="s">
        <v>606</v>
      </c>
    </row>
    <row r="915" spans="1:6" s="526" customFormat="1" x14ac:dyDescent="0.3">
      <c r="A915" s="552" t="str">
        <f t="shared" ca="1" si="18"/>
        <v>Action urgente</v>
      </c>
      <c r="B915" s="516"/>
      <c r="C915" s="551" t="s">
        <v>607</v>
      </c>
      <c r="D915" s="551" t="s">
        <v>608</v>
      </c>
      <c r="E915" s="551" t="s">
        <v>609</v>
      </c>
      <c r="F915" s="516" t="s">
        <v>610</v>
      </c>
    </row>
    <row r="916" spans="1:6" s="526" customFormat="1" x14ac:dyDescent="0.3">
      <c r="A916" s="552" t="str">
        <f t="shared" ca="1" si="18"/>
        <v>No.</v>
      </c>
      <c r="B916" s="516"/>
      <c r="C916" s="551" t="s">
        <v>2</v>
      </c>
      <c r="D916" s="551" t="s">
        <v>28</v>
      </c>
      <c r="E916" s="551" t="s">
        <v>28</v>
      </c>
      <c r="F916" s="516" t="s">
        <v>3630</v>
      </c>
    </row>
    <row r="917" spans="1:6" s="526" customFormat="1" x14ac:dyDescent="0.3">
      <c r="A917" s="552" t="str">
        <f t="shared" ca="1" si="18"/>
        <v>Risque</v>
      </c>
      <c r="B917" s="516"/>
      <c r="C917" s="551" t="s">
        <v>612</v>
      </c>
      <c r="D917" s="551" t="s">
        <v>613</v>
      </c>
      <c r="E917" s="551" t="s">
        <v>614</v>
      </c>
      <c r="F917" s="516" t="s">
        <v>615</v>
      </c>
    </row>
    <row r="918" spans="1:6" s="526" customFormat="1" x14ac:dyDescent="0.3">
      <c r="A918" s="552" t="str">
        <f t="shared" ca="1" si="18"/>
        <v>Impact</v>
      </c>
      <c r="B918" s="516"/>
      <c r="C918" s="551" t="s">
        <v>982</v>
      </c>
      <c r="D918" s="551" t="s">
        <v>495</v>
      </c>
      <c r="E918" s="551" t="s">
        <v>616</v>
      </c>
      <c r="F918" s="516" t="s">
        <v>3631</v>
      </c>
    </row>
    <row r="919" spans="1:6" s="526" customFormat="1" x14ac:dyDescent="0.3">
      <c r="A919" s="552" t="str">
        <f t="shared" ca="1" si="18"/>
        <v>Probabilité d'occurrence</v>
      </c>
      <c r="B919" s="516"/>
      <c r="C919" s="551" t="s">
        <v>2604</v>
      </c>
      <c r="D919" s="551" t="s">
        <v>580</v>
      </c>
      <c r="E919" s="551" t="s">
        <v>581</v>
      </c>
      <c r="F919" s="516" t="s">
        <v>3626</v>
      </c>
    </row>
    <row r="920" spans="1:6" s="526" customFormat="1" x14ac:dyDescent="0.3">
      <c r="A920" s="552" t="str">
        <f t="shared" ca="1" si="18"/>
        <v>Étendue des dommages</v>
      </c>
      <c r="B920" s="516"/>
      <c r="C920" s="551" t="s">
        <v>2605</v>
      </c>
      <c r="D920" s="551" t="s">
        <v>2606</v>
      </c>
      <c r="E920" s="551" t="s">
        <v>597</v>
      </c>
      <c r="F920" s="516" t="s">
        <v>598</v>
      </c>
    </row>
    <row r="921" spans="1:6" s="526" customFormat="1" ht="27.6" x14ac:dyDescent="0.3">
      <c r="A921" s="552" t="str">
        <f t="shared" ca="1" si="18"/>
        <v>Ten-
dance</v>
      </c>
      <c r="B921" s="516"/>
      <c r="C921" s="551" t="s">
        <v>618</v>
      </c>
      <c r="D921" s="551" t="s">
        <v>619</v>
      </c>
      <c r="E921" s="551" t="s">
        <v>3632</v>
      </c>
      <c r="F921" s="516" t="s">
        <v>620</v>
      </c>
    </row>
    <row r="922" spans="1:6" s="526" customFormat="1" x14ac:dyDescent="0.3">
      <c r="A922" s="552" t="str">
        <f t="shared" ca="1" si="18"/>
        <v>Mesures possibles</v>
      </c>
      <c r="B922" s="516"/>
      <c r="C922" s="551" t="s">
        <v>2006</v>
      </c>
      <c r="D922" s="551" t="s">
        <v>2007</v>
      </c>
      <c r="E922" s="551" t="s">
        <v>2008</v>
      </c>
      <c r="F922" s="516" t="s">
        <v>3633</v>
      </c>
    </row>
    <row r="923" spans="1:6" s="526" customFormat="1" x14ac:dyDescent="0.3">
      <c r="A923" s="552" t="str">
        <f t="shared" ca="1" si="18"/>
        <v>Statut</v>
      </c>
      <c r="B923" s="516"/>
      <c r="C923" s="551" t="s">
        <v>502</v>
      </c>
      <c r="D923" s="551" t="s">
        <v>503</v>
      </c>
      <c r="E923" s="551" t="s">
        <v>502</v>
      </c>
      <c r="F923" s="516" t="s">
        <v>502</v>
      </c>
    </row>
    <row r="924" spans="1:6" s="526" customFormat="1" x14ac:dyDescent="0.3">
      <c r="A924" s="589" t="str">
        <f t="shared" ca="1" si="18"/>
        <v>Étendue de l'impact</v>
      </c>
      <c r="B924" s="516"/>
      <c r="C924" s="580" t="s">
        <v>622</v>
      </c>
      <c r="D924" s="580" t="s">
        <v>623</v>
      </c>
      <c r="E924" s="580" t="s">
        <v>624</v>
      </c>
      <c r="F924" s="590" t="s">
        <v>3634</v>
      </c>
    </row>
    <row r="925" spans="1:6" s="526" customFormat="1" x14ac:dyDescent="0.3">
      <c r="A925" s="524">
        <f t="shared" ca="1" si="17"/>
        <v>0</v>
      </c>
      <c r="B925" s="582"/>
      <c r="C925" s="523"/>
      <c r="D925" s="523"/>
      <c r="E925" s="523"/>
      <c r="F925" s="523"/>
    </row>
    <row r="926" spans="1:6" s="526" customFormat="1" x14ac:dyDescent="0.3">
      <c r="A926" s="524">
        <f t="shared" ca="1" si="17"/>
        <v>0</v>
      </c>
      <c r="B926" s="582"/>
      <c r="C926" s="523"/>
      <c r="D926" s="523"/>
      <c r="E926" s="523"/>
      <c r="F926" s="523"/>
    </row>
    <row r="927" spans="1:6" s="526" customFormat="1" x14ac:dyDescent="0.3">
      <c r="A927" s="524">
        <f t="shared" ca="1" si="17"/>
        <v>0</v>
      </c>
      <c r="B927" s="582"/>
      <c r="C927" s="523"/>
      <c r="D927" s="523"/>
      <c r="E927" s="523"/>
      <c r="F927" s="523"/>
    </row>
    <row r="928" spans="1:6" s="526" customFormat="1" x14ac:dyDescent="0.3">
      <c r="A928" s="524">
        <f t="shared" ca="1" si="17"/>
        <v>0</v>
      </c>
      <c r="B928" s="582"/>
      <c r="C928" s="523"/>
      <c r="D928" s="523"/>
      <c r="E928" s="523"/>
      <c r="F928" s="523"/>
    </row>
    <row r="929" spans="1:1" s="526" customFormat="1" x14ac:dyDescent="0.3">
      <c r="A929" s="524">
        <f t="shared" ca="1" si="17"/>
        <v>0</v>
      </c>
    </row>
    <row r="930" spans="1:1" s="526" customFormat="1" x14ac:dyDescent="0.3">
      <c r="A930" s="524">
        <f t="shared" ca="1" si="17"/>
        <v>0</v>
      </c>
    </row>
    <row r="931" spans="1:1" s="526" customFormat="1" x14ac:dyDescent="0.3">
      <c r="A931" s="524">
        <f t="shared" ca="1" si="17"/>
        <v>0</v>
      </c>
    </row>
    <row r="932" spans="1:1" s="526" customFormat="1" x14ac:dyDescent="0.3">
      <c r="A932" s="524">
        <f t="shared" ref="A932:A968" ca="1" si="19">OFFSET($C932,0,$B$4-1)</f>
        <v>0</v>
      </c>
    </row>
    <row r="933" spans="1:1" s="526" customFormat="1" x14ac:dyDescent="0.3">
      <c r="A933" s="524">
        <f t="shared" ca="1" si="19"/>
        <v>0</v>
      </c>
    </row>
    <row r="934" spans="1:1" s="526" customFormat="1" x14ac:dyDescent="0.3">
      <c r="A934" s="524">
        <f t="shared" ca="1" si="19"/>
        <v>0</v>
      </c>
    </row>
    <row r="935" spans="1:1" s="526" customFormat="1" x14ac:dyDescent="0.3">
      <c r="A935" s="524">
        <f t="shared" ca="1" si="19"/>
        <v>0</v>
      </c>
    </row>
    <row r="936" spans="1:1" s="526" customFormat="1" x14ac:dyDescent="0.3">
      <c r="A936" s="524">
        <f t="shared" ca="1" si="19"/>
        <v>0</v>
      </c>
    </row>
    <row r="937" spans="1:1" s="526" customFormat="1" x14ac:dyDescent="0.3">
      <c r="A937" s="524">
        <f t="shared" ca="1" si="19"/>
        <v>0</v>
      </c>
    </row>
    <row r="938" spans="1:1" s="526" customFormat="1" x14ac:dyDescent="0.3">
      <c r="A938" s="524">
        <f t="shared" ca="1" si="19"/>
        <v>0</v>
      </c>
    </row>
    <row r="939" spans="1:1" s="526" customFormat="1" x14ac:dyDescent="0.3">
      <c r="A939" s="524">
        <f t="shared" ca="1" si="19"/>
        <v>0</v>
      </c>
    </row>
    <row r="940" spans="1:1" s="526" customFormat="1" x14ac:dyDescent="0.3">
      <c r="A940" s="524">
        <f t="shared" ca="1" si="19"/>
        <v>0</v>
      </c>
    </row>
    <row r="941" spans="1:1" s="526" customFormat="1" x14ac:dyDescent="0.3">
      <c r="A941" s="524">
        <f t="shared" ca="1" si="19"/>
        <v>0</v>
      </c>
    </row>
    <row r="942" spans="1:1" s="526" customFormat="1" x14ac:dyDescent="0.3">
      <c r="A942" s="524">
        <f t="shared" ca="1" si="19"/>
        <v>0</v>
      </c>
    </row>
    <row r="943" spans="1:1" s="526" customFormat="1" x14ac:dyDescent="0.3">
      <c r="A943" s="524">
        <f t="shared" ca="1" si="19"/>
        <v>0</v>
      </c>
    </row>
    <row r="944" spans="1:1" s="526" customFormat="1" x14ac:dyDescent="0.3">
      <c r="A944" s="524">
        <f t="shared" ca="1" si="19"/>
        <v>0</v>
      </c>
    </row>
    <row r="945" spans="1:1" s="526" customFormat="1" x14ac:dyDescent="0.3">
      <c r="A945" s="524">
        <f t="shared" ca="1" si="19"/>
        <v>0</v>
      </c>
    </row>
    <row r="946" spans="1:1" s="526" customFormat="1" x14ac:dyDescent="0.3">
      <c r="A946" s="524">
        <f t="shared" ca="1" si="19"/>
        <v>0</v>
      </c>
    </row>
    <row r="965" spans="1:1" s="526" customFormat="1" x14ac:dyDescent="0.3">
      <c r="A965" s="524">
        <f t="shared" ca="1" si="19"/>
        <v>0</v>
      </c>
    </row>
    <row r="966" spans="1:1" s="526" customFormat="1" x14ac:dyDescent="0.3">
      <c r="A966" s="524">
        <f t="shared" ca="1" si="19"/>
        <v>0</v>
      </c>
    </row>
    <row r="967" spans="1:1" s="526" customFormat="1" x14ac:dyDescent="0.3">
      <c r="A967" s="524">
        <f t="shared" ca="1" si="19"/>
        <v>0</v>
      </c>
    </row>
    <row r="968" spans="1:1" s="526" customFormat="1" x14ac:dyDescent="0.3">
      <c r="A968" s="524">
        <f t="shared" ca="1" si="19"/>
        <v>0</v>
      </c>
    </row>
  </sheetData>
  <sheetProtection sheet="1" objects="1" scenarios="1"/>
  <autoFilter ref="A1:WVJ925" xr:uid="{00000000-0001-0000-0000-000000000000}"/>
  <phoneticPr fontId="92" type="noConversion"/>
  <dataValidations count="3">
    <dataValidation type="custom" allowBlank="1" showInputMessage="1" showErrorMessage="1" sqref="AA1258:AA1048576 AA965:AA1241 AA876:AA946 AA1:AA9 AA16:AA301" xr:uid="{EF044E79-9543-44F4-A1E4-3A9AC24089AB}">
      <formula1>#REF!=";"</formula1>
    </dataValidation>
    <dataValidation type="custom" allowBlank="1" showInputMessage="1" showErrorMessage="1" sqref="Z21:Z222 Z317" xr:uid="{6C774BB3-CD84-44E6-ABE9-3BC3D86049B5}">
      <formula1>$Z$1=";"</formula1>
    </dataValidation>
    <dataValidation type="custom" showInputMessage="1" showErrorMessage="1" sqref="Z1 Z4:Z20" xr:uid="{DD3F7F75-6370-4C41-ADC7-98B92138EC7F}">
      <formula1>$Z$1=";"</formula1>
    </dataValidation>
  </dataValidations>
  <hyperlinks>
    <hyperlink ref="A418" location="Branchenstruktur!A1" display="Branchenstruktur!A1" xr:uid="{F7129494-4717-45BB-897F-E04DF2C873C4}"/>
    <hyperlink ref="A368" location="Stakeholder!A1" display="Stakeholder!A1" xr:uid="{801AD648-A933-4BAC-BDE9-4BC798EF61CB}"/>
    <hyperlink ref="A400" location="PESTLE!A1" display="PESTLE!A1" xr:uid="{39EB45F2-2303-428C-A451-758C12BB0EC3}"/>
    <hyperlink ref="A439" location="Portfolio!A1" display="Portfolio!A1" xr:uid="{E90420E6-F519-4D93-AB9C-C49D09E3E083}"/>
    <hyperlink ref="A470" location="Wertkette!A1" display="Wertkette!A1" xr:uid="{8753D14E-2C0C-4E04-9B03-C88D71161412}"/>
    <hyperlink ref="A503" location="Kernkompetenzen!A1" display="Kernkompetenzen!A1" xr:uid="{D24BDD54-F853-4227-91A4-9F4F5572AC11}"/>
    <hyperlink ref="A523" location="Potenzial!A1" display="Potenzial!A1" xr:uid="{9E62D447-4421-4437-8D35-48C7CF7F8E9D}"/>
    <hyperlink ref="A566" location="Kennzahlenanalyse!A1" display="Kennzahlenanalyse!A1" xr:uid="{48FEA514-5C16-43E1-A454-66FF47971387}"/>
    <hyperlink ref="A576" location="Zukunftsszenarien!A1" display="Zukunftsszenarien!A1" xr:uid="{F3B51E14-D53F-4EB9-AD50-23983C2D8A2D}"/>
    <hyperlink ref="A588" location="Risikomgmt!A1" display="Risikomgmt!A1" xr:uid="{73B86A56-F54B-4C88-9BBC-3B43E17EE7AF}"/>
    <hyperlink ref="A606" location="Benchmark!A1" display="Benchmark!A1" xr:uid="{A8714444-6AF9-41BC-A2B9-296940AD6973}"/>
    <hyperlink ref="A617" location="'Swot-Analyse'!A1" display="'Swot-Analyse'!A1" xr:uid="{A733F972-025D-4F36-9286-3ABE923CB920}"/>
    <hyperlink ref="A630" location="Vision!A1" display="Vision!A1" xr:uid="{1FC77BA9-729C-4233-9340-513ACFA32B98}"/>
    <hyperlink ref="A645" location="StrategyMap!A1" display="StrategyMap!A1" xr:uid="{5053AA5D-11AF-4EC6-8164-304D34E1CE35}"/>
    <hyperlink ref="A659" location="Canvas!A1" display="Canvas!A1" xr:uid="{BED8A886-415B-4E6B-B294-17AB1AC42E5C}"/>
    <hyperlink ref="A694" location="Kunden!A1" display="Kunden!A1" xr:uid="{BEF4EA8A-0B6B-4D88-ACCE-3996D7A5D48A}"/>
    <hyperlink ref="A686" location="Produkte!A1" display="Produkte!A1" xr:uid="{CCCC24FD-5228-43E7-9920-227A79388DC2}"/>
    <hyperlink ref="A454" location="Portfolio!A1" display="Portfolio!A1" xr:uid="{4EA12977-5568-4510-9998-96E9A6DBBA9C}"/>
    <hyperlink ref="A712" location="Markt!A1" display="Markt!A1" xr:uid="{6D931A33-B247-4802-A2F8-32E11CC621F0}"/>
    <hyperlink ref="A715" location="SGE!A1" display="SGE!A1" xr:uid="{B0551BE3-B97B-4D1A-BEA5-48E75D084967}"/>
  </hyperlinks>
  <pageMargins left="0.7" right="0.7" top="0.78740157499999996" bottom="0.78740157499999996"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enu">
    <tabColor theme="5" tint="-0.249977111117893"/>
    <pageSetUpPr fitToPage="1"/>
  </sheetPr>
  <dimension ref="B1:M37"/>
  <sheetViews>
    <sheetView showGridLines="0" showRowColHeaders="0" tabSelected="1" zoomScaleNormal="100" workbookViewId="0">
      <pane ySplit="2" topLeftCell="A3" activePane="bottomLeft" state="frozen"/>
      <selection sqref="A1:XFD1048576"/>
      <selection pane="bottomLeft"/>
    </sheetView>
  </sheetViews>
  <sheetFormatPr baseColWidth="10" defaultColWidth="11.44140625" defaultRowHeight="14.4" x14ac:dyDescent="0.3"/>
  <cols>
    <col min="1" max="1" width="0.33203125" style="41" customWidth="1"/>
    <col min="2" max="2" width="2.5546875" style="41" customWidth="1"/>
    <col min="3" max="3" width="4.5546875" style="41" customWidth="1"/>
    <col min="4" max="11" width="11.44140625" style="41"/>
    <col min="12" max="12" width="8.6640625" style="41" customWidth="1"/>
    <col min="13" max="13" width="11.44140625" style="41"/>
    <col min="14" max="19" width="3.5546875" style="41" customWidth="1"/>
    <col min="20" max="20" width="11.44140625" style="41" customWidth="1"/>
    <col min="21" max="16384" width="11.44140625" style="41"/>
  </cols>
  <sheetData>
    <row r="1" spans="2:13" s="40" customFormat="1" ht="46.5" customHeight="1" x14ac:dyDescent="0.6">
      <c r="C1" s="592" t="str">
        <f ca="1">' '!A5</f>
        <v>C O C K P I T   D E  D I R E C T I O N</v>
      </c>
      <c r="D1" s="102"/>
      <c r="E1" s="215"/>
      <c r="F1" s="215"/>
      <c r="G1" s="215"/>
      <c r="H1" s="215"/>
      <c r="I1" s="593"/>
      <c r="J1" s="1353"/>
      <c r="K1" s="1353"/>
      <c r="L1" s="1353"/>
      <c r="M1" s="594"/>
    </row>
    <row r="2" spans="2:13" s="40" customFormat="1" ht="1.35" customHeight="1" x14ac:dyDescent="0.3">
      <c r="C2" s="595"/>
      <c r="D2" s="595"/>
      <c r="E2" s="596"/>
      <c r="F2" s="596"/>
      <c r="G2" s="596"/>
      <c r="H2" s="596"/>
      <c r="I2" s="597"/>
      <c r="J2" s="596"/>
      <c r="K2" s="598"/>
      <c r="L2" s="599"/>
      <c r="M2" s="216"/>
    </row>
    <row r="3" spans="2:13" ht="16.5" customHeight="1" x14ac:dyDescent="0.3">
      <c r="L3" s="600"/>
    </row>
    <row r="4" spans="2:13" x14ac:dyDescent="0.3">
      <c r="B4" s="601" t="s">
        <v>67</v>
      </c>
    </row>
    <row r="17" spans="13:13" x14ac:dyDescent="0.3">
      <c r="M17" s="602"/>
    </row>
    <row r="34" spans="3:12" x14ac:dyDescent="0.3">
      <c r="K34" s="603"/>
    </row>
    <row r="35" spans="3:12" x14ac:dyDescent="0.3">
      <c r="D35" s="604"/>
    </row>
    <row r="37" spans="3:12" x14ac:dyDescent="0.3">
      <c r="C37" s="605" t="s">
        <v>1152</v>
      </c>
      <c r="L37" s="606" t="s">
        <v>3692</v>
      </c>
    </row>
  </sheetData>
  <sheetProtection sheet="1" objects="1" scenarios="1" formatCells="0" formatColumns="0" formatRows="0" insertHyperlinks="0" selectLockedCells="1" sort="0" autoFilter="0"/>
  <mergeCells count="1">
    <mergeCell ref="J1:L1"/>
  </mergeCells>
  <hyperlinks>
    <hyperlink ref="B4" location="x!A37" display="x!A37" xr:uid="{00000000-0004-0000-0200-000000000000}"/>
  </hyperlinks>
  <pageMargins left="0.23622047244094491" right="0.23622047244094491" top="0.74803149606299213" bottom="0.74803149606299213" header="0.31496062992125984" footer="0.31496062992125984"/>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Drop Down 88">
              <controlPr defaultSize="0" autoLine="0" autoPict="0">
                <anchor moveWithCells="1">
                  <from>
                    <xdr:col>10</xdr:col>
                    <xdr:colOff>449580</xdr:colOff>
                    <xdr:row>2</xdr:row>
                    <xdr:rowOff>53340</xdr:rowOff>
                  </from>
                  <to>
                    <xdr:col>12</xdr:col>
                    <xdr:colOff>0</xdr:colOff>
                    <xdr:row>3</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F515F-9FC0-48C6-BBC5-F62DB5D07F9D}">
  <sheetPr codeName="Tabelle3">
    <tabColor theme="3" tint="0.39997558519241921"/>
    <pageSetUpPr fitToPage="1"/>
  </sheetPr>
  <dimension ref="A1:AG11578"/>
  <sheetViews>
    <sheetView showGridLines="0" zoomScaleNormal="100" workbookViewId="0">
      <pane ySplit="11" topLeftCell="A12" activePane="bottomLeft" state="frozen"/>
      <selection pane="bottomLeft" activeCell="E13" sqref="E13"/>
    </sheetView>
  </sheetViews>
  <sheetFormatPr baseColWidth="10" defaultColWidth="9.6640625" defaultRowHeight="30" customHeight="1" x14ac:dyDescent="0.3"/>
  <cols>
    <col min="1" max="1" width="3.5546875" style="479" customWidth="1"/>
    <col min="2" max="2" width="4.109375" style="479" customWidth="1"/>
    <col min="3" max="3" width="4.5546875" style="479" customWidth="1"/>
    <col min="4" max="4" width="4" style="479" customWidth="1"/>
    <col min="5" max="5" width="56.44140625" style="479" customWidth="1"/>
    <col min="6" max="6" width="9.88671875" style="479" bestFit="1" customWidth="1"/>
    <col min="7" max="7" width="4.88671875" style="479" customWidth="1"/>
    <col min="8" max="8" width="15.109375" style="479" customWidth="1"/>
    <col min="9" max="9" width="14.21875" style="479" customWidth="1"/>
    <col min="10" max="10" width="16.21875" style="479" customWidth="1"/>
    <col min="11" max="11" width="13.88671875" style="479" customWidth="1"/>
    <col min="12" max="13" width="5.6640625" style="479" customWidth="1"/>
    <col min="14" max="14" width="11.21875" style="479" bestFit="1" customWidth="1"/>
    <col min="15" max="15" width="41" style="479" customWidth="1"/>
    <col min="16" max="16" width="2.88671875" style="479" customWidth="1"/>
    <col min="17" max="17" width="11" style="479" customWidth="1"/>
    <col min="18" max="16384" width="9.6640625" style="479"/>
  </cols>
  <sheetData>
    <row r="1" spans="1:33" s="40" customFormat="1" ht="39" customHeight="1" x14ac:dyDescent="0.6">
      <c r="A1" s="479"/>
      <c r="B1" s="479"/>
      <c r="C1" s="607" t="str">
        <f ca="1">' '!A14</f>
        <v>Projets stratégique</v>
      </c>
      <c r="D1" s="608"/>
      <c r="E1" s="608"/>
      <c r="F1" s="609"/>
      <c r="G1" s="609"/>
      <c r="H1" s="609"/>
      <c r="I1" s="610"/>
      <c r="J1" s="611"/>
      <c r="K1" s="610"/>
      <c r="L1" s="612"/>
      <c r="M1" s="612"/>
      <c r="N1" s="612"/>
      <c r="O1" s="613"/>
      <c r="P1" s="614"/>
      <c r="Q1" s="615"/>
      <c r="R1" s="616"/>
      <c r="S1" s="616"/>
      <c r="T1" s="617"/>
      <c r="U1" s="618"/>
      <c r="V1" s="619"/>
      <c r="X1" s="620"/>
      <c r="Y1" s="620"/>
      <c r="Z1" s="616"/>
      <c r="AA1" s="621"/>
      <c r="AB1" s="622"/>
      <c r="AC1" s="623"/>
      <c r="AD1" s="623"/>
      <c r="AE1" s="623"/>
      <c r="AF1" s="624"/>
      <c r="AG1" s="624"/>
    </row>
    <row r="2" spans="1:33" s="40" customFormat="1" ht="15" customHeight="1" x14ac:dyDescent="0.3">
      <c r="A2" s="1354" t="str">
        <f ca="1">' '!A42</f>
        <v>Stratégies</v>
      </c>
      <c r="B2" s="625"/>
      <c r="C2" s="1355" t="s">
        <v>3693</v>
      </c>
      <c r="D2" s="1355"/>
      <c r="E2" s="1355"/>
      <c r="F2" s="1355"/>
      <c r="G2" s="1355"/>
      <c r="H2" s="1355"/>
      <c r="I2" s="1355"/>
      <c r="J2" s="1355"/>
      <c r="K2" s="1355"/>
      <c r="L2" s="1355"/>
      <c r="M2" s="1355"/>
      <c r="N2" s="1355"/>
      <c r="O2" s="1355"/>
      <c r="P2" s="614"/>
      <c r="Q2" s="615"/>
      <c r="R2" s="616"/>
      <c r="S2" s="616"/>
      <c r="T2" s="617"/>
      <c r="U2" s="618"/>
      <c r="V2" s="619"/>
      <c r="X2" s="620"/>
      <c r="Y2" s="620"/>
      <c r="Z2" s="616"/>
      <c r="AA2" s="621"/>
      <c r="AB2" s="622"/>
      <c r="AC2" s="623"/>
      <c r="AD2" s="623"/>
      <c r="AE2" s="623"/>
      <c r="AF2" s="624"/>
      <c r="AG2" s="624"/>
    </row>
    <row r="3" spans="1:33" s="40" customFormat="1" ht="15" customHeight="1" x14ac:dyDescent="0.3">
      <c r="A3" s="1354"/>
      <c r="B3" s="625"/>
      <c r="C3" s="1356" t="s">
        <v>3584</v>
      </c>
      <c r="D3" s="1356"/>
      <c r="E3" s="1356"/>
      <c r="F3" s="1356"/>
      <c r="G3" s="1356"/>
      <c r="H3" s="1356"/>
      <c r="I3" s="1356"/>
      <c r="J3" s="1356"/>
      <c r="K3" s="1356"/>
      <c r="L3" s="1356"/>
      <c r="M3" s="1356"/>
      <c r="N3" s="1356"/>
      <c r="O3" s="1356"/>
      <c r="P3" s="614"/>
      <c r="Q3" s="615"/>
      <c r="R3" s="616"/>
      <c r="S3" s="616"/>
      <c r="T3" s="617"/>
      <c r="U3" s="618"/>
      <c r="V3" s="619"/>
      <c r="X3" s="620"/>
      <c r="Y3" s="620"/>
      <c r="Z3" s="616"/>
      <c r="AA3" s="621"/>
      <c r="AB3" s="622"/>
      <c r="AC3" s="623"/>
      <c r="AD3" s="623"/>
      <c r="AE3" s="623"/>
      <c r="AF3" s="624"/>
      <c r="AG3" s="624"/>
    </row>
    <row r="4" spans="1:33" s="40" customFormat="1" ht="15" customHeight="1" x14ac:dyDescent="0.3">
      <c r="A4" s="1354"/>
      <c r="B4" s="625"/>
      <c r="C4" s="1356" t="s">
        <v>3585</v>
      </c>
      <c r="D4" s="1356"/>
      <c r="E4" s="1356"/>
      <c r="F4" s="1356"/>
      <c r="G4" s="1356"/>
      <c r="H4" s="1356"/>
      <c r="I4" s="1356"/>
      <c r="J4" s="1356"/>
      <c r="K4" s="1356"/>
      <c r="L4" s="1356"/>
      <c r="M4" s="1356"/>
      <c r="N4" s="1356"/>
      <c r="O4" s="1356"/>
      <c r="P4" s="614"/>
      <c r="Q4" s="615"/>
      <c r="R4" s="616"/>
      <c r="S4" s="616"/>
      <c r="T4" s="617"/>
      <c r="U4" s="618"/>
      <c r="V4" s="619"/>
      <c r="X4" s="620"/>
      <c r="Y4" s="620"/>
      <c r="Z4" s="616"/>
      <c r="AA4" s="621"/>
      <c r="AB4" s="622"/>
      <c r="AC4" s="623"/>
      <c r="AD4" s="623"/>
      <c r="AE4" s="623"/>
      <c r="AF4" s="624"/>
      <c r="AG4" s="624"/>
    </row>
    <row r="5" spans="1:33" s="40" customFormat="1" ht="15" customHeight="1" x14ac:dyDescent="0.3">
      <c r="A5" s="1354"/>
      <c r="B5" s="625"/>
      <c r="C5" s="1356" t="s">
        <v>3586</v>
      </c>
      <c r="D5" s="1356"/>
      <c r="E5" s="1356"/>
      <c r="F5" s="1356"/>
      <c r="G5" s="1356"/>
      <c r="H5" s="1356"/>
      <c r="I5" s="1356"/>
      <c r="J5" s="1356"/>
      <c r="K5" s="1356"/>
      <c r="L5" s="1356"/>
      <c r="M5" s="1356"/>
      <c r="N5" s="1356"/>
      <c r="O5" s="1356"/>
      <c r="P5" s="614"/>
      <c r="Q5" s="615"/>
      <c r="R5" s="616"/>
      <c r="S5" s="616"/>
      <c r="T5" s="617"/>
      <c r="U5" s="618"/>
      <c r="V5" s="619"/>
      <c r="X5" s="620"/>
      <c r="Y5" s="620"/>
      <c r="Z5" s="616"/>
      <c r="AA5" s="621"/>
      <c r="AB5" s="622"/>
      <c r="AC5" s="623"/>
      <c r="AD5" s="623"/>
      <c r="AE5" s="623"/>
      <c r="AF5" s="624"/>
      <c r="AG5" s="624"/>
    </row>
    <row r="6" spans="1:33" s="40" customFormat="1" ht="15" customHeight="1" x14ac:dyDescent="0.3">
      <c r="A6" s="1354"/>
      <c r="B6" s="625"/>
      <c r="C6" s="1356" t="s">
        <v>3587</v>
      </c>
      <c r="D6" s="1356"/>
      <c r="E6" s="1356"/>
      <c r="F6" s="1356"/>
      <c r="G6" s="1356"/>
      <c r="H6" s="1356"/>
      <c r="I6" s="1356"/>
      <c r="J6" s="1356"/>
      <c r="K6" s="1356"/>
      <c r="L6" s="1356"/>
      <c r="M6" s="1356"/>
      <c r="N6" s="1356"/>
      <c r="O6" s="1356"/>
      <c r="P6" s="614"/>
      <c r="Q6" s="615"/>
      <c r="R6" s="616"/>
      <c r="S6" s="616"/>
      <c r="T6" s="617"/>
      <c r="U6" s="618"/>
      <c r="V6" s="619"/>
      <c r="X6" s="620"/>
      <c r="Y6" s="620"/>
      <c r="Z6" s="616"/>
      <c r="AA6" s="621"/>
      <c r="AB6" s="622"/>
      <c r="AC6" s="623"/>
      <c r="AD6" s="623"/>
      <c r="AE6" s="623"/>
      <c r="AF6" s="624"/>
      <c r="AG6" s="624"/>
    </row>
    <row r="7" spans="1:33" s="40" customFormat="1" ht="15" customHeight="1" x14ac:dyDescent="0.3">
      <c r="A7" s="1354"/>
      <c r="B7" s="625"/>
      <c r="C7" s="1357" t="s">
        <v>3588</v>
      </c>
      <c r="D7" s="1357"/>
      <c r="E7" s="1357"/>
      <c r="F7" s="1357"/>
      <c r="G7" s="1357"/>
      <c r="H7" s="1357"/>
      <c r="I7" s="1357"/>
      <c r="J7" s="1357"/>
      <c r="K7" s="1357"/>
      <c r="L7" s="1357"/>
      <c r="M7" s="1357"/>
      <c r="N7" s="1357"/>
      <c r="O7" s="1357"/>
      <c r="P7" s="614"/>
      <c r="Q7" s="615"/>
      <c r="R7" s="616"/>
      <c r="S7" s="616"/>
      <c r="T7" s="617"/>
      <c r="U7" s="618"/>
      <c r="V7" s="619"/>
      <c r="X7" s="620"/>
      <c r="Y7" s="620"/>
      <c r="Z7" s="616"/>
      <c r="AA7" s="621"/>
      <c r="AB7" s="622"/>
      <c r="AC7" s="623"/>
      <c r="AD7" s="623"/>
      <c r="AE7" s="623"/>
      <c r="AF7" s="624"/>
      <c r="AG7" s="624"/>
    </row>
    <row r="8" spans="1:33" s="40" customFormat="1" ht="15" customHeight="1" x14ac:dyDescent="0.3">
      <c r="A8" s="1354"/>
      <c r="B8" s="625"/>
      <c r="C8" s="1357" t="s">
        <v>3656</v>
      </c>
      <c r="D8" s="1357"/>
      <c r="E8" s="1357"/>
      <c r="F8" s="1357"/>
      <c r="G8" s="1357"/>
      <c r="H8" s="1357"/>
      <c r="I8" s="1357"/>
      <c r="J8" s="1357"/>
      <c r="K8" s="1357"/>
      <c r="L8" s="1357"/>
      <c r="M8" s="1357"/>
      <c r="N8" s="1357"/>
      <c r="O8" s="1357"/>
      <c r="P8" s="614"/>
      <c r="Q8" s="615"/>
      <c r="R8" s="616"/>
      <c r="S8" s="616"/>
      <c r="T8" s="617"/>
      <c r="U8" s="618"/>
      <c r="V8" s="619"/>
      <c r="X8" s="620"/>
      <c r="Y8" s="620"/>
      <c r="Z8" s="616"/>
      <c r="AA8" s="621"/>
      <c r="AB8" s="622"/>
      <c r="AC8" s="623"/>
      <c r="AD8" s="623"/>
      <c r="AE8" s="623"/>
      <c r="AF8" s="624"/>
      <c r="AG8" s="624"/>
    </row>
    <row r="9" spans="1:33" s="40" customFormat="1" ht="6.6" customHeight="1" x14ac:dyDescent="0.3">
      <c r="A9" s="479"/>
      <c r="B9" s="479"/>
      <c r="C9" s="1358"/>
      <c r="D9" s="1358"/>
      <c r="E9" s="1358"/>
      <c r="F9" s="1358"/>
      <c r="G9" s="1358"/>
      <c r="H9" s="1358"/>
      <c r="I9" s="1358"/>
      <c r="J9" s="1358"/>
      <c r="K9" s="1358"/>
      <c r="L9" s="1358"/>
      <c r="M9" s="1358"/>
      <c r="N9" s="1358"/>
      <c r="O9" s="1358"/>
      <c r="P9" s="614"/>
      <c r="Q9" s="615"/>
      <c r="R9" s="616"/>
      <c r="S9" s="616"/>
      <c r="T9" s="617"/>
      <c r="U9" s="618"/>
      <c r="V9" s="619"/>
      <c r="X9" s="620"/>
      <c r="Y9" s="620"/>
      <c r="Z9" s="616"/>
      <c r="AA9" s="621"/>
      <c r="AB9" s="622"/>
      <c r="AC9" s="623"/>
      <c r="AD9" s="623"/>
      <c r="AE9" s="623"/>
      <c r="AF9" s="624"/>
      <c r="AG9" s="624"/>
    </row>
    <row r="10" spans="1:33" ht="54.6" customHeight="1" x14ac:dyDescent="0.3">
      <c r="C10" s="626" t="str">
        <f ca="1">' '!A41</f>
        <v>No.</v>
      </c>
      <c r="D10" s="627" t="str">
        <f ca="1">' '!A42</f>
        <v>Stratégies</v>
      </c>
      <c r="E10" s="379" t="str">
        <f ca="1">' '!A51</f>
        <v>Projets stratégiques &amp; mesures</v>
      </c>
      <c r="F10" s="628" t="str">
        <f ca="1">' '!A55</f>
        <v>Qui ?</v>
      </c>
      <c r="G10" s="629" t="str">
        <f ca="1">' '!A127</f>
        <v>Priorité</v>
      </c>
      <c r="H10" s="630" t="str">
        <f ca="1">' '!A53</f>
        <v>Début</v>
      </c>
      <c r="I10" s="630" t="str">
        <f ca="1">' '!A54</f>
        <v>Fin</v>
      </c>
      <c r="J10" s="630" t="str">
        <f ca="1">' '!A44</f>
        <v>état actuel</v>
      </c>
      <c r="K10" s="630" t="str">
        <f ca="1">' '!A184</f>
        <v>Avancement</v>
      </c>
      <c r="L10" s="631" t="str">
        <f ca="1">' '!A60</f>
        <v>Suivi du projet</v>
      </c>
      <c r="M10" s="629" t="s">
        <v>3657</v>
      </c>
      <c r="N10" s="629" t="str">
        <f ca="1">' '!A253</f>
        <v>Atteint</v>
      </c>
      <c r="O10" s="630" t="str">
        <f ca="1">' '!A128</f>
        <v>Remarques</v>
      </c>
    </row>
    <row r="11" spans="1:33" s="632" customFormat="1" ht="17.399999999999999" customHeight="1" x14ac:dyDescent="0.3">
      <c r="C11" s="633" t="s">
        <v>1013</v>
      </c>
      <c r="D11" s="633" t="s">
        <v>3571</v>
      </c>
      <c r="E11" s="633" t="s">
        <v>3572</v>
      </c>
      <c r="F11" s="633" t="s">
        <v>3581</v>
      </c>
      <c r="G11" s="633" t="s">
        <v>510</v>
      </c>
      <c r="H11" s="633" t="s">
        <v>3573</v>
      </c>
      <c r="I11" s="633" t="s">
        <v>3574</v>
      </c>
      <c r="J11" s="633" t="s">
        <v>1213</v>
      </c>
      <c r="K11" s="633" t="s">
        <v>3575</v>
      </c>
      <c r="L11" s="634" t="s">
        <v>1340</v>
      </c>
      <c r="M11" s="634" t="s">
        <v>1341</v>
      </c>
      <c r="N11" s="634" t="s">
        <v>1363</v>
      </c>
      <c r="O11" s="633" t="s">
        <v>500</v>
      </c>
    </row>
    <row r="12" spans="1:33" ht="18" x14ac:dyDescent="0.3">
      <c r="C12" s="478">
        <v>1</v>
      </c>
      <c r="D12" s="443">
        <v>1</v>
      </c>
      <c r="E12" s="439" t="s">
        <v>505</v>
      </c>
      <c r="F12" s="440" t="s">
        <v>3576</v>
      </c>
      <c r="G12" s="438">
        <v>1</v>
      </c>
      <c r="H12" s="441">
        <v>45597</v>
      </c>
      <c r="I12" s="441">
        <f ca="1">TODAY()+60</f>
        <v>46109</v>
      </c>
      <c r="J12" s="440" t="s">
        <v>3583</v>
      </c>
      <c r="K12" s="476">
        <f ca="1">IF(I12&lt;&gt;"",
IF(J12=' '!$A$62,100%,
IF(I12&gt;TODAY(),
IF((TODAY()-H12)/(I12-H12)&gt;0,(TODAY()-H12)/(I12-H12),0),100%)),"")</f>
        <v>0.8828125</v>
      </c>
      <c r="L12" s="480">
        <v>1</v>
      </c>
      <c r="M12" s="443">
        <v>1</v>
      </c>
      <c r="N12" s="635">
        <f ca="1">IF(Liste_des_tâches15[[#This Row],[Spalte2]]&lt;&gt;0,VLOOKUP(Liste_des_tâches15[[#This Row],[Spalte2]],Tabelle2214[[Spalte2]:[Spalte63]],6),"")</f>
        <v>0.9</v>
      </c>
      <c r="O12" s="440"/>
    </row>
    <row r="13" spans="1:33" ht="18" x14ac:dyDescent="0.3">
      <c r="C13" s="478">
        <f>C12+1</f>
        <v>2</v>
      </c>
      <c r="D13" s="443">
        <v>2</v>
      </c>
      <c r="E13" s="442" t="s">
        <v>3579</v>
      </c>
      <c r="F13" s="440" t="s">
        <v>3578</v>
      </c>
      <c r="G13" s="438">
        <v>2</v>
      </c>
      <c r="H13" s="441">
        <f ca="1">TODAY()-7</f>
        <v>46042</v>
      </c>
      <c r="I13" s="441">
        <f ca="1">TODAY()-5</f>
        <v>46044</v>
      </c>
      <c r="J13" s="440" t="s">
        <v>3582</v>
      </c>
      <c r="K13" s="476">
        <f ca="1">IF(I13&lt;&gt;"",
IF(J13=' '!$A$62,100%,
IF(I13&gt;TODAY(),
IF((TODAY()-H13)/(I13-H13)&gt;0,(TODAY()-H13)/(I13-H13),0),100%)),"")</f>
        <v>1</v>
      </c>
      <c r="L13" s="480">
        <v>3</v>
      </c>
      <c r="M13" s="443">
        <v>2</v>
      </c>
      <c r="N13" s="635">
        <f ca="1">IF(Liste_des_tâches15[[#This Row],[Spalte2]]&lt;&gt;0,VLOOKUP(Liste_des_tâches15[[#This Row],[Spalte2]],Tabelle2214[[Spalte2]:[Spalte63]],6),"")</f>
        <v>0.1</v>
      </c>
      <c r="O13" s="440"/>
    </row>
    <row r="14" spans="1:33" ht="18" x14ac:dyDescent="0.3">
      <c r="C14" s="478">
        <f t="shared" ref="C14:C61" si="0">C13+1</f>
        <v>3</v>
      </c>
      <c r="D14" s="443">
        <v>3</v>
      </c>
      <c r="E14" s="439" t="s">
        <v>527</v>
      </c>
      <c r="F14" s="440" t="s">
        <v>3576</v>
      </c>
      <c r="G14" s="438">
        <v>1</v>
      </c>
      <c r="H14" s="441">
        <v>45620</v>
      </c>
      <c r="I14" s="441">
        <f ca="1">TODAY()+10</f>
        <v>46059</v>
      </c>
      <c r="J14" s="440" t="s">
        <v>3577</v>
      </c>
      <c r="K14" s="476">
        <f ca="1">IF(I14&lt;&gt;"",
IF(J14=' '!$A$62,100%,
IF(I14&gt;TODAY(),
IF((TODAY()-H14)/(I14-H14)&gt;0,(TODAY()-H14)/(I14-H14),0),100%)),"")</f>
        <v>0.97722095671981779</v>
      </c>
      <c r="L14" s="480">
        <v>2</v>
      </c>
      <c r="M14" s="443">
        <v>3</v>
      </c>
      <c r="N14" s="635">
        <f ca="1">IF(Liste_des_tâches15[[#This Row],[Spalte2]]&lt;&gt;0,VLOOKUP(Liste_des_tâches15[[#This Row],[Spalte2]],Tabelle2214[[Spalte2]:[Spalte63]],6),"")</f>
        <v>0.5</v>
      </c>
      <c r="O14" s="440" t="s">
        <v>3580</v>
      </c>
    </row>
    <row r="15" spans="1:33" ht="18" x14ac:dyDescent="0.3">
      <c r="C15" s="478">
        <f t="shared" si="0"/>
        <v>4</v>
      </c>
      <c r="D15" s="443"/>
      <c r="E15" s="439"/>
      <c r="F15" s="440"/>
      <c r="G15" s="438"/>
      <c r="H15" s="441"/>
      <c r="I15" s="441"/>
      <c r="J15" s="440"/>
      <c r="K15" s="476" t="str">
        <f ca="1">IF(I15&lt;&gt;"",
IF(J15=' '!$A$62,100%,
IF(I15&gt;TODAY(),
IF((TODAY()-H15)/(I15-H15)&gt;0,(TODAY()-H15)/(I15-H15),0),100%)),"")</f>
        <v/>
      </c>
      <c r="L15" s="480"/>
      <c r="M15" s="443"/>
      <c r="N15" s="635" t="str">
        <f>IF(Liste_des_tâches15[[#This Row],[Spalte2]]&lt;&gt;0,VLOOKUP(Liste_des_tâches15[[#This Row],[Spalte2]],Tabelle2214[[Spalte2]:[Spalte63]],6),"")</f>
        <v/>
      </c>
      <c r="O15" s="440"/>
    </row>
    <row r="16" spans="1:33" ht="18" x14ac:dyDescent="0.3">
      <c r="C16" s="478">
        <f t="shared" si="0"/>
        <v>5</v>
      </c>
      <c r="D16" s="443"/>
      <c r="E16" s="439"/>
      <c r="F16" s="440"/>
      <c r="G16" s="438"/>
      <c r="H16" s="441"/>
      <c r="I16" s="441"/>
      <c r="J16" s="440"/>
      <c r="K16" s="476" t="str">
        <f ca="1">IF(I16&lt;&gt;"",
IF(J16=' '!$A$62,100%,
IF(I16&gt;TODAY(),
IF((TODAY()-H16)/(I16-H16)&gt;0,(TODAY()-H16)/(I16-H16),0),100%)),"")</f>
        <v/>
      </c>
      <c r="L16" s="480"/>
      <c r="M16" s="443"/>
      <c r="N16" s="635" t="str">
        <f>IF(Liste_des_tâches15[[#This Row],[Spalte2]]&lt;&gt;0,VLOOKUP(Liste_des_tâches15[[#This Row],[Spalte2]],Tabelle2214[[Spalte2]:[Spalte63]],6),"")</f>
        <v/>
      </c>
      <c r="O16" s="440"/>
    </row>
    <row r="17" spans="3:15" ht="18" x14ac:dyDescent="0.3">
      <c r="C17" s="478">
        <f t="shared" si="0"/>
        <v>6</v>
      </c>
      <c r="D17" s="443"/>
      <c r="E17" s="439"/>
      <c r="F17" s="440"/>
      <c r="G17" s="438"/>
      <c r="H17" s="441"/>
      <c r="I17" s="441"/>
      <c r="J17" s="440"/>
      <c r="K17" s="476" t="str">
        <f ca="1">IF(I17&lt;&gt;"",
IF(J17=' '!$A$62,100%,
IF(I17&gt;TODAY(),
IF((TODAY()-H17)/(I17-H17)&gt;0,(TODAY()-H17)/(I17-H17),0),100%)),"")</f>
        <v/>
      </c>
      <c r="L17" s="480"/>
      <c r="M17" s="443"/>
      <c r="N17" s="635" t="str">
        <f>IF(Liste_des_tâches15[[#This Row],[Spalte2]]&lt;&gt;0,VLOOKUP(Liste_des_tâches15[[#This Row],[Spalte2]],Tabelle2214[[Spalte2]:[Spalte63]],6),"")</f>
        <v/>
      </c>
      <c r="O17" s="440"/>
    </row>
    <row r="18" spans="3:15" ht="18" x14ac:dyDescent="0.3">
      <c r="C18" s="478">
        <f t="shared" si="0"/>
        <v>7</v>
      </c>
      <c r="D18" s="443"/>
      <c r="E18" s="439"/>
      <c r="F18" s="440"/>
      <c r="G18" s="438"/>
      <c r="H18" s="441"/>
      <c r="I18" s="441"/>
      <c r="J18" s="440"/>
      <c r="K18" s="476" t="str">
        <f ca="1">IF(I18&lt;&gt;"",
IF(J18=' '!$A$62,100%,
IF(I18&gt;TODAY(),
IF((TODAY()-H18)/(I18-H18)&gt;0,(TODAY()-H18)/(I18-H18),0),100%)),"")</f>
        <v/>
      </c>
      <c r="L18" s="480"/>
      <c r="M18" s="443"/>
      <c r="N18" s="635" t="str">
        <f>IF(Liste_des_tâches15[[#This Row],[Spalte2]]&lt;&gt;0,VLOOKUP(Liste_des_tâches15[[#This Row],[Spalte2]],Tabelle2214[[Spalte2]:[Spalte63]],6),"")</f>
        <v/>
      </c>
      <c r="O18" s="440"/>
    </row>
    <row r="19" spans="3:15" ht="18" x14ac:dyDescent="0.3">
      <c r="C19" s="478">
        <f t="shared" si="0"/>
        <v>8</v>
      </c>
      <c r="D19" s="443"/>
      <c r="E19" s="439"/>
      <c r="F19" s="440"/>
      <c r="G19" s="438"/>
      <c r="H19" s="441"/>
      <c r="I19" s="441"/>
      <c r="J19" s="440"/>
      <c r="K19" s="476" t="str">
        <f ca="1">IF(I19&lt;&gt;"",
IF(J19=' '!$A$62,100%,
IF(I19&gt;TODAY(),
IF((TODAY()-H19)/(I19-H19)&gt;0,(TODAY()-H19)/(I19-H19),0),100%)),"")</f>
        <v/>
      </c>
      <c r="L19" s="480"/>
      <c r="M19" s="443"/>
      <c r="N19" s="635" t="str">
        <f>IF(Liste_des_tâches15[[#This Row],[Spalte2]]&lt;&gt;0,VLOOKUP(Liste_des_tâches15[[#This Row],[Spalte2]],Tabelle2214[[Spalte2]:[Spalte63]],6),"")</f>
        <v/>
      </c>
      <c r="O19" s="440"/>
    </row>
    <row r="20" spans="3:15" ht="18" x14ac:dyDescent="0.3">
      <c r="C20" s="478">
        <f t="shared" si="0"/>
        <v>9</v>
      </c>
      <c r="D20" s="443"/>
      <c r="E20" s="439"/>
      <c r="F20" s="440"/>
      <c r="G20" s="438"/>
      <c r="H20" s="441"/>
      <c r="I20" s="441"/>
      <c r="J20" s="440"/>
      <c r="K20" s="476" t="str">
        <f ca="1">IF(I20&lt;&gt;"",
IF(J20=' '!$A$62,100%,
IF(I20&gt;TODAY(),
IF((TODAY()-H20)/(I20-H20)&gt;0,(TODAY()-H20)/(I20-H20),0),100%)),"")</f>
        <v/>
      </c>
      <c r="L20" s="480"/>
      <c r="M20" s="443"/>
      <c r="N20" s="635" t="str">
        <f>IF(Liste_des_tâches15[[#This Row],[Spalte2]]&lt;&gt;0,VLOOKUP(Liste_des_tâches15[[#This Row],[Spalte2]],Tabelle2214[[Spalte2]:[Spalte63]],6),"")</f>
        <v/>
      </c>
      <c r="O20" s="440"/>
    </row>
    <row r="21" spans="3:15" ht="18" x14ac:dyDescent="0.3">
      <c r="C21" s="478">
        <f t="shared" si="0"/>
        <v>10</v>
      </c>
      <c r="D21" s="443"/>
      <c r="E21" s="439"/>
      <c r="F21" s="440"/>
      <c r="G21" s="438"/>
      <c r="H21" s="441"/>
      <c r="I21" s="441"/>
      <c r="J21" s="440"/>
      <c r="K21" s="476" t="str">
        <f ca="1">IF(I21&lt;&gt;"",
IF(J21=' '!$A$62,100%,
IF(I21&gt;TODAY(),
IF((TODAY()-H21)/(I21-H21)&gt;0,(TODAY()-H21)/(I21-H21),0),100%)),"")</f>
        <v/>
      </c>
      <c r="L21" s="480"/>
      <c r="M21" s="443"/>
      <c r="N21" s="635" t="str">
        <f>IF(Liste_des_tâches15[[#This Row],[Spalte2]]&lt;&gt;0,VLOOKUP(Liste_des_tâches15[[#This Row],[Spalte2]],Tabelle2214[[Spalte2]:[Spalte63]],6),"")</f>
        <v/>
      </c>
      <c r="O21" s="440"/>
    </row>
    <row r="22" spans="3:15" ht="18" x14ac:dyDescent="0.3">
      <c r="C22" s="478">
        <f t="shared" si="0"/>
        <v>11</v>
      </c>
      <c r="D22" s="443"/>
      <c r="E22" s="439"/>
      <c r="F22" s="440"/>
      <c r="G22" s="438"/>
      <c r="H22" s="441"/>
      <c r="I22" s="441"/>
      <c r="J22" s="440"/>
      <c r="K22" s="476" t="str">
        <f ca="1">IF(I22&lt;&gt;"",
IF(J22=' '!$A$62,100%,
IF(I22&gt;TODAY(),
IF((TODAY()-H22)/(I22-H22)&gt;0,(TODAY()-H22)/(I22-H22),0),100%)),"")</f>
        <v/>
      </c>
      <c r="L22" s="480"/>
      <c r="M22" s="443"/>
      <c r="N22" s="635" t="str">
        <f>IF(Liste_des_tâches15[[#This Row],[Spalte2]]&lt;&gt;0,VLOOKUP(Liste_des_tâches15[[#This Row],[Spalte2]],Tabelle2214[[Spalte2]:[Spalte63]],6),"")</f>
        <v/>
      </c>
      <c r="O22" s="440"/>
    </row>
    <row r="23" spans="3:15" ht="18" x14ac:dyDescent="0.3">
      <c r="C23" s="478">
        <f t="shared" si="0"/>
        <v>12</v>
      </c>
      <c r="D23" s="443"/>
      <c r="E23" s="439"/>
      <c r="F23" s="440"/>
      <c r="G23" s="438"/>
      <c r="H23" s="441"/>
      <c r="I23" s="441"/>
      <c r="J23" s="440"/>
      <c r="K23" s="476" t="str">
        <f ca="1">IF(I23&lt;&gt;"",
IF(J23=' '!$A$62,100%,
IF(I23&gt;TODAY(),
IF((TODAY()-H23)/(I23-H23)&gt;0,(TODAY()-H23)/(I23-H23),0),100%)),"")</f>
        <v/>
      </c>
      <c r="L23" s="480"/>
      <c r="M23" s="443"/>
      <c r="N23" s="635" t="str">
        <f>IF(Liste_des_tâches15[[#This Row],[Spalte2]]&lt;&gt;0,VLOOKUP(Liste_des_tâches15[[#This Row],[Spalte2]],Tabelle2214[[Spalte2]:[Spalte63]],6),"")</f>
        <v/>
      </c>
      <c r="O23" s="440"/>
    </row>
    <row r="24" spans="3:15" ht="18" x14ac:dyDescent="0.3">
      <c r="C24" s="478">
        <f t="shared" si="0"/>
        <v>13</v>
      </c>
      <c r="D24" s="443"/>
      <c r="E24" s="439"/>
      <c r="F24" s="440"/>
      <c r="G24" s="438"/>
      <c r="H24" s="441"/>
      <c r="I24" s="441"/>
      <c r="J24" s="440"/>
      <c r="K24" s="476" t="str">
        <f ca="1">IF(I24&lt;&gt;"",
IF(J24=' '!$A$62,100%,
IF(I24&gt;TODAY(),
IF((TODAY()-H24)/(I24-H24)&gt;0,(TODAY()-H24)/(I24-H24),0),100%)),"")</f>
        <v/>
      </c>
      <c r="L24" s="480"/>
      <c r="M24" s="443"/>
      <c r="N24" s="635" t="str">
        <f>IF(Liste_des_tâches15[[#This Row],[Spalte2]]&lt;&gt;0,VLOOKUP(Liste_des_tâches15[[#This Row],[Spalte2]],Tabelle2214[[Spalte2]:[Spalte63]],6),"")</f>
        <v/>
      </c>
      <c r="O24" s="440"/>
    </row>
    <row r="25" spans="3:15" ht="18" x14ac:dyDescent="0.3">
      <c r="C25" s="478">
        <f t="shared" si="0"/>
        <v>14</v>
      </c>
      <c r="D25" s="443"/>
      <c r="E25" s="439"/>
      <c r="F25" s="440"/>
      <c r="G25" s="438"/>
      <c r="H25" s="441"/>
      <c r="I25" s="441"/>
      <c r="J25" s="440"/>
      <c r="K25" s="476" t="str">
        <f ca="1">IF(I25&lt;&gt;"",
IF(J25=' '!$A$62,100%,
IF(I25&gt;TODAY(),
IF((TODAY()-H25)/(I25-H25)&gt;0,(TODAY()-H25)/(I25-H25),0),100%)),"")</f>
        <v/>
      </c>
      <c r="L25" s="480"/>
      <c r="M25" s="443"/>
      <c r="N25" s="635" t="str">
        <f>IF(Liste_des_tâches15[[#This Row],[Spalte2]]&lt;&gt;0,VLOOKUP(Liste_des_tâches15[[#This Row],[Spalte2]],Tabelle2214[[Spalte2]:[Spalte63]],6),"")</f>
        <v/>
      </c>
      <c r="O25" s="440"/>
    </row>
    <row r="26" spans="3:15" ht="18" x14ac:dyDescent="0.3">
      <c r="C26" s="478">
        <f t="shared" si="0"/>
        <v>15</v>
      </c>
      <c r="D26" s="443"/>
      <c r="E26" s="439"/>
      <c r="F26" s="440"/>
      <c r="G26" s="438"/>
      <c r="H26" s="441"/>
      <c r="I26" s="441"/>
      <c r="J26" s="440"/>
      <c r="K26" s="476" t="str">
        <f ca="1">IF(I26&lt;&gt;"",
IF(J26=' '!$A$62,100%,
IF(I26&gt;TODAY(),
IF((TODAY()-H26)/(I26-H26)&gt;0,(TODAY()-H26)/(I26-H26),0),100%)),"")</f>
        <v/>
      </c>
      <c r="L26" s="480"/>
      <c r="M26" s="443"/>
      <c r="N26" s="635" t="str">
        <f>IF(Liste_des_tâches15[[#This Row],[Spalte2]]&lt;&gt;0,VLOOKUP(Liste_des_tâches15[[#This Row],[Spalte2]],Tabelle2214[[Spalte2]:[Spalte63]],6),"")</f>
        <v/>
      </c>
      <c r="O26" s="440"/>
    </row>
    <row r="27" spans="3:15" ht="18" x14ac:dyDescent="0.3">
      <c r="C27" s="478">
        <f t="shared" si="0"/>
        <v>16</v>
      </c>
      <c r="D27" s="443"/>
      <c r="E27" s="439"/>
      <c r="F27" s="440"/>
      <c r="G27" s="438"/>
      <c r="H27" s="441"/>
      <c r="I27" s="441"/>
      <c r="J27" s="441"/>
      <c r="K27" s="476" t="str">
        <f ca="1">IF(I27&lt;&gt;"",
IF(J27=' '!$A$62,100%,
IF(I27&gt;TODAY(),
IF((TODAY()-H27)/(I27-H27)&gt;0,(TODAY()-H27)/(I27-H27),0),100%)),"")</f>
        <v/>
      </c>
      <c r="L27" s="480"/>
      <c r="M27" s="443"/>
      <c r="N27" s="635" t="str">
        <f>IF(Liste_des_tâches15[[#This Row],[Spalte2]]&lt;&gt;0,VLOOKUP(Liste_des_tâches15[[#This Row],[Spalte2]],Tabelle2214[[Spalte2]:[Spalte63]],6),"")</f>
        <v/>
      </c>
      <c r="O27" s="440"/>
    </row>
    <row r="28" spans="3:15" ht="18" x14ac:dyDescent="0.3">
      <c r="C28" s="478">
        <f t="shared" si="0"/>
        <v>17</v>
      </c>
      <c r="D28" s="443"/>
      <c r="E28" s="439"/>
      <c r="F28" s="440"/>
      <c r="G28" s="438"/>
      <c r="H28" s="441"/>
      <c r="I28" s="441"/>
      <c r="J28" s="441"/>
      <c r="K28" s="476" t="str">
        <f ca="1">IF(I28&lt;&gt;"",
IF(J28=' '!$A$62,100%,
IF(I28&gt;TODAY(),
IF((TODAY()-H28)/(I28-H28)&gt;0,(TODAY()-H28)/(I28-H28),0),100%)),"")</f>
        <v/>
      </c>
      <c r="L28" s="480"/>
      <c r="M28" s="443"/>
      <c r="N28" s="635" t="str">
        <f>IF(Liste_des_tâches15[[#This Row],[Spalte2]]&lt;&gt;0,VLOOKUP(Liste_des_tâches15[[#This Row],[Spalte2]],Tabelle2214[[Spalte2]:[Spalte63]],6),"")</f>
        <v/>
      </c>
      <c r="O28" s="440"/>
    </row>
    <row r="29" spans="3:15" ht="18" x14ac:dyDescent="0.3">
      <c r="C29" s="478">
        <f t="shared" si="0"/>
        <v>18</v>
      </c>
      <c r="D29" s="443"/>
      <c r="E29" s="439"/>
      <c r="F29" s="440"/>
      <c r="G29" s="438"/>
      <c r="H29" s="441"/>
      <c r="I29" s="441"/>
      <c r="J29" s="441"/>
      <c r="K29" s="476" t="str">
        <f ca="1">IF(I29&lt;&gt;"",
IF(J29=' '!$A$62,100%,
IF(I29&gt;TODAY(),
IF((TODAY()-H29)/(I29-H29)&gt;0,(TODAY()-H29)/(I29-H29),0),100%)),"")</f>
        <v/>
      </c>
      <c r="L29" s="480"/>
      <c r="M29" s="443"/>
      <c r="N29" s="635" t="str">
        <f>IF(Liste_des_tâches15[[#This Row],[Spalte2]]&lt;&gt;0,VLOOKUP(Liste_des_tâches15[[#This Row],[Spalte2]],Tabelle2214[[Spalte2]:[Spalte63]],6),"")</f>
        <v/>
      </c>
      <c r="O29" s="440"/>
    </row>
    <row r="30" spans="3:15" ht="18" x14ac:dyDescent="0.3">
      <c r="C30" s="478">
        <f t="shared" si="0"/>
        <v>19</v>
      </c>
      <c r="D30" s="443"/>
      <c r="E30" s="439"/>
      <c r="F30" s="440"/>
      <c r="G30" s="438"/>
      <c r="H30" s="441"/>
      <c r="I30" s="441"/>
      <c r="J30" s="441"/>
      <c r="K30" s="476" t="str">
        <f ca="1">IF(I30&lt;&gt;"",
IF(J30=' '!$A$62,100%,
IF(I30&gt;TODAY(),
IF((TODAY()-H30)/(I30-H30)&gt;0,(TODAY()-H30)/(I30-H30),0),100%)),"")</f>
        <v/>
      </c>
      <c r="L30" s="480"/>
      <c r="M30" s="443"/>
      <c r="N30" s="635" t="str">
        <f>IF(Liste_des_tâches15[[#This Row],[Spalte2]]&lt;&gt;0,VLOOKUP(Liste_des_tâches15[[#This Row],[Spalte2]],Tabelle2214[[Spalte2]:[Spalte63]],6),"")</f>
        <v/>
      </c>
      <c r="O30" s="440"/>
    </row>
    <row r="31" spans="3:15" ht="18" x14ac:dyDescent="0.3">
      <c r="C31" s="478">
        <f t="shared" si="0"/>
        <v>20</v>
      </c>
      <c r="D31" s="443"/>
      <c r="E31" s="439"/>
      <c r="F31" s="440"/>
      <c r="G31" s="438"/>
      <c r="H31" s="441"/>
      <c r="I31" s="441"/>
      <c r="J31" s="441"/>
      <c r="K31" s="476" t="str">
        <f ca="1">IF(I31&lt;&gt;"",
IF(J31=' '!$A$62,100%,
IF(I31&gt;TODAY(),
IF((TODAY()-H31)/(I31-H31)&gt;0,(TODAY()-H31)/(I31-H31),0),100%)),"")</f>
        <v/>
      </c>
      <c r="L31" s="480"/>
      <c r="M31" s="443"/>
      <c r="N31" s="635" t="str">
        <f>IF(Liste_des_tâches15[[#This Row],[Spalte2]]&lt;&gt;0,VLOOKUP(Liste_des_tâches15[[#This Row],[Spalte2]],Tabelle2214[[Spalte2]:[Spalte63]],6),"")</f>
        <v/>
      </c>
      <c r="O31" s="440"/>
    </row>
    <row r="32" spans="3:15" ht="18" x14ac:dyDescent="0.3">
      <c r="C32" s="478">
        <f t="shared" si="0"/>
        <v>21</v>
      </c>
      <c r="D32" s="443"/>
      <c r="E32" s="439"/>
      <c r="F32" s="440"/>
      <c r="G32" s="438"/>
      <c r="H32" s="441"/>
      <c r="I32" s="441"/>
      <c r="J32" s="441"/>
      <c r="K32" s="476" t="str">
        <f ca="1">IF(I32&lt;&gt;"",
IF(J32=' '!$A$62,100%,
IF(I32&gt;TODAY(),
IF((TODAY()-H32)/(I32-H32)&gt;0,(TODAY()-H32)/(I32-H32),0),100%)),"")</f>
        <v/>
      </c>
      <c r="L32" s="480"/>
      <c r="M32" s="443"/>
      <c r="N32" s="635" t="str">
        <f>IF(Liste_des_tâches15[[#This Row],[Spalte2]]&lt;&gt;0,VLOOKUP(Liste_des_tâches15[[#This Row],[Spalte2]],Tabelle2214[[Spalte2]:[Spalte63]],6),"")</f>
        <v/>
      </c>
      <c r="O32" s="440"/>
    </row>
    <row r="33" spans="3:15" ht="18" x14ac:dyDescent="0.3">
      <c r="C33" s="478">
        <f t="shared" si="0"/>
        <v>22</v>
      </c>
      <c r="D33" s="443"/>
      <c r="E33" s="439"/>
      <c r="F33" s="440"/>
      <c r="G33" s="438"/>
      <c r="H33" s="441"/>
      <c r="I33" s="441"/>
      <c r="J33" s="441"/>
      <c r="K33" s="476" t="str">
        <f ca="1">IF(I33&lt;&gt;"",
IF(J33=' '!$A$62,100%,
IF(I33&gt;TODAY(),
IF((TODAY()-H33)/(I33-H33)&gt;0,(TODAY()-H33)/(I33-H33),0),100%)),"")</f>
        <v/>
      </c>
      <c r="L33" s="480"/>
      <c r="M33" s="443"/>
      <c r="N33" s="635" t="str">
        <f>IF(Liste_des_tâches15[[#This Row],[Spalte2]]&lt;&gt;0,VLOOKUP(Liste_des_tâches15[[#This Row],[Spalte2]],Tabelle2214[[Spalte2]:[Spalte63]],6),"")</f>
        <v/>
      </c>
      <c r="O33" s="440"/>
    </row>
    <row r="34" spans="3:15" ht="18" x14ac:dyDescent="0.3">
      <c r="C34" s="478">
        <f t="shared" si="0"/>
        <v>23</v>
      </c>
      <c r="D34" s="443"/>
      <c r="E34" s="439"/>
      <c r="F34" s="440"/>
      <c r="G34" s="438"/>
      <c r="H34" s="441"/>
      <c r="I34" s="441"/>
      <c r="J34" s="441"/>
      <c r="K34" s="476" t="str">
        <f ca="1">IF(I34&lt;&gt;"",
IF(J34=' '!$A$62,100%,
IF(I34&gt;TODAY(),
IF((TODAY()-H34)/(I34-H34)&gt;0,(TODAY()-H34)/(I34-H34),0),100%)),"")</f>
        <v/>
      </c>
      <c r="L34" s="480"/>
      <c r="M34" s="443"/>
      <c r="N34" s="635" t="str">
        <f>IF(Liste_des_tâches15[[#This Row],[Spalte2]]&lt;&gt;0,VLOOKUP(Liste_des_tâches15[[#This Row],[Spalte2]],Tabelle2214[[Spalte2]:[Spalte63]],6),"")</f>
        <v/>
      </c>
      <c r="O34" s="440"/>
    </row>
    <row r="35" spans="3:15" ht="18" x14ac:dyDescent="0.3">
      <c r="C35" s="478">
        <f t="shared" si="0"/>
        <v>24</v>
      </c>
      <c r="D35" s="443"/>
      <c r="E35" s="439"/>
      <c r="F35" s="440"/>
      <c r="G35" s="438"/>
      <c r="H35" s="441"/>
      <c r="I35" s="441"/>
      <c r="J35" s="441"/>
      <c r="K35" s="476" t="str">
        <f ca="1">IF(I35&lt;&gt;"",
IF(J35=' '!$A$62,100%,
IF(I35&gt;TODAY(),
IF((TODAY()-H35)/(I35-H35)&gt;0,(TODAY()-H35)/(I35-H35),0),100%)),"")</f>
        <v/>
      </c>
      <c r="L35" s="480"/>
      <c r="M35" s="443"/>
      <c r="N35" s="635" t="str">
        <f>IF(Liste_des_tâches15[[#This Row],[Spalte2]]&lt;&gt;0,VLOOKUP(Liste_des_tâches15[[#This Row],[Spalte2]],Tabelle2214[[Spalte2]:[Spalte63]],6),"")</f>
        <v/>
      </c>
      <c r="O35" s="440"/>
    </row>
    <row r="36" spans="3:15" ht="18" x14ac:dyDescent="0.3">
      <c r="C36" s="478">
        <f t="shared" si="0"/>
        <v>25</v>
      </c>
      <c r="D36" s="443"/>
      <c r="E36" s="439"/>
      <c r="F36" s="440"/>
      <c r="G36" s="438"/>
      <c r="H36" s="441"/>
      <c r="I36" s="441"/>
      <c r="J36" s="441"/>
      <c r="K36" s="476" t="str">
        <f ca="1">IF(I36&lt;&gt;"",
IF(J36=' '!$A$62,100%,
IF(I36&gt;TODAY(),
IF((TODAY()-H36)/(I36-H36)&gt;0,(TODAY()-H36)/(I36-H36),0),100%)),"")</f>
        <v/>
      </c>
      <c r="L36" s="480"/>
      <c r="M36" s="443"/>
      <c r="N36" s="635" t="str">
        <f>IF(Liste_des_tâches15[[#This Row],[Spalte2]]&lt;&gt;0,VLOOKUP(Liste_des_tâches15[[#This Row],[Spalte2]],Tabelle2214[[Spalte2]:[Spalte63]],6),"")</f>
        <v/>
      </c>
      <c r="O36" s="440"/>
    </row>
    <row r="37" spans="3:15" ht="18" x14ac:dyDescent="0.3">
      <c r="C37" s="478">
        <f t="shared" si="0"/>
        <v>26</v>
      </c>
      <c r="D37" s="443"/>
      <c r="E37" s="439"/>
      <c r="F37" s="440"/>
      <c r="G37" s="438"/>
      <c r="H37" s="441"/>
      <c r="I37" s="441"/>
      <c r="J37" s="441"/>
      <c r="K37" s="476" t="str">
        <f ca="1">IF(I37&lt;&gt;"",
IF(J37=' '!$A$62,100%,
IF(I37&gt;TODAY(),
IF((TODAY()-H37)/(I37-H37)&gt;0,(TODAY()-H37)/(I37-H37),0),100%)),"")</f>
        <v/>
      </c>
      <c r="L37" s="480"/>
      <c r="M37" s="443"/>
      <c r="N37" s="635" t="str">
        <f>IF(Liste_des_tâches15[[#This Row],[Spalte2]]&lt;&gt;0,VLOOKUP(Liste_des_tâches15[[#This Row],[Spalte2]],Tabelle2214[[Spalte2]:[Spalte63]],6),"")</f>
        <v/>
      </c>
      <c r="O37" s="440"/>
    </row>
    <row r="38" spans="3:15" ht="18" x14ac:dyDescent="0.3">
      <c r="C38" s="478">
        <f t="shared" si="0"/>
        <v>27</v>
      </c>
      <c r="D38" s="443"/>
      <c r="E38" s="439"/>
      <c r="F38" s="440"/>
      <c r="G38" s="438"/>
      <c r="H38" s="441"/>
      <c r="I38" s="441"/>
      <c r="J38" s="441"/>
      <c r="K38" s="476" t="str">
        <f ca="1">IF(I38&lt;&gt;"",
IF(J38=' '!$A$62,100%,
IF(I38&gt;TODAY(),
IF((TODAY()-H38)/(I38-H38)&gt;0,(TODAY()-H38)/(I38-H38),0),100%)),"")</f>
        <v/>
      </c>
      <c r="L38" s="480"/>
      <c r="M38" s="443"/>
      <c r="N38" s="635" t="str">
        <f>IF(Liste_des_tâches15[[#This Row],[Spalte2]]&lt;&gt;0,VLOOKUP(Liste_des_tâches15[[#This Row],[Spalte2]],Tabelle2214[[Spalte2]:[Spalte63]],6),"")</f>
        <v/>
      </c>
      <c r="O38" s="440"/>
    </row>
    <row r="39" spans="3:15" ht="18" x14ac:dyDescent="0.3">
      <c r="C39" s="478">
        <f t="shared" si="0"/>
        <v>28</v>
      </c>
      <c r="D39" s="443"/>
      <c r="E39" s="439"/>
      <c r="F39" s="440"/>
      <c r="G39" s="438"/>
      <c r="H39" s="441"/>
      <c r="I39" s="441"/>
      <c r="J39" s="441"/>
      <c r="K39" s="476" t="str">
        <f ca="1">IF(I39&lt;&gt;"",
IF(J39=' '!$A$62,100%,
IF(I39&gt;TODAY(),
IF((TODAY()-H39)/(I39-H39)&gt;0,(TODAY()-H39)/(I39-H39),0),100%)),"")</f>
        <v/>
      </c>
      <c r="L39" s="480"/>
      <c r="M39" s="443"/>
      <c r="N39" s="635" t="str">
        <f>IF(Liste_des_tâches15[[#This Row],[Spalte2]]&lt;&gt;0,VLOOKUP(Liste_des_tâches15[[#This Row],[Spalte2]],Tabelle2214[[Spalte2]:[Spalte63]],6),"")</f>
        <v/>
      </c>
      <c r="O39" s="440"/>
    </row>
    <row r="40" spans="3:15" ht="18" x14ac:dyDescent="0.3">
      <c r="C40" s="478">
        <f t="shared" si="0"/>
        <v>29</v>
      </c>
      <c r="D40" s="443"/>
      <c r="E40" s="439"/>
      <c r="F40" s="440"/>
      <c r="G40" s="438"/>
      <c r="H40" s="441"/>
      <c r="I40" s="441"/>
      <c r="J40" s="441"/>
      <c r="K40" s="476" t="str">
        <f ca="1">IF(I40&lt;&gt;"",
IF(J40=' '!$A$62,100%,
IF(I40&gt;TODAY(),
IF((TODAY()-H40)/(I40-H40)&gt;0,(TODAY()-H40)/(I40-H40),0),100%)),"")</f>
        <v/>
      </c>
      <c r="L40" s="480"/>
      <c r="M40" s="443"/>
      <c r="N40" s="635" t="str">
        <f>IF(Liste_des_tâches15[[#This Row],[Spalte2]]&lt;&gt;0,VLOOKUP(Liste_des_tâches15[[#This Row],[Spalte2]],Tabelle2214[[Spalte2]:[Spalte63]],6),"")</f>
        <v/>
      </c>
      <c r="O40" s="440"/>
    </row>
    <row r="41" spans="3:15" ht="18" x14ac:dyDescent="0.3">
      <c r="C41" s="478">
        <f t="shared" si="0"/>
        <v>30</v>
      </c>
      <c r="D41" s="443"/>
      <c r="E41" s="439"/>
      <c r="F41" s="440"/>
      <c r="G41" s="438"/>
      <c r="H41" s="441"/>
      <c r="I41" s="441"/>
      <c r="J41" s="441"/>
      <c r="K41" s="476" t="str">
        <f ca="1">IF(I41&lt;&gt;"",
IF(J41=' '!$A$62,100%,
IF(I41&gt;TODAY(),
IF((TODAY()-H41)/(I41-H41)&gt;0,(TODAY()-H41)/(I41-H41),0),100%)),"")</f>
        <v/>
      </c>
      <c r="L41" s="480"/>
      <c r="M41" s="443"/>
      <c r="N41" s="635" t="str">
        <f>IF(Liste_des_tâches15[[#This Row],[Spalte2]]&lt;&gt;0,VLOOKUP(Liste_des_tâches15[[#This Row],[Spalte2]],Tabelle2214[[Spalte2]:[Spalte63]],6),"")</f>
        <v/>
      </c>
      <c r="O41" s="440"/>
    </row>
    <row r="42" spans="3:15" ht="18" customHeight="1" x14ac:dyDescent="0.3">
      <c r="C42" s="478">
        <f t="shared" si="0"/>
        <v>31</v>
      </c>
      <c r="D42" s="443"/>
      <c r="E42" s="439"/>
      <c r="F42" s="440"/>
      <c r="G42" s="438"/>
      <c r="H42" s="441"/>
      <c r="I42" s="441"/>
      <c r="J42" s="441"/>
      <c r="K42" s="477" t="str">
        <f ca="1">IF(I42&lt;&gt;"",
IF(J42=' '!$A$62,100%,
IF(I42&gt;TODAY(),
IF((TODAY()-H42)/(I42-H42)&gt;0,(TODAY()-H42)/(I42-H42),0),100%)),"")</f>
        <v/>
      </c>
      <c r="L42" s="480"/>
      <c r="M42" s="443"/>
      <c r="N42" s="636" t="str">
        <f>IF(Liste_des_tâches15[[#This Row],[Spalte2]]&lt;&gt;0,VLOOKUP(Liste_des_tâches15[[#This Row],[Spalte2]],Tabelle2214[[Spalte2]:[Spalte63]],6),"")</f>
        <v/>
      </c>
      <c r="O42" s="440"/>
    </row>
    <row r="43" spans="3:15" ht="18" customHeight="1" x14ac:dyDescent="0.3">
      <c r="C43" s="478">
        <f t="shared" si="0"/>
        <v>32</v>
      </c>
      <c r="D43" s="443"/>
      <c r="E43" s="439"/>
      <c r="F43" s="440"/>
      <c r="G43" s="438"/>
      <c r="H43" s="441"/>
      <c r="I43" s="441"/>
      <c r="J43" s="441"/>
      <c r="K43" s="477" t="str">
        <f ca="1">IF(I43&lt;&gt;"",
IF(J43=' '!$A$62,100%,
IF(I43&gt;TODAY(),
IF((TODAY()-H43)/(I43-H43)&gt;0,(TODAY()-H43)/(I43-H43),0),100%)),"")</f>
        <v/>
      </c>
      <c r="L43" s="480"/>
      <c r="M43" s="443"/>
      <c r="N43" s="636" t="str">
        <f>IF(Liste_des_tâches15[[#This Row],[Spalte2]]&lt;&gt;0,VLOOKUP(Liste_des_tâches15[[#This Row],[Spalte2]],Tabelle2214[[Spalte2]:[Spalte63]],6),"")</f>
        <v/>
      </c>
      <c r="O43" s="440"/>
    </row>
    <row r="44" spans="3:15" ht="18" customHeight="1" x14ac:dyDescent="0.3">
      <c r="C44" s="478">
        <f t="shared" si="0"/>
        <v>33</v>
      </c>
      <c r="D44" s="443"/>
      <c r="E44" s="439"/>
      <c r="F44" s="440"/>
      <c r="G44" s="438"/>
      <c r="H44" s="441"/>
      <c r="I44" s="441"/>
      <c r="J44" s="441"/>
      <c r="K44" s="477" t="str">
        <f ca="1">IF(I44&lt;&gt;"",
IF(J44=' '!$A$62,100%,
IF(I44&gt;TODAY(),
IF((TODAY()-H44)/(I44-H44)&gt;0,(TODAY()-H44)/(I44-H44),0),100%)),"")</f>
        <v/>
      </c>
      <c r="L44" s="480"/>
      <c r="M44" s="443"/>
      <c r="N44" s="636" t="str">
        <f>IF(Liste_des_tâches15[[#This Row],[Spalte2]]&lt;&gt;0,VLOOKUP(Liste_des_tâches15[[#This Row],[Spalte2]],Tabelle2214[[Spalte2]:[Spalte63]],6),"")</f>
        <v/>
      </c>
      <c r="O44" s="440"/>
    </row>
    <row r="45" spans="3:15" ht="18" customHeight="1" x14ac:dyDescent="0.3">
      <c r="C45" s="478">
        <f t="shared" si="0"/>
        <v>34</v>
      </c>
      <c r="D45" s="443"/>
      <c r="E45" s="439"/>
      <c r="F45" s="440"/>
      <c r="G45" s="438"/>
      <c r="H45" s="441"/>
      <c r="I45" s="441"/>
      <c r="J45" s="441"/>
      <c r="K45" s="477" t="str">
        <f ca="1">IF(I45&lt;&gt;"",
IF(J45=' '!$A$62,100%,
IF(I45&gt;TODAY(),
IF((TODAY()-H45)/(I45-H45)&gt;0,(TODAY()-H45)/(I45-H45),0),100%)),"")</f>
        <v/>
      </c>
      <c r="L45" s="480"/>
      <c r="M45" s="443"/>
      <c r="N45" s="636" t="str">
        <f>IF(Liste_des_tâches15[[#This Row],[Spalte2]]&lt;&gt;0,VLOOKUP(Liste_des_tâches15[[#This Row],[Spalte2]],Tabelle2214[[Spalte2]:[Spalte63]],6),"")</f>
        <v/>
      </c>
      <c r="O45" s="440"/>
    </row>
    <row r="46" spans="3:15" ht="18" customHeight="1" x14ac:dyDescent="0.3">
      <c r="C46" s="478">
        <f t="shared" si="0"/>
        <v>35</v>
      </c>
      <c r="D46" s="443"/>
      <c r="E46" s="439"/>
      <c r="F46" s="440"/>
      <c r="G46" s="438"/>
      <c r="H46" s="441"/>
      <c r="I46" s="441"/>
      <c r="J46" s="441"/>
      <c r="K46" s="477" t="str">
        <f ca="1">IF(I46&lt;&gt;"",
IF(J46=' '!$A$62,100%,
IF(I46&gt;TODAY(),
IF((TODAY()-H46)/(I46-H46)&gt;0,(TODAY()-H46)/(I46-H46),0),100%)),"")</f>
        <v/>
      </c>
      <c r="L46" s="480"/>
      <c r="M46" s="443"/>
      <c r="N46" s="636" t="str">
        <f>IF(Liste_des_tâches15[[#This Row],[Spalte2]]&lt;&gt;0,VLOOKUP(Liste_des_tâches15[[#This Row],[Spalte2]],Tabelle2214[[Spalte2]:[Spalte63]],6),"")</f>
        <v/>
      </c>
      <c r="O46" s="440"/>
    </row>
    <row r="47" spans="3:15" ht="18" customHeight="1" x14ac:dyDescent="0.3">
      <c r="C47" s="478">
        <f t="shared" si="0"/>
        <v>36</v>
      </c>
      <c r="D47" s="443"/>
      <c r="E47" s="439"/>
      <c r="F47" s="440"/>
      <c r="G47" s="438"/>
      <c r="H47" s="441"/>
      <c r="I47" s="441"/>
      <c r="J47" s="441"/>
      <c r="K47" s="477" t="str">
        <f ca="1">IF(I47&lt;&gt;"",
IF(J47=' '!$A$62,100%,
IF(I47&gt;TODAY(),
IF((TODAY()-H47)/(I47-H47)&gt;0,(TODAY()-H47)/(I47-H47),0),100%)),"")</f>
        <v/>
      </c>
      <c r="L47" s="480"/>
      <c r="M47" s="443"/>
      <c r="N47" s="636" t="str">
        <f>IF(Liste_des_tâches15[[#This Row],[Spalte2]]&lt;&gt;0,VLOOKUP(Liste_des_tâches15[[#This Row],[Spalte2]],Tabelle2214[[Spalte2]:[Spalte63]],6),"")</f>
        <v/>
      </c>
      <c r="O47" s="440"/>
    </row>
    <row r="48" spans="3:15" ht="18" customHeight="1" x14ac:dyDescent="0.3">
      <c r="C48" s="478">
        <f t="shared" si="0"/>
        <v>37</v>
      </c>
      <c r="D48" s="443"/>
      <c r="E48" s="439"/>
      <c r="F48" s="440"/>
      <c r="G48" s="438"/>
      <c r="H48" s="441"/>
      <c r="I48" s="441"/>
      <c r="J48" s="441"/>
      <c r="K48" s="477" t="str">
        <f ca="1">IF(I48&lt;&gt;"",
IF(J48=' '!$A$62,100%,
IF(I48&gt;TODAY(),
IF((TODAY()-H48)/(I48-H48)&gt;0,(TODAY()-H48)/(I48-H48),0),100%)),"")</f>
        <v/>
      </c>
      <c r="L48" s="480"/>
      <c r="M48" s="443"/>
      <c r="N48" s="636" t="str">
        <f>IF(Liste_des_tâches15[[#This Row],[Spalte2]]&lt;&gt;0,VLOOKUP(Liste_des_tâches15[[#This Row],[Spalte2]],Tabelle2214[[Spalte2]:[Spalte63]],6),"")</f>
        <v/>
      </c>
      <c r="O48" s="440"/>
    </row>
    <row r="49" spans="3:15" ht="18" customHeight="1" x14ac:dyDescent="0.3">
      <c r="C49" s="478">
        <f t="shared" si="0"/>
        <v>38</v>
      </c>
      <c r="D49" s="443"/>
      <c r="E49" s="439"/>
      <c r="F49" s="440"/>
      <c r="G49" s="438"/>
      <c r="H49" s="441"/>
      <c r="I49" s="441"/>
      <c r="J49" s="441"/>
      <c r="K49" s="477" t="str">
        <f ca="1">IF(I49&lt;&gt;"",
IF(J49=' '!$A$62,100%,
IF(I49&gt;TODAY(),
IF((TODAY()-H49)/(I49-H49)&gt;0,(TODAY()-H49)/(I49-H49),0),100%)),"")</f>
        <v/>
      </c>
      <c r="L49" s="480"/>
      <c r="M49" s="443"/>
      <c r="N49" s="636" t="str">
        <f>IF(Liste_des_tâches15[[#This Row],[Spalte2]]&lt;&gt;0,VLOOKUP(Liste_des_tâches15[[#This Row],[Spalte2]],Tabelle2214[[Spalte2]:[Spalte63]],6),"")</f>
        <v/>
      </c>
      <c r="O49" s="440"/>
    </row>
    <row r="50" spans="3:15" ht="18" customHeight="1" x14ac:dyDescent="0.3">
      <c r="C50" s="478">
        <f t="shared" si="0"/>
        <v>39</v>
      </c>
      <c r="D50" s="443"/>
      <c r="E50" s="439"/>
      <c r="F50" s="440"/>
      <c r="G50" s="438"/>
      <c r="H50" s="441"/>
      <c r="I50" s="441"/>
      <c r="J50" s="441"/>
      <c r="K50" s="477" t="str">
        <f ca="1">IF(I50&lt;&gt;"",
IF(J50=' '!$A$62,100%,
IF(I50&gt;TODAY(),
IF((TODAY()-H50)/(I50-H50)&gt;0,(TODAY()-H50)/(I50-H50),0),100%)),"")</f>
        <v/>
      </c>
      <c r="L50" s="480"/>
      <c r="M50" s="443"/>
      <c r="N50" s="636" t="str">
        <f>IF(Liste_des_tâches15[[#This Row],[Spalte2]]&lt;&gt;0,VLOOKUP(Liste_des_tâches15[[#This Row],[Spalte2]],Tabelle2214[[Spalte2]:[Spalte63]],6),"")</f>
        <v/>
      </c>
      <c r="O50" s="440"/>
    </row>
    <row r="51" spans="3:15" ht="18" customHeight="1" x14ac:dyDescent="0.3">
      <c r="C51" s="478">
        <f t="shared" si="0"/>
        <v>40</v>
      </c>
      <c r="D51" s="443"/>
      <c r="E51" s="439"/>
      <c r="F51" s="440"/>
      <c r="G51" s="438"/>
      <c r="H51" s="441"/>
      <c r="I51" s="441"/>
      <c r="J51" s="441"/>
      <c r="K51" s="477" t="str">
        <f ca="1">IF(I51&lt;&gt;"",
IF(J51=' '!$A$62,100%,
IF(I51&gt;TODAY(),
IF((TODAY()-H51)/(I51-H51)&gt;0,(TODAY()-H51)/(I51-H51),0),100%)),"")</f>
        <v/>
      </c>
      <c r="L51" s="480"/>
      <c r="M51" s="443"/>
      <c r="N51" s="636" t="str">
        <f>IF(Liste_des_tâches15[[#This Row],[Spalte2]]&lt;&gt;0,VLOOKUP(Liste_des_tâches15[[#This Row],[Spalte2]],Tabelle2214[[Spalte2]:[Spalte63]],6),"")</f>
        <v/>
      </c>
      <c r="O51" s="440"/>
    </row>
    <row r="52" spans="3:15" ht="18" customHeight="1" x14ac:dyDescent="0.3">
      <c r="C52" s="478">
        <f t="shared" si="0"/>
        <v>41</v>
      </c>
      <c r="D52" s="443"/>
      <c r="E52" s="439"/>
      <c r="F52" s="440"/>
      <c r="G52" s="438"/>
      <c r="H52" s="441"/>
      <c r="I52" s="441"/>
      <c r="J52" s="441"/>
      <c r="K52" s="477" t="str">
        <f ca="1">IF(I52&lt;&gt;"",
IF(J52=' '!$A$62,100%,
IF(I52&gt;TODAY(),
IF((TODAY()-H52)/(I52-H52)&gt;0,(TODAY()-H52)/(I52-H52),0),100%)),"")</f>
        <v/>
      </c>
      <c r="L52" s="480"/>
      <c r="M52" s="443"/>
      <c r="N52" s="636" t="str">
        <f>IF(Liste_des_tâches15[[#This Row],[Spalte2]]&lt;&gt;0,VLOOKUP(Liste_des_tâches15[[#This Row],[Spalte2]],Tabelle2214[[Spalte2]:[Spalte63]],6),"")</f>
        <v/>
      </c>
      <c r="O52" s="440"/>
    </row>
    <row r="53" spans="3:15" ht="18" customHeight="1" x14ac:dyDescent="0.3">
      <c r="C53" s="478">
        <f t="shared" si="0"/>
        <v>42</v>
      </c>
      <c r="D53" s="443"/>
      <c r="E53" s="439"/>
      <c r="F53" s="440"/>
      <c r="G53" s="438"/>
      <c r="H53" s="441"/>
      <c r="I53" s="441"/>
      <c r="J53" s="441"/>
      <c r="K53" s="477" t="str">
        <f ca="1">IF(I53&lt;&gt;"",
IF(J53=' '!$A$62,100%,
IF(I53&gt;TODAY(),
IF((TODAY()-H53)/(I53-H53)&gt;0,(TODAY()-H53)/(I53-H53),0),100%)),"")</f>
        <v/>
      </c>
      <c r="L53" s="480"/>
      <c r="M53" s="443"/>
      <c r="N53" s="636" t="str">
        <f>IF(Liste_des_tâches15[[#This Row],[Spalte2]]&lt;&gt;0,VLOOKUP(Liste_des_tâches15[[#This Row],[Spalte2]],Tabelle2214[[Spalte2]:[Spalte63]],6),"")</f>
        <v/>
      </c>
      <c r="O53" s="440"/>
    </row>
    <row r="54" spans="3:15" ht="18" customHeight="1" x14ac:dyDescent="0.3">
      <c r="C54" s="478">
        <f t="shared" si="0"/>
        <v>43</v>
      </c>
      <c r="D54" s="443"/>
      <c r="E54" s="439"/>
      <c r="F54" s="440"/>
      <c r="G54" s="438"/>
      <c r="H54" s="441"/>
      <c r="I54" s="441"/>
      <c r="J54" s="441"/>
      <c r="K54" s="477" t="str">
        <f ca="1">IF(I54&lt;&gt;"",
IF(J54=' '!$A$62,100%,
IF(I54&gt;TODAY(),
IF((TODAY()-H54)/(I54-H54)&gt;0,(TODAY()-H54)/(I54-H54),0),100%)),"")</f>
        <v/>
      </c>
      <c r="L54" s="480"/>
      <c r="M54" s="443"/>
      <c r="N54" s="636" t="str">
        <f>IF(Liste_des_tâches15[[#This Row],[Spalte2]]&lt;&gt;0,VLOOKUP(Liste_des_tâches15[[#This Row],[Spalte2]],Tabelle2214[[Spalte2]:[Spalte63]],6),"")</f>
        <v/>
      </c>
      <c r="O54" s="440"/>
    </row>
    <row r="55" spans="3:15" ht="18" customHeight="1" x14ac:dyDescent="0.3">
      <c r="C55" s="478">
        <f t="shared" si="0"/>
        <v>44</v>
      </c>
      <c r="D55" s="443"/>
      <c r="E55" s="439"/>
      <c r="F55" s="440"/>
      <c r="G55" s="438"/>
      <c r="H55" s="441"/>
      <c r="I55" s="441"/>
      <c r="J55" s="441"/>
      <c r="K55" s="477" t="str">
        <f ca="1">IF(I55&lt;&gt;"",
IF(J55=' '!$A$62,100%,
IF(I55&gt;TODAY(),
IF((TODAY()-H55)/(I55-H55)&gt;0,(TODAY()-H55)/(I55-H55),0),100%)),"")</f>
        <v/>
      </c>
      <c r="L55" s="480"/>
      <c r="M55" s="443"/>
      <c r="N55" s="636" t="str">
        <f>IF(Liste_des_tâches15[[#This Row],[Spalte2]]&lt;&gt;0,VLOOKUP(Liste_des_tâches15[[#This Row],[Spalte2]],Tabelle2214[[Spalte2]:[Spalte63]],6),"")</f>
        <v/>
      </c>
      <c r="O55" s="440"/>
    </row>
    <row r="56" spans="3:15" ht="18" customHeight="1" x14ac:dyDescent="0.3">
      <c r="C56" s="478">
        <f t="shared" si="0"/>
        <v>45</v>
      </c>
      <c r="D56" s="443"/>
      <c r="E56" s="439"/>
      <c r="F56" s="440"/>
      <c r="G56" s="438"/>
      <c r="H56" s="441"/>
      <c r="I56" s="441"/>
      <c r="J56" s="441"/>
      <c r="K56" s="477" t="str">
        <f ca="1">IF(I56&lt;&gt;"",
IF(J56=' '!$A$62,100%,
IF(I56&gt;TODAY(),
IF((TODAY()-H56)/(I56-H56)&gt;0,(TODAY()-H56)/(I56-H56),0),100%)),"")</f>
        <v/>
      </c>
      <c r="L56" s="480"/>
      <c r="M56" s="443"/>
      <c r="N56" s="636" t="str">
        <f>IF(Liste_des_tâches15[[#This Row],[Spalte2]]&lt;&gt;0,VLOOKUP(Liste_des_tâches15[[#This Row],[Spalte2]],Tabelle2214[[Spalte2]:[Spalte63]],6),"")</f>
        <v/>
      </c>
      <c r="O56" s="440"/>
    </row>
    <row r="57" spans="3:15" ht="18" customHeight="1" x14ac:dyDescent="0.3">
      <c r="C57" s="478">
        <f t="shared" si="0"/>
        <v>46</v>
      </c>
      <c r="D57" s="443"/>
      <c r="E57" s="439"/>
      <c r="F57" s="440"/>
      <c r="G57" s="438"/>
      <c r="H57" s="441"/>
      <c r="I57" s="441"/>
      <c r="J57" s="441"/>
      <c r="K57" s="477" t="str">
        <f ca="1">IF(I57&lt;&gt;"",
IF(J57=' '!$A$62,100%,
IF(I57&gt;TODAY(),
IF((TODAY()-H57)/(I57-H57)&gt;0,(TODAY()-H57)/(I57-H57),0),100%)),"")</f>
        <v/>
      </c>
      <c r="L57" s="480"/>
      <c r="M57" s="443"/>
      <c r="N57" s="636" t="str">
        <f>IF(Liste_des_tâches15[[#This Row],[Spalte2]]&lt;&gt;0,VLOOKUP(Liste_des_tâches15[[#This Row],[Spalte2]],Tabelle2214[[Spalte2]:[Spalte63]],6),"")</f>
        <v/>
      </c>
      <c r="O57" s="440"/>
    </row>
    <row r="58" spans="3:15" ht="18" customHeight="1" x14ac:dyDescent="0.3">
      <c r="C58" s="478">
        <f t="shared" si="0"/>
        <v>47</v>
      </c>
      <c r="D58" s="443"/>
      <c r="E58" s="439"/>
      <c r="F58" s="440"/>
      <c r="G58" s="438"/>
      <c r="H58" s="441"/>
      <c r="I58" s="441"/>
      <c r="J58" s="441"/>
      <c r="K58" s="477" t="str">
        <f ca="1">IF(I58&lt;&gt;"",
IF(J58=' '!$A$62,100%,
IF(I58&gt;TODAY(),
IF((TODAY()-H58)/(I58-H58)&gt;0,(TODAY()-H58)/(I58-H58),0),100%)),"")</f>
        <v/>
      </c>
      <c r="L58" s="480"/>
      <c r="M58" s="443"/>
      <c r="N58" s="636" t="str">
        <f>IF(Liste_des_tâches15[[#This Row],[Spalte2]]&lt;&gt;0,VLOOKUP(Liste_des_tâches15[[#This Row],[Spalte2]],Tabelle2214[[Spalte2]:[Spalte63]],6),"")</f>
        <v/>
      </c>
      <c r="O58" s="440"/>
    </row>
    <row r="59" spans="3:15" ht="18" customHeight="1" x14ac:dyDescent="0.3">
      <c r="C59" s="478">
        <f t="shared" si="0"/>
        <v>48</v>
      </c>
      <c r="D59" s="443"/>
      <c r="E59" s="439"/>
      <c r="F59" s="440"/>
      <c r="G59" s="438"/>
      <c r="H59" s="441"/>
      <c r="I59" s="441"/>
      <c r="J59" s="441"/>
      <c r="K59" s="477" t="str">
        <f ca="1">IF(I59&lt;&gt;"",
IF(J59=' '!$A$62,100%,
IF(I59&gt;TODAY(),
IF((TODAY()-H59)/(I59-H59)&gt;0,(TODAY()-H59)/(I59-H59),0),100%)),"")</f>
        <v/>
      </c>
      <c r="L59" s="480"/>
      <c r="M59" s="443"/>
      <c r="N59" s="636" t="str">
        <f>IF(Liste_des_tâches15[[#This Row],[Spalte2]]&lt;&gt;0,VLOOKUP(Liste_des_tâches15[[#This Row],[Spalte2]],Tabelle2214[[Spalte2]:[Spalte63]],6),"")</f>
        <v/>
      </c>
      <c r="O59" s="440"/>
    </row>
    <row r="60" spans="3:15" ht="18" customHeight="1" x14ac:dyDescent="0.3">
      <c r="C60" s="478">
        <f t="shared" si="0"/>
        <v>49</v>
      </c>
      <c r="D60" s="443"/>
      <c r="E60" s="439"/>
      <c r="F60" s="440"/>
      <c r="G60" s="438"/>
      <c r="H60" s="441"/>
      <c r="I60" s="441"/>
      <c r="J60" s="441"/>
      <c r="K60" s="477" t="str">
        <f ca="1">IF(I60&lt;&gt;"",
IF(J60=' '!$A$62,100%,
IF(I60&gt;TODAY(),
IF((TODAY()-H60)/(I60-H60)&gt;0,(TODAY()-H60)/(I60-H60),0),100%)),"")</f>
        <v/>
      </c>
      <c r="L60" s="480"/>
      <c r="M60" s="443"/>
      <c r="N60" s="636" t="str">
        <f>IF(Liste_des_tâches15[[#This Row],[Spalte2]]&lt;&gt;0,VLOOKUP(Liste_des_tâches15[[#This Row],[Spalte2]],Tabelle2214[[Spalte2]:[Spalte63]],6),"")</f>
        <v/>
      </c>
      <c r="O60" s="440"/>
    </row>
    <row r="61" spans="3:15" ht="18" customHeight="1" x14ac:dyDescent="0.3">
      <c r="C61" s="478">
        <f t="shared" si="0"/>
        <v>50</v>
      </c>
      <c r="D61" s="443"/>
      <c r="E61" s="439"/>
      <c r="F61" s="440"/>
      <c r="G61" s="438"/>
      <c r="H61" s="441"/>
      <c r="I61" s="441"/>
      <c r="J61" s="441"/>
      <c r="K61" s="477" t="str">
        <f ca="1">IF(I61&lt;&gt;"",
IF(J61=' '!$A$62,100%,
IF(I61&gt;TODAY(),
IF((TODAY()-H61)/(I61-H61)&gt;0,(TODAY()-H61)/(I61-H61),0),100%)),"")</f>
        <v/>
      </c>
      <c r="L61" s="480"/>
      <c r="M61" s="443"/>
      <c r="N61" s="636" t="str">
        <f>IF(Liste_des_tâches15[[#This Row],[Spalte2]]&lt;&gt;0,VLOOKUP(Liste_des_tâches15[[#This Row],[Spalte2]],Tabelle2214[[Spalte2]:[Spalte63]],6),"")</f>
        <v/>
      </c>
      <c r="O61" s="440"/>
    </row>
    <row r="62" spans="3:15" ht="18" customHeight="1" x14ac:dyDescent="0.3">
      <c r="N62" s="637"/>
    </row>
    <row r="63" spans="3:15" ht="18" customHeight="1" x14ac:dyDescent="0.3">
      <c r="N63" s="637"/>
    </row>
    <row r="64" spans="3:15" ht="18" customHeight="1" x14ac:dyDescent="0.3">
      <c r="N64" s="637"/>
    </row>
    <row r="65" spans="14:14" ht="18" customHeight="1" x14ac:dyDescent="0.3">
      <c r="N65" s="637"/>
    </row>
    <row r="66" spans="14:14" ht="18" customHeight="1" x14ac:dyDescent="0.3">
      <c r="N66" s="637"/>
    </row>
    <row r="67" spans="14:14" ht="18" customHeight="1" x14ac:dyDescent="0.3">
      <c r="N67" s="637"/>
    </row>
    <row r="68" spans="14:14" ht="18" customHeight="1" x14ac:dyDescent="0.3">
      <c r="N68" s="637"/>
    </row>
    <row r="69" spans="14:14" ht="18" customHeight="1" x14ac:dyDescent="0.3">
      <c r="N69" s="637"/>
    </row>
    <row r="70" spans="14:14" ht="18" customHeight="1" x14ac:dyDescent="0.3">
      <c r="N70" s="637"/>
    </row>
    <row r="71" spans="14:14" ht="18" customHeight="1" x14ac:dyDescent="0.3">
      <c r="N71" s="637"/>
    </row>
    <row r="72" spans="14:14" ht="18" customHeight="1" x14ac:dyDescent="0.3">
      <c r="N72" s="637"/>
    </row>
    <row r="73" spans="14:14" ht="18" customHeight="1" x14ac:dyDescent="0.3">
      <c r="N73" s="637"/>
    </row>
    <row r="74" spans="14:14" ht="18" customHeight="1" x14ac:dyDescent="0.3">
      <c r="N74" s="637"/>
    </row>
    <row r="75" spans="14:14" ht="18" customHeight="1" x14ac:dyDescent="0.3">
      <c r="N75" s="637"/>
    </row>
    <row r="76" spans="14:14" ht="18" customHeight="1" x14ac:dyDescent="0.3">
      <c r="N76" s="637"/>
    </row>
    <row r="77" spans="14:14" ht="18" customHeight="1" x14ac:dyDescent="0.3">
      <c r="N77" s="637"/>
    </row>
    <row r="78" spans="14:14" ht="18" customHeight="1" x14ac:dyDescent="0.3">
      <c r="N78" s="637"/>
    </row>
    <row r="79" spans="14:14" ht="18" customHeight="1" x14ac:dyDescent="0.3">
      <c r="N79" s="637"/>
    </row>
    <row r="80" spans="14:14" ht="18" customHeight="1" x14ac:dyDescent="0.3">
      <c r="N80" s="637"/>
    </row>
    <row r="81" spans="14:14" ht="18" customHeight="1" x14ac:dyDescent="0.3">
      <c r="N81" s="637"/>
    </row>
    <row r="82" spans="14:14" ht="18" customHeight="1" x14ac:dyDescent="0.3">
      <c r="N82" s="637"/>
    </row>
    <row r="83" spans="14:14" ht="18" customHeight="1" x14ac:dyDescent="0.3">
      <c r="N83" s="637"/>
    </row>
    <row r="84" spans="14:14" ht="18" customHeight="1" x14ac:dyDescent="0.3">
      <c r="N84" s="637"/>
    </row>
    <row r="85" spans="14:14" ht="18" customHeight="1" x14ac:dyDescent="0.3">
      <c r="N85" s="637"/>
    </row>
    <row r="86" spans="14:14" ht="18" customHeight="1" x14ac:dyDescent="0.3">
      <c r="N86" s="637"/>
    </row>
    <row r="87" spans="14:14" ht="18" customHeight="1" x14ac:dyDescent="0.3">
      <c r="N87" s="637"/>
    </row>
    <row r="88" spans="14:14" ht="18" customHeight="1" x14ac:dyDescent="0.3">
      <c r="N88" s="637"/>
    </row>
    <row r="89" spans="14:14" ht="18" customHeight="1" x14ac:dyDescent="0.3">
      <c r="N89" s="637"/>
    </row>
    <row r="90" spans="14:14" ht="18" customHeight="1" x14ac:dyDescent="0.3">
      <c r="N90" s="637"/>
    </row>
    <row r="91" spans="14:14" ht="18" customHeight="1" x14ac:dyDescent="0.3">
      <c r="N91" s="637"/>
    </row>
    <row r="92" spans="14:14" ht="18" customHeight="1" x14ac:dyDescent="0.3">
      <c r="N92" s="637"/>
    </row>
    <row r="93" spans="14:14" ht="18" customHeight="1" x14ac:dyDescent="0.3">
      <c r="N93" s="637"/>
    </row>
    <row r="94" spans="14:14" ht="18" customHeight="1" x14ac:dyDescent="0.3">
      <c r="N94" s="637"/>
    </row>
    <row r="95" spans="14:14" ht="18" customHeight="1" x14ac:dyDescent="0.3">
      <c r="N95" s="637"/>
    </row>
    <row r="96" spans="14:14" ht="18" customHeight="1" x14ac:dyDescent="0.3">
      <c r="N96" s="637"/>
    </row>
    <row r="97" spans="14:14" ht="18" customHeight="1" x14ac:dyDescent="0.3">
      <c r="N97" s="637"/>
    </row>
    <row r="98" spans="14:14" ht="18" customHeight="1" x14ac:dyDescent="0.3">
      <c r="N98" s="637"/>
    </row>
    <row r="99" spans="14:14" ht="18" customHeight="1" x14ac:dyDescent="0.3">
      <c r="N99" s="637"/>
    </row>
    <row r="100" spans="14:14" ht="18" customHeight="1" x14ac:dyDescent="0.3">
      <c r="N100" s="637"/>
    </row>
    <row r="101" spans="14:14" ht="18" customHeight="1" x14ac:dyDescent="0.3">
      <c r="N101" s="637"/>
    </row>
    <row r="102" spans="14:14" ht="18" customHeight="1" x14ac:dyDescent="0.3">
      <c r="N102" s="637"/>
    </row>
    <row r="103" spans="14:14" ht="18" customHeight="1" x14ac:dyDescent="0.3">
      <c r="N103" s="637"/>
    </row>
    <row r="104" spans="14:14" ht="18" customHeight="1" x14ac:dyDescent="0.3">
      <c r="N104" s="637"/>
    </row>
    <row r="105" spans="14:14" ht="18" customHeight="1" x14ac:dyDescent="0.3">
      <c r="N105" s="637"/>
    </row>
    <row r="106" spans="14:14" ht="18" customHeight="1" x14ac:dyDescent="0.3">
      <c r="N106" s="637"/>
    </row>
    <row r="107" spans="14:14" ht="18" customHeight="1" x14ac:dyDescent="0.3">
      <c r="N107" s="637"/>
    </row>
    <row r="108" spans="14:14" ht="18" customHeight="1" x14ac:dyDescent="0.3">
      <c r="N108" s="637"/>
    </row>
    <row r="109" spans="14:14" ht="18" customHeight="1" x14ac:dyDescent="0.3">
      <c r="N109" s="637"/>
    </row>
    <row r="110" spans="14:14" ht="18" customHeight="1" x14ac:dyDescent="0.3">
      <c r="N110" s="637"/>
    </row>
    <row r="111" spans="14:14" ht="18" customHeight="1" x14ac:dyDescent="0.3">
      <c r="N111" s="637"/>
    </row>
    <row r="112" spans="14:14" ht="18" customHeight="1" x14ac:dyDescent="0.3">
      <c r="N112" s="637"/>
    </row>
    <row r="113" spans="14:14" ht="18" customHeight="1" x14ac:dyDescent="0.3">
      <c r="N113" s="637"/>
    </row>
    <row r="114" spans="14:14" ht="18" customHeight="1" x14ac:dyDescent="0.3">
      <c r="N114" s="637"/>
    </row>
    <row r="115" spans="14:14" ht="18" customHeight="1" x14ac:dyDescent="0.3">
      <c r="N115" s="637"/>
    </row>
    <row r="116" spans="14:14" ht="18" customHeight="1" x14ac:dyDescent="0.3">
      <c r="N116" s="637"/>
    </row>
    <row r="117" spans="14:14" ht="18" customHeight="1" x14ac:dyDescent="0.3">
      <c r="N117" s="637"/>
    </row>
    <row r="118" spans="14:14" ht="18" customHeight="1" x14ac:dyDescent="0.3">
      <c r="N118" s="637"/>
    </row>
    <row r="119" spans="14:14" ht="18" customHeight="1" x14ac:dyDescent="0.3">
      <c r="N119" s="637"/>
    </row>
    <row r="120" spans="14:14" ht="18" customHeight="1" x14ac:dyDescent="0.3">
      <c r="N120" s="637"/>
    </row>
    <row r="121" spans="14:14" ht="18" customHeight="1" x14ac:dyDescent="0.3">
      <c r="N121" s="637"/>
    </row>
    <row r="122" spans="14:14" ht="18" customHeight="1" x14ac:dyDescent="0.3">
      <c r="N122" s="637"/>
    </row>
    <row r="123" spans="14:14" ht="18" customHeight="1" x14ac:dyDescent="0.3">
      <c r="N123" s="637"/>
    </row>
    <row r="124" spans="14:14" ht="18" customHeight="1" x14ac:dyDescent="0.3">
      <c r="N124" s="637"/>
    </row>
    <row r="125" spans="14:14" ht="18" customHeight="1" x14ac:dyDescent="0.3">
      <c r="N125" s="637"/>
    </row>
    <row r="126" spans="14:14" ht="18" customHeight="1" x14ac:dyDescent="0.3">
      <c r="N126" s="637"/>
    </row>
    <row r="127" spans="14:14" ht="18" customHeight="1" x14ac:dyDescent="0.3">
      <c r="N127" s="637"/>
    </row>
    <row r="128" spans="14:14" ht="18" customHeight="1" x14ac:dyDescent="0.3">
      <c r="N128" s="637"/>
    </row>
    <row r="129" spans="14:14" ht="18" customHeight="1" x14ac:dyDescent="0.3">
      <c r="N129" s="637"/>
    </row>
    <row r="130" spans="14:14" ht="18" customHeight="1" x14ac:dyDescent="0.3">
      <c r="N130" s="637"/>
    </row>
    <row r="131" spans="14:14" ht="18" customHeight="1" x14ac:dyDescent="0.3">
      <c r="N131" s="637"/>
    </row>
    <row r="132" spans="14:14" ht="18" customHeight="1" x14ac:dyDescent="0.3">
      <c r="N132" s="637"/>
    </row>
    <row r="133" spans="14:14" ht="18" customHeight="1" x14ac:dyDescent="0.3">
      <c r="N133" s="637"/>
    </row>
    <row r="134" spans="14:14" ht="18" customHeight="1" x14ac:dyDescent="0.3">
      <c r="N134" s="637"/>
    </row>
    <row r="135" spans="14:14" ht="18" customHeight="1" x14ac:dyDescent="0.3">
      <c r="N135" s="637"/>
    </row>
    <row r="136" spans="14:14" ht="18" customHeight="1" x14ac:dyDescent="0.3">
      <c r="N136" s="637"/>
    </row>
    <row r="137" spans="14:14" ht="18" customHeight="1" x14ac:dyDescent="0.3">
      <c r="N137" s="637"/>
    </row>
    <row r="138" spans="14:14" ht="18" customHeight="1" x14ac:dyDescent="0.3">
      <c r="N138" s="637"/>
    </row>
    <row r="139" spans="14:14" ht="18" customHeight="1" x14ac:dyDescent="0.3">
      <c r="N139" s="637"/>
    </row>
    <row r="140" spans="14:14" ht="18" customHeight="1" x14ac:dyDescent="0.3">
      <c r="N140" s="637"/>
    </row>
    <row r="141" spans="14:14" ht="18" customHeight="1" x14ac:dyDescent="0.3">
      <c r="N141" s="637"/>
    </row>
    <row r="142" spans="14:14" ht="18" customHeight="1" x14ac:dyDescent="0.3">
      <c r="N142" s="637"/>
    </row>
    <row r="143" spans="14:14" ht="18" customHeight="1" x14ac:dyDescent="0.3">
      <c r="N143" s="637"/>
    </row>
    <row r="144" spans="14:14" ht="18" customHeight="1" x14ac:dyDescent="0.3">
      <c r="N144" s="637"/>
    </row>
    <row r="145" spans="14:14" ht="18" customHeight="1" x14ac:dyDescent="0.3">
      <c r="N145" s="637"/>
    </row>
    <row r="146" spans="14:14" ht="18" customHeight="1" x14ac:dyDescent="0.3">
      <c r="N146" s="637"/>
    </row>
    <row r="147" spans="14:14" ht="18" customHeight="1" x14ac:dyDescent="0.3">
      <c r="N147" s="637"/>
    </row>
    <row r="148" spans="14:14" ht="18" customHeight="1" x14ac:dyDescent="0.3">
      <c r="N148" s="637"/>
    </row>
    <row r="149" spans="14:14" ht="18" customHeight="1" x14ac:dyDescent="0.3">
      <c r="N149" s="637"/>
    </row>
    <row r="150" spans="14:14" ht="18" customHeight="1" x14ac:dyDescent="0.3">
      <c r="N150" s="637"/>
    </row>
    <row r="151" spans="14:14" ht="18" customHeight="1" x14ac:dyDescent="0.3">
      <c r="N151" s="637"/>
    </row>
    <row r="152" spans="14:14" ht="18" customHeight="1" x14ac:dyDescent="0.3">
      <c r="N152" s="637"/>
    </row>
    <row r="153" spans="14:14" ht="18" customHeight="1" x14ac:dyDescent="0.3">
      <c r="N153" s="637"/>
    </row>
    <row r="154" spans="14:14" ht="18" customHeight="1" x14ac:dyDescent="0.3">
      <c r="N154" s="637"/>
    </row>
    <row r="155" spans="14:14" ht="18" customHeight="1" x14ac:dyDescent="0.3">
      <c r="N155" s="637"/>
    </row>
    <row r="156" spans="14:14" ht="18" customHeight="1" x14ac:dyDescent="0.3">
      <c r="N156" s="637"/>
    </row>
    <row r="157" spans="14:14" ht="18" customHeight="1" x14ac:dyDescent="0.3">
      <c r="N157" s="637"/>
    </row>
    <row r="158" spans="14:14" ht="18" customHeight="1" x14ac:dyDescent="0.3">
      <c r="N158" s="637"/>
    </row>
    <row r="159" spans="14:14" ht="18" customHeight="1" x14ac:dyDescent="0.3">
      <c r="N159" s="637"/>
    </row>
    <row r="160" spans="14:14" ht="18" customHeight="1" x14ac:dyDescent="0.3">
      <c r="N160" s="637"/>
    </row>
    <row r="161" spans="14:14" ht="18" customHeight="1" x14ac:dyDescent="0.3">
      <c r="N161" s="637"/>
    </row>
    <row r="162" spans="14:14" ht="18" customHeight="1" x14ac:dyDescent="0.3">
      <c r="N162" s="637"/>
    </row>
    <row r="163" spans="14:14" ht="18" customHeight="1" x14ac:dyDescent="0.3">
      <c r="N163" s="637"/>
    </row>
    <row r="164" spans="14:14" ht="18" customHeight="1" x14ac:dyDescent="0.3">
      <c r="N164" s="637"/>
    </row>
    <row r="165" spans="14:14" ht="18" customHeight="1" x14ac:dyDescent="0.3">
      <c r="N165" s="637"/>
    </row>
    <row r="166" spans="14:14" ht="18" customHeight="1" x14ac:dyDescent="0.3">
      <c r="N166" s="637"/>
    </row>
    <row r="167" spans="14:14" ht="18" customHeight="1" x14ac:dyDescent="0.3">
      <c r="N167" s="637"/>
    </row>
    <row r="168" spans="14:14" ht="18" customHeight="1" x14ac:dyDescent="0.3">
      <c r="N168" s="637"/>
    </row>
    <row r="169" spans="14:14" ht="18" customHeight="1" x14ac:dyDescent="0.3">
      <c r="N169" s="637"/>
    </row>
    <row r="170" spans="14:14" ht="18" customHeight="1" x14ac:dyDescent="0.3">
      <c r="N170" s="637"/>
    </row>
    <row r="171" spans="14:14" ht="18" customHeight="1" x14ac:dyDescent="0.3">
      <c r="N171" s="637"/>
    </row>
    <row r="172" spans="14:14" ht="18" customHeight="1" x14ac:dyDescent="0.3">
      <c r="N172" s="637"/>
    </row>
    <row r="173" spans="14:14" ht="18" customHeight="1" x14ac:dyDescent="0.3">
      <c r="N173" s="637"/>
    </row>
    <row r="174" spans="14:14" ht="18" customHeight="1" x14ac:dyDescent="0.3">
      <c r="N174" s="637"/>
    </row>
    <row r="175" spans="14:14" ht="18" customHeight="1" x14ac:dyDescent="0.3">
      <c r="N175" s="637"/>
    </row>
    <row r="176" spans="14:14" ht="18" customHeight="1" x14ac:dyDescent="0.3">
      <c r="N176" s="637"/>
    </row>
    <row r="177" spans="14:14" ht="18" customHeight="1" x14ac:dyDescent="0.3">
      <c r="N177" s="637"/>
    </row>
    <row r="178" spans="14:14" ht="18" customHeight="1" x14ac:dyDescent="0.3">
      <c r="N178" s="637"/>
    </row>
    <row r="179" spans="14:14" ht="18" customHeight="1" x14ac:dyDescent="0.3">
      <c r="N179" s="637"/>
    </row>
    <row r="180" spans="14:14" ht="18" customHeight="1" x14ac:dyDescent="0.3">
      <c r="N180" s="637"/>
    </row>
    <row r="181" spans="14:14" ht="18" customHeight="1" x14ac:dyDescent="0.3">
      <c r="N181" s="637"/>
    </row>
    <row r="182" spans="14:14" ht="18" customHeight="1" x14ac:dyDescent="0.3">
      <c r="N182" s="637"/>
    </row>
    <row r="183" spans="14:14" ht="18" customHeight="1" x14ac:dyDescent="0.3">
      <c r="N183" s="637"/>
    </row>
    <row r="184" spans="14:14" ht="18" customHeight="1" x14ac:dyDescent="0.3">
      <c r="N184" s="637"/>
    </row>
    <row r="185" spans="14:14" ht="18" customHeight="1" x14ac:dyDescent="0.3">
      <c r="N185" s="637"/>
    </row>
    <row r="186" spans="14:14" ht="18" customHeight="1" x14ac:dyDescent="0.3">
      <c r="N186" s="637"/>
    </row>
    <row r="187" spans="14:14" ht="18" customHeight="1" x14ac:dyDescent="0.3">
      <c r="N187" s="637"/>
    </row>
    <row r="188" spans="14:14" ht="18" customHeight="1" x14ac:dyDescent="0.3">
      <c r="N188" s="637"/>
    </row>
    <row r="189" spans="14:14" ht="18" customHeight="1" x14ac:dyDescent="0.3">
      <c r="N189" s="637"/>
    </row>
    <row r="190" spans="14:14" ht="18" customHeight="1" x14ac:dyDescent="0.3">
      <c r="N190" s="637"/>
    </row>
    <row r="191" spans="14:14" ht="18" customHeight="1" x14ac:dyDescent="0.3">
      <c r="N191" s="637"/>
    </row>
    <row r="192" spans="14:14" ht="18" customHeight="1" x14ac:dyDescent="0.3">
      <c r="N192" s="637"/>
    </row>
    <row r="193" spans="14:14" ht="18" customHeight="1" x14ac:dyDescent="0.3">
      <c r="N193" s="637"/>
    </row>
    <row r="194" spans="14:14" ht="18" customHeight="1" x14ac:dyDescent="0.3">
      <c r="N194" s="637"/>
    </row>
    <row r="195" spans="14:14" ht="18" customHeight="1" x14ac:dyDescent="0.3">
      <c r="N195" s="637"/>
    </row>
    <row r="196" spans="14:14" ht="18" customHeight="1" x14ac:dyDescent="0.3">
      <c r="N196" s="637"/>
    </row>
    <row r="197" spans="14:14" ht="18" customHeight="1" x14ac:dyDescent="0.3">
      <c r="N197" s="637"/>
    </row>
    <row r="198" spans="14:14" ht="18" customHeight="1" x14ac:dyDescent="0.3">
      <c r="N198" s="637"/>
    </row>
    <row r="199" spans="14:14" ht="18" customHeight="1" x14ac:dyDescent="0.3">
      <c r="N199" s="637"/>
    </row>
    <row r="200" spans="14:14" ht="18" customHeight="1" x14ac:dyDescent="0.3">
      <c r="N200" s="637"/>
    </row>
    <row r="201" spans="14:14" ht="18" customHeight="1" x14ac:dyDescent="0.3">
      <c r="N201" s="637"/>
    </row>
    <row r="202" spans="14:14" ht="18" customHeight="1" x14ac:dyDescent="0.3">
      <c r="N202" s="637"/>
    </row>
    <row r="203" spans="14:14" ht="18" customHeight="1" x14ac:dyDescent="0.3">
      <c r="N203" s="637"/>
    </row>
    <row r="204" spans="14:14" ht="18" customHeight="1" x14ac:dyDescent="0.3">
      <c r="N204" s="637"/>
    </row>
    <row r="205" spans="14:14" ht="18" customHeight="1" x14ac:dyDescent="0.3">
      <c r="N205" s="637"/>
    </row>
    <row r="206" spans="14:14" ht="18" customHeight="1" x14ac:dyDescent="0.3">
      <c r="N206" s="637"/>
    </row>
    <row r="207" spans="14:14" ht="18" customHeight="1" x14ac:dyDescent="0.3">
      <c r="N207" s="637"/>
    </row>
    <row r="208" spans="14:14" ht="18" customHeight="1" x14ac:dyDescent="0.3">
      <c r="N208" s="637"/>
    </row>
    <row r="209" spans="14:14" ht="18" customHeight="1" x14ac:dyDescent="0.3">
      <c r="N209" s="637"/>
    </row>
    <row r="210" spans="14:14" ht="18" customHeight="1" x14ac:dyDescent="0.3">
      <c r="N210" s="637"/>
    </row>
    <row r="211" spans="14:14" ht="18" customHeight="1" x14ac:dyDescent="0.3">
      <c r="N211" s="637"/>
    </row>
    <row r="212" spans="14:14" ht="18" customHeight="1" x14ac:dyDescent="0.3">
      <c r="N212" s="637"/>
    </row>
    <row r="213" spans="14:14" ht="18" customHeight="1" x14ac:dyDescent="0.3">
      <c r="N213" s="637"/>
    </row>
    <row r="214" spans="14:14" ht="18" customHeight="1" x14ac:dyDescent="0.3">
      <c r="N214" s="637"/>
    </row>
    <row r="215" spans="14:14" ht="18" customHeight="1" x14ac:dyDescent="0.3">
      <c r="N215" s="637"/>
    </row>
    <row r="216" spans="14:14" ht="18" customHeight="1" x14ac:dyDescent="0.3">
      <c r="N216" s="637"/>
    </row>
    <row r="217" spans="14:14" ht="18" customHeight="1" x14ac:dyDescent="0.3">
      <c r="N217" s="637"/>
    </row>
    <row r="218" spans="14:14" ht="18" customHeight="1" x14ac:dyDescent="0.3">
      <c r="N218" s="637"/>
    </row>
    <row r="219" spans="14:14" ht="18" customHeight="1" x14ac:dyDescent="0.3">
      <c r="N219" s="637"/>
    </row>
    <row r="220" spans="14:14" ht="18" customHeight="1" x14ac:dyDescent="0.3">
      <c r="N220" s="637"/>
    </row>
    <row r="221" spans="14:14" ht="18" customHeight="1" x14ac:dyDescent="0.3">
      <c r="N221" s="637"/>
    </row>
    <row r="222" spans="14:14" ht="18" customHeight="1" x14ac:dyDescent="0.3">
      <c r="N222" s="637"/>
    </row>
    <row r="223" spans="14:14" ht="18" customHeight="1" x14ac:dyDescent="0.3">
      <c r="N223" s="637"/>
    </row>
    <row r="224" spans="14:14" ht="18" customHeight="1" x14ac:dyDescent="0.3">
      <c r="N224" s="637"/>
    </row>
    <row r="225" spans="14:14" ht="18" customHeight="1" x14ac:dyDescent="0.3">
      <c r="N225" s="637"/>
    </row>
    <row r="226" spans="14:14" ht="18" customHeight="1" x14ac:dyDescent="0.3">
      <c r="N226" s="637"/>
    </row>
    <row r="227" spans="14:14" ht="18" customHeight="1" x14ac:dyDescent="0.3">
      <c r="N227" s="637"/>
    </row>
    <row r="228" spans="14:14" ht="18" customHeight="1" x14ac:dyDescent="0.3">
      <c r="N228" s="637"/>
    </row>
    <row r="229" spans="14:14" ht="18" customHeight="1" x14ac:dyDescent="0.3">
      <c r="N229" s="637"/>
    </row>
    <row r="230" spans="14:14" ht="18" customHeight="1" x14ac:dyDescent="0.3">
      <c r="N230" s="637"/>
    </row>
    <row r="231" spans="14:14" ht="18" customHeight="1" x14ac:dyDescent="0.3">
      <c r="N231" s="637"/>
    </row>
    <row r="232" spans="14:14" ht="18" customHeight="1" x14ac:dyDescent="0.3">
      <c r="N232" s="637"/>
    </row>
    <row r="233" spans="14:14" ht="18" customHeight="1" x14ac:dyDescent="0.3">
      <c r="N233" s="637"/>
    </row>
    <row r="234" spans="14:14" ht="18" customHeight="1" x14ac:dyDescent="0.3">
      <c r="N234" s="637"/>
    </row>
    <row r="235" spans="14:14" ht="18" customHeight="1" x14ac:dyDescent="0.3">
      <c r="N235" s="637"/>
    </row>
    <row r="236" spans="14:14" ht="18" customHeight="1" x14ac:dyDescent="0.3">
      <c r="N236" s="637"/>
    </row>
    <row r="237" spans="14:14" ht="18" customHeight="1" x14ac:dyDescent="0.3">
      <c r="N237" s="637"/>
    </row>
    <row r="238" spans="14:14" ht="18" customHeight="1" x14ac:dyDescent="0.3">
      <c r="N238" s="637"/>
    </row>
    <row r="239" spans="14:14" ht="18" customHeight="1" x14ac:dyDescent="0.3">
      <c r="N239" s="637"/>
    </row>
    <row r="240" spans="14:14" ht="18" customHeight="1" x14ac:dyDescent="0.3">
      <c r="N240" s="637"/>
    </row>
    <row r="241" spans="14:14" ht="18" customHeight="1" x14ac:dyDescent="0.3">
      <c r="N241" s="637"/>
    </row>
    <row r="242" spans="14:14" ht="18" customHeight="1" x14ac:dyDescent="0.3">
      <c r="N242" s="637"/>
    </row>
    <row r="243" spans="14:14" ht="18" customHeight="1" x14ac:dyDescent="0.3">
      <c r="N243" s="637"/>
    </row>
    <row r="244" spans="14:14" ht="18" customHeight="1" x14ac:dyDescent="0.3">
      <c r="N244" s="637"/>
    </row>
    <row r="245" spans="14:14" ht="18" customHeight="1" x14ac:dyDescent="0.3">
      <c r="N245" s="637"/>
    </row>
    <row r="246" spans="14:14" ht="18" customHeight="1" x14ac:dyDescent="0.3">
      <c r="N246" s="637"/>
    </row>
    <row r="247" spans="14:14" ht="18" customHeight="1" x14ac:dyDescent="0.3">
      <c r="N247" s="637"/>
    </row>
    <row r="248" spans="14:14" ht="18" customHeight="1" x14ac:dyDescent="0.3">
      <c r="N248" s="637"/>
    </row>
    <row r="249" spans="14:14" ht="18" customHeight="1" x14ac:dyDescent="0.3">
      <c r="N249" s="637"/>
    </row>
    <row r="250" spans="14:14" ht="18" customHeight="1" x14ac:dyDescent="0.3">
      <c r="N250" s="637"/>
    </row>
    <row r="251" spans="14:14" ht="18" customHeight="1" x14ac:dyDescent="0.3">
      <c r="N251" s="637"/>
    </row>
    <row r="252" spans="14:14" ht="18" customHeight="1" x14ac:dyDescent="0.3">
      <c r="N252" s="637"/>
    </row>
    <row r="253" spans="14:14" ht="18" customHeight="1" x14ac:dyDescent="0.3">
      <c r="N253" s="637"/>
    </row>
    <row r="254" spans="14:14" ht="18" customHeight="1" x14ac:dyDescent="0.3">
      <c r="N254" s="637"/>
    </row>
    <row r="255" spans="14:14" ht="18" customHeight="1" x14ac:dyDescent="0.3">
      <c r="N255" s="637"/>
    </row>
    <row r="256" spans="14:14" ht="18" customHeight="1" x14ac:dyDescent="0.3">
      <c r="N256" s="637"/>
    </row>
    <row r="257" spans="14:14" ht="18" customHeight="1" x14ac:dyDescent="0.3">
      <c r="N257" s="637"/>
    </row>
    <row r="258" spans="14:14" ht="18" customHeight="1" x14ac:dyDescent="0.3">
      <c r="N258" s="637"/>
    </row>
    <row r="259" spans="14:14" ht="18" customHeight="1" x14ac:dyDescent="0.3">
      <c r="N259" s="637"/>
    </row>
    <row r="260" spans="14:14" ht="18" customHeight="1" x14ac:dyDescent="0.3">
      <c r="N260" s="637"/>
    </row>
    <row r="261" spans="14:14" ht="18" customHeight="1" x14ac:dyDescent="0.3">
      <c r="N261" s="637"/>
    </row>
    <row r="262" spans="14:14" ht="18" customHeight="1" x14ac:dyDescent="0.3">
      <c r="N262" s="637"/>
    </row>
    <row r="263" spans="14:14" ht="18" customHeight="1" x14ac:dyDescent="0.3">
      <c r="N263" s="637"/>
    </row>
    <row r="264" spans="14:14" ht="18" customHeight="1" x14ac:dyDescent="0.3">
      <c r="N264" s="637"/>
    </row>
    <row r="265" spans="14:14" ht="18" customHeight="1" x14ac:dyDescent="0.3">
      <c r="N265" s="637"/>
    </row>
    <row r="266" spans="14:14" ht="18" customHeight="1" x14ac:dyDescent="0.3">
      <c r="N266" s="637"/>
    </row>
    <row r="267" spans="14:14" ht="18" customHeight="1" x14ac:dyDescent="0.3">
      <c r="N267" s="637"/>
    </row>
    <row r="268" spans="14:14" ht="18" customHeight="1" x14ac:dyDescent="0.3">
      <c r="N268" s="637"/>
    </row>
    <row r="269" spans="14:14" ht="18" customHeight="1" x14ac:dyDescent="0.3">
      <c r="N269" s="637"/>
    </row>
    <row r="270" spans="14:14" ht="18" customHeight="1" x14ac:dyDescent="0.3">
      <c r="N270" s="637"/>
    </row>
    <row r="271" spans="14:14" ht="18" customHeight="1" x14ac:dyDescent="0.3">
      <c r="N271" s="637"/>
    </row>
    <row r="272" spans="14:14" ht="18" customHeight="1" x14ac:dyDescent="0.3">
      <c r="N272" s="637"/>
    </row>
    <row r="273" spans="14:14" ht="18" customHeight="1" x14ac:dyDescent="0.3">
      <c r="N273" s="637"/>
    </row>
    <row r="274" spans="14:14" ht="18" customHeight="1" x14ac:dyDescent="0.3">
      <c r="N274" s="637"/>
    </row>
    <row r="275" spans="14:14" ht="18" customHeight="1" x14ac:dyDescent="0.3">
      <c r="N275" s="637"/>
    </row>
    <row r="276" spans="14:14" ht="18" customHeight="1" x14ac:dyDescent="0.3">
      <c r="N276" s="637"/>
    </row>
    <row r="277" spans="14:14" ht="18" customHeight="1" x14ac:dyDescent="0.3">
      <c r="N277" s="637"/>
    </row>
    <row r="278" spans="14:14" ht="18" customHeight="1" x14ac:dyDescent="0.3">
      <c r="N278" s="637"/>
    </row>
    <row r="279" spans="14:14" ht="18" customHeight="1" x14ac:dyDescent="0.3">
      <c r="N279" s="637"/>
    </row>
    <row r="280" spans="14:14" ht="18" customHeight="1" x14ac:dyDescent="0.3">
      <c r="N280" s="637"/>
    </row>
    <row r="281" spans="14:14" ht="18" customHeight="1" x14ac:dyDescent="0.3">
      <c r="N281" s="637"/>
    </row>
    <row r="282" spans="14:14" ht="18" customHeight="1" x14ac:dyDescent="0.3">
      <c r="N282" s="637"/>
    </row>
    <row r="283" spans="14:14" ht="18" customHeight="1" x14ac:dyDescent="0.3">
      <c r="N283" s="637"/>
    </row>
    <row r="284" spans="14:14" ht="18" customHeight="1" x14ac:dyDescent="0.3">
      <c r="N284" s="637"/>
    </row>
    <row r="285" spans="14:14" ht="18" customHeight="1" x14ac:dyDescent="0.3">
      <c r="N285" s="637"/>
    </row>
    <row r="286" spans="14:14" ht="18" customHeight="1" x14ac:dyDescent="0.3">
      <c r="N286" s="637"/>
    </row>
    <row r="287" spans="14:14" ht="18" customHeight="1" x14ac:dyDescent="0.3">
      <c r="N287" s="637"/>
    </row>
    <row r="288" spans="14:14" ht="18" customHeight="1" x14ac:dyDescent="0.3">
      <c r="N288" s="637"/>
    </row>
    <row r="289" spans="14:14" ht="18" customHeight="1" x14ac:dyDescent="0.3">
      <c r="N289" s="637"/>
    </row>
    <row r="290" spans="14:14" ht="18" customHeight="1" x14ac:dyDescent="0.3">
      <c r="N290" s="637"/>
    </row>
    <row r="291" spans="14:14" ht="18" customHeight="1" x14ac:dyDescent="0.3">
      <c r="N291" s="637"/>
    </row>
    <row r="292" spans="14:14" ht="18" customHeight="1" x14ac:dyDescent="0.3">
      <c r="N292" s="637"/>
    </row>
    <row r="293" spans="14:14" ht="18" customHeight="1" x14ac:dyDescent="0.3">
      <c r="N293" s="637"/>
    </row>
    <row r="294" spans="14:14" ht="18" customHeight="1" x14ac:dyDescent="0.3">
      <c r="N294" s="637"/>
    </row>
    <row r="295" spans="14:14" ht="18" customHeight="1" x14ac:dyDescent="0.3">
      <c r="N295" s="637"/>
    </row>
    <row r="296" spans="14:14" ht="18" customHeight="1" x14ac:dyDescent="0.3">
      <c r="N296" s="637"/>
    </row>
    <row r="297" spans="14:14" ht="18" customHeight="1" x14ac:dyDescent="0.3">
      <c r="N297" s="637"/>
    </row>
    <row r="298" spans="14:14" ht="18" customHeight="1" x14ac:dyDescent="0.3">
      <c r="N298" s="637"/>
    </row>
    <row r="299" spans="14:14" ht="18" customHeight="1" x14ac:dyDescent="0.3">
      <c r="N299" s="637"/>
    </row>
    <row r="300" spans="14:14" ht="18" customHeight="1" x14ac:dyDescent="0.3">
      <c r="N300" s="637"/>
    </row>
    <row r="301" spans="14:14" ht="18" customHeight="1" x14ac:dyDescent="0.3">
      <c r="N301" s="637"/>
    </row>
    <row r="302" spans="14:14" ht="18" customHeight="1" x14ac:dyDescent="0.3">
      <c r="N302" s="637"/>
    </row>
    <row r="303" spans="14:14" ht="18" customHeight="1" x14ac:dyDescent="0.3">
      <c r="N303" s="637"/>
    </row>
    <row r="304" spans="14:14" ht="18" customHeight="1" x14ac:dyDescent="0.3">
      <c r="N304" s="637"/>
    </row>
    <row r="305" spans="14:14" ht="18" customHeight="1" x14ac:dyDescent="0.3">
      <c r="N305" s="637"/>
    </row>
    <row r="306" spans="14:14" ht="18" customHeight="1" x14ac:dyDescent="0.3">
      <c r="N306" s="637"/>
    </row>
    <row r="307" spans="14:14" ht="18" customHeight="1" x14ac:dyDescent="0.3">
      <c r="N307" s="637"/>
    </row>
    <row r="308" spans="14:14" ht="18" customHeight="1" x14ac:dyDescent="0.3">
      <c r="N308" s="637"/>
    </row>
    <row r="309" spans="14:14" ht="18" customHeight="1" x14ac:dyDescent="0.3">
      <c r="N309" s="637"/>
    </row>
    <row r="310" spans="14:14" ht="18" customHeight="1" x14ac:dyDescent="0.3">
      <c r="N310" s="637"/>
    </row>
    <row r="311" spans="14:14" ht="18" customHeight="1" x14ac:dyDescent="0.3">
      <c r="N311" s="637"/>
    </row>
    <row r="312" spans="14:14" ht="18" customHeight="1" x14ac:dyDescent="0.3">
      <c r="N312" s="637"/>
    </row>
    <row r="313" spans="14:14" ht="18" customHeight="1" x14ac:dyDescent="0.3">
      <c r="N313" s="637"/>
    </row>
    <row r="314" spans="14:14" ht="18" customHeight="1" x14ac:dyDescent="0.3">
      <c r="N314" s="637"/>
    </row>
    <row r="315" spans="14:14" ht="18" customHeight="1" x14ac:dyDescent="0.3">
      <c r="N315" s="637"/>
    </row>
    <row r="316" spans="14:14" ht="18" customHeight="1" x14ac:dyDescent="0.3">
      <c r="N316" s="637"/>
    </row>
    <row r="317" spans="14:14" ht="18" customHeight="1" x14ac:dyDescent="0.3">
      <c r="N317" s="637"/>
    </row>
    <row r="318" spans="14:14" ht="18" customHeight="1" x14ac:dyDescent="0.3">
      <c r="N318" s="637"/>
    </row>
    <row r="319" spans="14:14" ht="18" customHeight="1" x14ac:dyDescent="0.3">
      <c r="N319" s="637"/>
    </row>
    <row r="320" spans="14:14" ht="18" customHeight="1" x14ac:dyDescent="0.3">
      <c r="N320" s="637"/>
    </row>
    <row r="321" spans="14:14" ht="18" customHeight="1" x14ac:dyDescent="0.3">
      <c r="N321" s="637"/>
    </row>
    <row r="322" spans="14:14" ht="18" customHeight="1" x14ac:dyDescent="0.3">
      <c r="N322" s="637"/>
    </row>
    <row r="323" spans="14:14" ht="18" customHeight="1" x14ac:dyDescent="0.3">
      <c r="N323" s="637"/>
    </row>
    <row r="324" spans="14:14" ht="18" customHeight="1" x14ac:dyDescent="0.3">
      <c r="N324" s="637"/>
    </row>
    <row r="325" spans="14:14" ht="18" customHeight="1" x14ac:dyDescent="0.3">
      <c r="N325" s="637"/>
    </row>
    <row r="326" spans="14:14" ht="18" customHeight="1" x14ac:dyDescent="0.3">
      <c r="N326" s="637"/>
    </row>
    <row r="327" spans="14:14" ht="18" customHeight="1" x14ac:dyDescent="0.3">
      <c r="N327" s="637"/>
    </row>
    <row r="328" spans="14:14" ht="18" customHeight="1" x14ac:dyDescent="0.3">
      <c r="N328" s="637"/>
    </row>
    <row r="329" spans="14:14" ht="18" customHeight="1" x14ac:dyDescent="0.3">
      <c r="N329" s="637"/>
    </row>
    <row r="330" spans="14:14" ht="18" customHeight="1" x14ac:dyDescent="0.3">
      <c r="N330" s="637"/>
    </row>
    <row r="331" spans="14:14" ht="18" customHeight="1" x14ac:dyDescent="0.3">
      <c r="N331" s="637"/>
    </row>
    <row r="332" spans="14:14" ht="18" customHeight="1" x14ac:dyDescent="0.3">
      <c r="N332" s="637"/>
    </row>
    <row r="333" spans="14:14" ht="18" customHeight="1" x14ac:dyDescent="0.3">
      <c r="N333" s="637"/>
    </row>
    <row r="334" spans="14:14" ht="18" customHeight="1" x14ac:dyDescent="0.3">
      <c r="N334" s="637"/>
    </row>
    <row r="335" spans="14:14" ht="18" customHeight="1" x14ac:dyDescent="0.3">
      <c r="N335" s="637"/>
    </row>
    <row r="336" spans="14:14" ht="18" customHeight="1" x14ac:dyDescent="0.3">
      <c r="N336" s="637"/>
    </row>
    <row r="337" spans="14:14" ht="18" customHeight="1" x14ac:dyDescent="0.3">
      <c r="N337" s="637"/>
    </row>
    <row r="338" spans="14:14" ht="18" customHeight="1" x14ac:dyDescent="0.3">
      <c r="N338" s="637"/>
    </row>
    <row r="339" spans="14:14" ht="18" customHeight="1" x14ac:dyDescent="0.3">
      <c r="N339" s="637"/>
    </row>
    <row r="340" spans="14:14" ht="18" customHeight="1" x14ac:dyDescent="0.3">
      <c r="N340" s="637"/>
    </row>
    <row r="341" spans="14:14" ht="18" customHeight="1" x14ac:dyDescent="0.3">
      <c r="N341" s="637"/>
    </row>
    <row r="342" spans="14:14" ht="18" customHeight="1" x14ac:dyDescent="0.3">
      <c r="N342" s="637"/>
    </row>
    <row r="343" spans="14:14" ht="18" customHeight="1" x14ac:dyDescent="0.3">
      <c r="N343" s="637"/>
    </row>
    <row r="344" spans="14:14" ht="18" customHeight="1" x14ac:dyDescent="0.3">
      <c r="N344" s="637"/>
    </row>
    <row r="345" spans="14:14" ht="18" customHeight="1" x14ac:dyDescent="0.3">
      <c r="N345" s="637"/>
    </row>
    <row r="346" spans="14:14" ht="18" customHeight="1" x14ac:dyDescent="0.3">
      <c r="N346" s="637"/>
    </row>
    <row r="347" spans="14:14" ht="18" customHeight="1" x14ac:dyDescent="0.3">
      <c r="N347" s="637"/>
    </row>
    <row r="348" spans="14:14" ht="18" customHeight="1" x14ac:dyDescent="0.3">
      <c r="N348" s="637"/>
    </row>
    <row r="349" spans="14:14" ht="18" customHeight="1" x14ac:dyDescent="0.3">
      <c r="N349" s="637"/>
    </row>
    <row r="350" spans="14:14" ht="18" customHeight="1" x14ac:dyDescent="0.3">
      <c r="N350" s="637"/>
    </row>
    <row r="351" spans="14:14" ht="18" customHeight="1" x14ac:dyDescent="0.3">
      <c r="N351" s="637"/>
    </row>
    <row r="352" spans="14:14" ht="18" customHeight="1" x14ac:dyDescent="0.3">
      <c r="N352" s="637"/>
    </row>
    <row r="353" spans="14:14" ht="18" customHeight="1" x14ac:dyDescent="0.3">
      <c r="N353" s="637"/>
    </row>
    <row r="354" spans="14:14" ht="18" customHeight="1" x14ac:dyDescent="0.3">
      <c r="N354" s="637"/>
    </row>
    <row r="355" spans="14:14" ht="18" customHeight="1" x14ac:dyDescent="0.3">
      <c r="N355" s="637"/>
    </row>
    <row r="356" spans="14:14" ht="18" customHeight="1" x14ac:dyDescent="0.3">
      <c r="N356" s="637"/>
    </row>
    <row r="357" spans="14:14" ht="18" customHeight="1" x14ac:dyDescent="0.3">
      <c r="N357" s="637"/>
    </row>
    <row r="358" spans="14:14" ht="18" customHeight="1" x14ac:dyDescent="0.3">
      <c r="N358" s="637"/>
    </row>
    <row r="359" spans="14:14" ht="18" customHeight="1" x14ac:dyDescent="0.3">
      <c r="N359" s="637"/>
    </row>
    <row r="360" spans="14:14" ht="18" customHeight="1" x14ac:dyDescent="0.3">
      <c r="N360" s="637"/>
    </row>
    <row r="361" spans="14:14" ht="18" customHeight="1" x14ac:dyDescent="0.3">
      <c r="N361" s="637"/>
    </row>
    <row r="362" spans="14:14" ht="18" customHeight="1" x14ac:dyDescent="0.3">
      <c r="N362" s="637"/>
    </row>
    <row r="363" spans="14:14" ht="18" customHeight="1" x14ac:dyDescent="0.3">
      <c r="N363" s="637"/>
    </row>
    <row r="364" spans="14:14" ht="18" customHeight="1" x14ac:dyDescent="0.3">
      <c r="N364" s="637"/>
    </row>
    <row r="365" spans="14:14" ht="18" customHeight="1" x14ac:dyDescent="0.3">
      <c r="N365" s="637"/>
    </row>
    <row r="366" spans="14:14" ht="18" customHeight="1" x14ac:dyDescent="0.3">
      <c r="N366" s="637"/>
    </row>
    <row r="367" spans="14:14" ht="18" customHeight="1" x14ac:dyDescent="0.3">
      <c r="N367" s="637"/>
    </row>
    <row r="368" spans="14:14" ht="18" customHeight="1" x14ac:dyDescent="0.3">
      <c r="N368" s="637"/>
    </row>
    <row r="369" spans="14:14" ht="18" customHeight="1" x14ac:dyDescent="0.3">
      <c r="N369" s="637"/>
    </row>
    <row r="370" spans="14:14" ht="18" customHeight="1" x14ac:dyDescent="0.3">
      <c r="N370" s="637"/>
    </row>
    <row r="371" spans="14:14" ht="18" customHeight="1" x14ac:dyDescent="0.3">
      <c r="N371" s="637"/>
    </row>
    <row r="372" spans="14:14" ht="18" customHeight="1" x14ac:dyDescent="0.3">
      <c r="N372" s="637"/>
    </row>
    <row r="373" spans="14:14" ht="18" customHeight="1" x14ac:dyDescent="0.3">
      <c r="N373" s="637"/>
    </row>
    <row r="374" spans="14:14" ht="18" customHeight="1" x14ac:dyDescent="0.3">
      <c r="N374" s="637"/>
    </row>
    <row r="375" spans="14:14" ht="18" customHeight="1" x14ac:dyDescent="0.3">
      <c r="N375" s="637"/>
    </row>
    <row r="376" spans="14:14" ht="18" customHeight="1" x14ac:dyDescent="0.3">
      <c r="N376" s="637"/>
    </row>
    <row r="377" spans="14:14" ht="18" customHeight="1" x14ac:dyDescent="0.3">
      <c r="N377" s="637"/>
    </row>
    <row r="378" spans="14:14" ht="18" customHeight="1" x14ac:dyDescent="0.3">
      <c r="N378" s="637"/>
    </row>
    <row r="379" spans="14:14" ht="18" customHeight="1" x14ac:dyDescent="0.3">
      <c r="N379" s="637"/>
    </row>
    <row r="380" spans="14:14" ht="18" customHeight="1" x14ac:dyDescent="0.3">
      <c r="N380" s="637"/>
    </row>
    <row r="381" spans="14:14" ht="18" customHeight="1" x14ac:dyDescent="0.3">
      <c r="N381" s="637"/>
    </row>
    <row r="382" spans="14:14" ht="18" customHeight="1" x14ac:dyDescent="0.3">
      <c r="N382" s="637"/>
    </row>
    <row r="383" spans="14:14" ht="18" customHeight="1" x14ac:dyDescent="0.3">
      <c r="N383" s="637"/>
    </row>
    <row r="384" spans="14:14" ht="18" customHeight="1" x14ac:dyDescent="0.3">
      <c r="N384" s="637"/>
    </row>
    <row r="385" spans="14:14" ht="18" customHeight="1" x14ac:dyDescent="0.3">
      <c r="N385" s="637"/>
    </row>
    <row r="386" spans="14:14" ht="18" customHeight="1" x14ac:dyDescent="0.3">
      <c r="N386" s="637"/>
    </row>
    <row r="387" spans="14:14" ht="18" customHeight="1" x14ac:dyDescent="0.3">
      <c r="N387" s="637"/>
    </row>
    <row r="388" spans="14:14" ht="18" customHeight="1" x14ac:dyDescent="0.3">
      <c r="N388" s="637"/>
    </row>
    <row r="389" spans="14:14" ht="18" customHeight="1" x14ac:dyDescent="0.3">
      <c r="N389" s="637"/>
    </row>
    <row r="390" spans="14:14" ht="18" customHeight="1" x14ac:dyDescent="0.3">
      <c r="N390" s="637"/>
    </row>
    <row r="391" spans="14:14" ht="18" customHeight="1" x14ac:dyDescent="0.3">
      <c r="N391" s="637"/>
    </row>
    <row r="392" spans="14:14" ht="18" customHeight="1" x14ac:dyDescent="0.3">
      <c r="N392" s="637"/>
    </row>
    <row r="393" spans="14:14" ht="18" customHeight="1" x14ac:dyDescent="0.3">
      <c r="N393" s="637"/>
    </row>
    <row r="394" spans="14:14" ht="18" customHeight="1" x14ac:dyDescent="0.3">
      <c r="N394" s="637"/>
    </row>
    <row r="395" spans="14:14" ht="18" customHeight="1" x14ac:dyDescent="0.3">
      <c r="N395" s="637"/>
    </row>
    <row r="396" spans="14:14" ht="18" customHeight="1" x14ac:dyDescent="0.3">
      <c r="N396" s="637"/>
    </row>
    <row r="397" spans="14:14" ht="18" customHeight="1" x14ac:dyDescent="0.3">
      <c r="N397" s="637"/>
    </row>
    <row r="398" spans="14:14" ht="18" customHeight="1" x14ac:dyDescent="0.3">
      <c r="N398" s="637"/>
    </row>
    <row r="399" spans="14:14" ht="18" customHeight="1" x14ac:dyDescent="0.3">
      <c r="N399" s="637"/>
    </row>
    <row r="400" spans="14:14" ht="18" customHeight="1" x14ac:dyDescent="0.3">
      <c r="N400" s="637"/>
    </row>
    <row r="401" spans="14:14" ht="18" customHeight="1" x14ac:dyDescent="0.3">
      <c r="N401" s="637"/>
    </row>
    <row r="402" spans="14:14" ht="18" customHeight="1" x14ac:dyDescent="0.3">
      <c r="N402" s="637"/>
    </row>
    <row r="403" spans="14:14" ht="18" customHeight="1" x14ac:dyDescent="0.3">
      <c r="N403" s="637"/>
    </row>
    <row r="404" spans="14:14" ht="18" customHeight="1" x14ac:dyDescent="0.3">
      <c r="N404" s="637"/>
    </row>
    <row r="405" spans="14:14" ht="18" customHeight="1" x14ac:dyDescent="0.3">
      <c r="N405" s="637"/>
    </row>
    <row r="406" spans="14:14" ht="18" customHeight="1" x14ac:dyDescent="0.3">
      <c r="N406" s="637"/>
    </row>
    <row r="407" spans="14:14" ht="18" customHeight="1" x14ac:dyDescent="0.3">
      <c r="N407" s="637"/>
    </row>
    <row r="408" spans="14:14" ht="18" customHeight="1" x14ac:dyDescent="0.3">
      <c r="N408" s="637"/>
    </row>
    <row r="409" spans="14:14" ht="18" customHeight="1" x14ac:dyDescent="0.3">
      <c r="N409" s="637"/>
    </row>
    <row r="410" spans="14:14" ht="18" customHeight="1" x14ac:dyDescent="0.3">
      <c r="N410" s="637"/>
    </row>
    <row r="411" spans="14:14" ht="18" customHeight="1" x14ac:dyDescent="0.3">
      <c r="N411" s="637"/>
    </row>
    <row r="412" spans="14:14" ht="18" customHeight="1" x14ac:dyDescent="0.3">
      <c r="N412" s="637"/>
    </row>
    <row r="413" spans="14:14" ht="18" customHeight="1" x14ac:dyDescent="0.3">
      <c r="N413" s="637"/>
    </row>
    <row r="414" spans="14:14" ht="18" customHeight="1" x14ac:dyDescent="0.3">
      <c r="N414" s="637"/>
    </row>
    <row r="415" spans="14:14" ht="18" customHeight="1" x14ac:dyDescent="0.3">
      <c r="N415" s="637"/>
    </row>
    <row r="416" spans="14:14" ht="18" customHeight="1" x14ac:dyDescent="0.3">
      <c r="N416" s="637"/>
    </row>
    <row r="417" spans="14:14" ht="18" customHeight="1" x14ac:dyDescent="0.3">
      <c r="N417" s="637"/>
    </row>
    <row r="418" spans="14:14" ht="18" customHeight="1" x14ac:dyDescent="0.3">
      <c r="N418" s="637"/>
    </row>
    <row r="419" spans="14:14" ht="18" customHeight="1" x14ac:dyDescent="0.3">
      <c r="N419" s="637"/>
    </row>
    <row r="420" spans="14:14" ht="18" customHeight="1" x14ac:dyDescent="0.3">
      <c r="N420" s="637"/>
    </row>
    <row r="421" spans="14:14" ht="18" customHeight="1" x14ac:dyDescent="0.3">
      <c r="N421" s="637"/>
    </row>
    <row r="422" spans="14:14" ht="18" customHeight="1" x14ac:dyDescent="0.3">
      <c r="N422" s="637"/>
    </row>
    <row r="423" spans="14:14" ht="18" customHeight="1" x14ac:dyDescent="0.3">
      <c r="N423" s="637"/>
    </row>
    <row r="424" spans="14:14" ht="18" customHeight="1" x14ac:dyDescent="0.3">
      <c r="N424" s="637"/>
    </row>
    <row r="425" spans="14:14" ht="18" customHeight="1" x14ac:dyDescent="0.3">
      <c r="N425" s="637"/>
    </row>
    <row r="426" spans="14:14" ht="18" customHeight="1" x14ac:dyDescent="0.3">
      <c r="N426" s="637"/>
    </row>
    <row r="427" spans="14:14" ht="18" customHeight="1" x14ac:dyDescent="0.3">
      <c r="N427" s="637"/>
    </row>
    <row r="428" spans="14:14" ht="18" customHeight="1" x14ac:dyDescent="0.3">
      <c r="N428" s="637"/>
    </row>
    <row r="429" spans="14:14" ht="18" customHeight="1" x14ac:dyDescent="0.3">
      <c r="N429" s="637"/>
    </row>
    <row r="430" spans="14:14" ht="18" customHeight="1" x14ac:dyDescent="0.3">
      <c r="N430" s="637"/>
    </row>
    <row r="431" spans="14:14" ht="18" customHeight="1" x14ac:dyDescent="0.3">
      <c r="N431" s="637"/>
    </row>
    <row r="432" spans="14:14" ht="18" customHeight="1" x14ac:dyDescent="0.3">
      <c r="N432" s="637"/>
    </row>
    <row r="433" spans="14:14" ht="18" customHeight="1" x14ac:dyDescent="0.3">
      <c r="N433" s="637"/>
    </row>
    <row r="434" spans="14:14" ht="18" customHeight="1" x14ac:dyDescent="0.3">
      <c r="N434" s="637"/>
    </row>
    <row r="435" spans="14:14" ht="18" customHeight="1" x14ac:dyDescent="0.3">
      <c r="N435" s="637"/>
    </row>
    <row r="436" spans="14:14" ht="18" customHeight="1" x14ac:dyDescent="0.3">
      <c r="N436" s="637"/>
    </row>
    <row r="437" spans="14:14" ht="18" customHeight="1" x14ac:dyDescent="0.3">
      <c r="N437" s="637"/>
    </row>
    <row r="438" spans="14:14" ht="18" customHeight="1" x14ac:dyDescent="0.3">
      <c r="N438" s="637"/>
    </row>
    <row r="439" spans="14:14" ht="18" customHeight="1" x14ac:dyDescent="0.3">
      <c r="N439" s="637"/>
    </row>
    <row r="440" spans="14:14" ht="18" customHeight="1" x14ac:dyDescent="0.3">
      <c r="N440" s="637"/>
    </row>
    <row r="441" spans="14:14" ht="18" customHeight="1" x14ac:dyDescent="0.3">
      <c r="N441" s="637"/>
    </row>
    <row r="442" spans="14:14" ht="18" customHeight="1" x14ac:dyDescent="0.3">
      <c r="N442" s="637"/>
    </row>
    <row r="443" spans="14:14" ht="18" customHeight="1" x14ac:dyDescent="0.3">
      <c r="N443" s="637"/>
    </row>
    <row r="444" spans="14:14" ht="18" customHeight="1" x14ac:dyDescent="0.3">
      <c r="N444" s="637"/>
    </row>
    <row r="445" spans="14:14" ht="18" customHeight="1" x14ac:dyDescent="0.3">
      <c r="N445" s="637"/>
    </row>
    <row r="446" spans="14:14" ht="18" customHeight="1" x14ac:dyDescent="0.3">
      <c r="N446" s="637"/>
    </row>
    <row r="447" spans="14:14" ht="18" customHeight="1" x14ac:dyDescent="0.3">
      <c r="N447" s="637"/>
    </row>
    <row r="448" spans="14:14" ht="18" customHeight="1" x14ac:dyDescent="0.3">
      <c r="N448" s="637"/>
    </row>
    <row r="449" spans="14:14" ht="18" customHeight="1" x14ac:dyDescent="0.3">
      <c r="N449" s="637"/>
    </row>
    <row r="450" spans="14:14" ht="18" customHeight="1" x14ac:dyDescent="0.3">
      <c r="N450" s="637"/>
    </row>
    <row r="451" spans="14:14" ht="18" customHeight="1" x14ac:dyDescent="0.3">
      <c r="N451" s="637"/>
    </row>
    <row r="452" spans="14:14" ht="18" customHeight="1" x14ac:dyDescent="0.3">
      <c r="N452" s="637"/>
    </row>
    <row r="453" spans="14:14" ht="18" customHeight="1" x14ac:dyDescent="0.3">
      <c r="N453" s="637"/>
    </row>
    <row r="454" spans="14:14" ht="18" customHeight="1" x14ac:dyDescent="0.3">
      <c r="N454" s="637"/>
    </row>
    <row r="455" spans="14:14" ht="18" customHeight="1" x14ac:dyDescent="0.3">
      <c r="N455" s="637"/>
    </row>
    <row r="456" spans="14:14" ht="18" customHeight="1" x14ac:dyDescent="0.3">
      <c r="N456" s="637"/>
    </row>
    <row r="457" spans="14:14" ht="18" customHeight="1" x14ac:dyDescent="0.3">
      <c r="N457" s="637"/>
    </row>
    <row r="458" spans="14:14" ht="18" customHeight="1" x14ac:dyDescent="0.3">
      <c r="N458" s="637"/>
    </row>
    <row r="459" spans="14:14" ht="18" customHeight="1" x14ac:dyDescent="0.3">
      <c r="N459" s="637"/>
    </row>
    <row r="460" spans="14:14" ht="18" customHeight="1" x14ac:dyDescent="0.3">
      <c r="N460" s="637"/>
    </row>
    <row r="461" spans="14:14" ht="18" customHeight="1" x14ac:dyDescent="0.3">
      <c r="N461" s="637"/>
    </row>
    <row r="462" spans="14:14" ht="18" customHeight="1" x14ac:dyDescent="0.3">
      <c r="N462" s="637"/>
    </row>
    <row r="463" spans="14:14" ht="18" customHeight="1" x14ac:dyDescent="0.3">
      <c r="N463" s="637"/>
    </row>
    <row r="464" spans="14:14" ht="18" customHeight="1" x14ac:dyDescent="0.3">
      <c r="N464" s="637"/>
    </row>
    <row r="465" spans="14:14" ht="18" customHeight="1" x14ac:dyDescent="0.3">
      <c r="N465" s="637"/>
    </row>
    <row r="466" spans="14:14" ht="18" customHeight="1" x14ac:dyDescent="0.3">
      <c r="N466" s="637"/>
    </row>
    <row r="467" spans="14:14" ht="18" customHeight="1" x14ac:dyDescent="0.3">
      <c r="N467" s="637"/>
    </row>
    <row r="468" spans="14:14" ht="18" customHeight="1" x14ac:dyDescent="0.3">
      <c r="N468" s="637"/>
    </row>
    <row r="469" spans="14:14" ht="18" customHeight="1" x14ac:dyDescent="0.3">
      <c r="N469" s="637"/>
    </row>
    <row r="470" spans="14:14" ht="18" customHeight="1" x14ac:dyDescent="0.3">
      <c r="N470" s="637"/>
    </row>
    <row r="471" spans="14:14" ht="18" customHeight="1" x14ac:dyDescent="0.3">
      <c r="N471" s="637"/>
    </row>
    <row r="472" spans="14:14" ht="18" customHeight="1" x14ac:dyDescent="0.3">
      <c r="N472" s="637"/>
    </row>
    <row r="473" spans="14:14" ht="18" customHeight="1" x14ac:dyDescent="0.3">
      <c r="N473" s="637"/>
    </row>
    <row r="474" spans="14:14" ht="18" customHeight="1" x14ac:dyDescent="0.3">
      <c r="N474" s="637"/>
    </row>
    <row r="475" spans="14:14" ht="18" customHeight="1" x14ac:dyDescent="0.3">
      <c r="N475" s="637"/>
    </row>
    <row r="476" spans="14:14" ht="18" customHeight="1" x14ac:dyDescent="0.3">
      <c r="N476" s="637"/>
    </row>
    <row r="477" spans="14:14" ht="18" customHeight="1" x14ac:dyDescent="0.3">
      <c r="N477" s="637"/>
    </row>
    <row r="478" spans="14:14" ht="18" customHeight="1" x14ac:dyDescent="0.3">
      <c r="N478" s="637"/>
    </row>
    <row r="479" spans="14:14" ht="18" customHeight="1" x14ac:dyDescent="0.3">
      <c r="N479" s="637"/>
    </row>
    <row r="480" spans="14:14" ht="18" customHeight="1" x14ac:dyDescent="0.3">
      <c r="N480" s="637"/>
    </row>
    <row r="481" spans="14:14" ht="18" customHeight="1" x14ac:dyDescent="0.3">
      <c r="N481" s="637"/>
    </row>
    <row r="482" spans="14:14" ht="18" customHeight="1" x14ac:dyDescent="0.3">
      <c r="N482" s="637"/>
    </row>
    <row r="483" spans="14:14" ht="18" customHeight="1" x14ac:dyDescent="0.3">
      <c r="N483" s="637"/>
    </row>
    <row r="484" spans="14:14" ht="18" customHeight="1" x14ac:dyDescent="0.3">
      <c r="N484" s="637"/>
    </row>
    <row r="485" spans="14:14" ht="18" customHeight="1" x14ac:dyDescent="0.3">
      <c r="N485" s="637"/>
    </row>
    <row r="486" spans="14:14" ht="18" customHeight="1" x14ac:dyDescent="0.3">
      <c r="N486" s="637"/>
    </row>
    <row r="487" spans="14:14" ht="18" customHeight="1" x14ac:dyDescent="0.3">
      <c r="N487" s="637"/>
    </row>
    <row r="488" spans="14:14" ht="18" customHeight="1" x14ac:dyDescent="0.3">
      <c r="N488" s="637"/>
    </row>
    <row r="489" spans="14:14" ht="18" customHeight="1" x14ac:dyDescent="0.3">
      <c r="N489" s="637"/>
    </row>
    <row r="490" spans="14:14" ht="18" customHeight="1" x14ac:dyDescent="0.3">
      <c r="N490" s="637"/>
    </row>
    <row r="491" spans="14:14" ht="18" customHeight="1" x14ac:dyDescent="0.3">
      <c r="N491" s="637"/>
    </row>
    <row r="492" spans="14:14" ht="18" customHeight="1" x14ac:dyDescent="0.3">
      <c r="N492" s="637"/>
    </row>
    <row r="493" spans="14:14" ht="18" customHeight="1" x14ac:dyDescent="0.3">
      <c r="N493" s="637"/>
    </row>
    <row r="494" spans="14:14" ht="18" customHeight="1" x14ac:dyDescent="0.3">
      <c r="N494" s="637"/>
    </row>
    <row r="495" spans="14:14" ht="18" customHeight="1" x14ac:dyDescent="0.3">
      <c r="N495" s="637"/>
    </row>
    <row r="496" spans="14:14" ht="18" customHeight="1" x14ac:dyDescent="0.3">
      <c r="N496" s="637"/>
    </row>
    <row r="497" spans="14:14" ht="18" customHeight="1" x14ac:dyDescent="0.3">
      <c r="N497" s="637"/>
    </row>
    <row r="498" spans="14:14" ht="18" customHeight="1" x14ac:dyDescent="0.3">
      <c r="N498" s="637"/>
    </row>
    <row r="499" spans="14:14" ht="18" customHeight="1" x14ac:dyDescent="0.3">
      <c r="N499" s="637"/>
    </row>
    <row r="500" spans="14:14" ht="18" customHeight="1" x14ac:dyDescent="0.3">
      <c r="N500" s="637"/>
    </row>
    <row r="501" spans="14:14" ht="18" customHeight="1" x14ac:dyDescent="0.3">
      <c r="N501" s="637"/>
    </row>
    <row r="502" spans="14:14" ht="18" customHeight="1" x14ac:dyDescent="0.3">
      <c r="N502" s="637"/>
    </row>
    <row r="503" spans="14:14" ht="18" customHeight="1" x14ac:dyDescent="0.3">
      <c r="N503" s="637"/>
    </row>
    <row r="504" spans="14:14" ht="18" customHeight="1" x14ac:dyDescent="0.3">
      <c r="N504" s="637"/>
    </row>
    <row r="505" spans="14:14" ht="18" customHeight="1" x14ac:dyDescent="0.3">
      <c r="N505" s="637"/>
    </row>
    <row r="506" spans="14:14" ht="18" customHeight="1" x14ac:dyDescent="0.3">
      <c r="N506" s="637"/>
    </row>
    <row r="507" spans="14:14" ht="18" customHeight="1" x14ac:dyDescent="0.3">
      <c r="N507" s="637"/>
    </row>
    <row r="508" spans="14:14" ht="18" customHeight="1" x14ac:dyDescent="0.3">
      <c r="N508" s="637"/>
    </row>
    <row r="509" spans="14:14" ht="18" customHeight="1" x14ac:dyDescent="0.3">
      <c r="N509" s="637"/>
    </row>
    <row r="510" spans="14:14" ht="18" customHeight="1" x14ac:dyDescent="0.3">
      <c r="N510" s="637"/>
    </row>
    <row r="511" spans="14:14" ht="18" customHeight="1" x14ac:dyDescent="0.3">
      <c r="N511" s="637"/>
    </row>
    <row r="512" spans="14:14" ht="18" customHeight="1" x14ac:dyDescent="0.3">
      <c r="N512" s="637"/>
    </row>
    <row r="513" spans="14:14" ht="18" customHeight="1" x14ac:dyDescent="0.3">
      <c r="N513" s="637"/>
    </row>
    <row r="514" spans="14:14" ht="18" customHeight="1" x14ac:dyDescent="0.3">
      <c r="N514" s="637"/>
    </row>
    <row r="515" spans="14:14" ht="18" customHeight="1" x14ac:dyDescent="0.3">
      <c r="N515" s="637"/>
    </row>
    <row r="516" spans="14:14" ht="18" customHeight="1" x14ac:dyDescent="0.3">
      <c r="N516" s="637"/>
    </row>
    <row r="517" spans="14:14" ht="18" customHeight="1" x14ac:dyDescent="0.3">
      <c r="N517" s="637"/>
    </row>
    <row r="518" spans="14:14" ht="18" customHeight="1" x14ac:dyDescent="0.3">
      <c r="N518" s="637"/>
    </row>
    <row r="519" spans="14:14" ht="18" customHeight="1" x14ac:dyDescent="0.3">
      <c r="N519" s="637"/>
    </row>
    <row r="520" spans="14:14" ht="18" customHeight="1" x14ac:dyDescent="0.3">
      <c r="N520" s="637"/>
    </row>
    <row r="521" spans="14:14" ht="18" customHeight="1" x14ac:dyDescent="0.3">
      <c r="N521" s="637"/>
    </row>
    <row r="522" spans="14:14" ht="18" customHeight="1" x14ac:dyDescent="0.3">
      <c r="N522" s="637"/>
    </row>
    <row r="523" spans="14:14" ht="18" customHeight="1" x14ac:dyDescent="0.3">
      <c r="N523" s="637"/>
    </row>
    <row r="524" spans="14:14" ht="18" customHeight="1" x14ac:dyDescent="0.3">
      <c r="N524" s="637"/>
    </row>
    <row r="525" spans="14:14" ht="18" customHeight="1" x14ac:dyDescent="0.3">
      <c r="N525" s="637"/>
    </row>
    <row r="526" spans="14:14" ht="18" customHeight="1" x14ac:dyDescent="0.3">
      <c r="N526" s="637"/>
    </row>
    <row r="527" spans="14:14" ht="18" customHeight="1" x14ac:dyDescent="0.3">
      <c r="N527" s="637"/>
    </row>
    <row r="528" spans="14:14" ht="18" customHeight="1" x14ac:dyDescent="0.3">
      <c r="N528" s="637"/>
    </row>
    <row r="529" spans="14:14" ht="18" customHeight="1" x14ac:dyDescent="0.3">
      <c r="N529" s="637"/>
    </row>
    <row r="530" spans="14:14" ht="18" customHeight="1" x14ac:dyDescent="0.3">
      <c r="N530" s="637"/>
    </row>
    <row r="531" spans="14:14" ht="18" customHeight="1" x14ac:dyDescent="0.3">
      <c r="N531" s="637"/>
    </row>
    <row r="532" spans="14:14" ht="18" customHeight="1" x14ac:dyDescent="0.3">
      <c r="N532" s="637"/>
    </row>
    <row r="533" spans="14:14" ht="18" customHeight="1" x14ac:dyDescent="0.3">
      <c r="N533" s="637"/>
    </row>
    <row r="534" spans="14:14" ht="18" customHeight="1" x14ac:dyDescent="0.3">
      <c r="N534" s="637"/>
    </row>
    <row r="535" spans="14:14" ht="18" customHeight="1" x14ac:dyDescent="0.3">
      <c r="N535" s="637"/>
    </row>
    <row r="536" spans="14:14" ht="18" customHeight="1" x14ac:dyDescent="0.3">
      <c r="N536" s="637"/>
    </row>
    <row r="537" spans="14:14" ht="18" customHeight="1" x14ac:dyDescent="0.3">
      <c r="N537" s="637"/>
    </row>
    <row r="538" spans="14:14" ht="18" customHeight="1" x14ac:dyDescent="0.3">
      <c r="N538" s="637"/>
    </row>
    <row r="539" spans="14:14" ht="18" customHeight="1" x14ac:dyDescent="0.3">
      <c r="N539" s="637"/>
    </row>
    <row r="540" spans="14:14" ht="18" customHeight="1" x14ac:dyDescent="0.3">
      <c r="N540" s="637"/>
    </row>
    <row r="541" spans="14:14" ht="18" customHeight="1" x14ac:dyDescent="0.3">
      <c r="N541" s="637"/>
    </row>
    <row r="542" spans="14:14" ht="18" customHeight="1" x14ac:dyDescent="0.3">
      <c r="N542" s="637"/>
    </row>
    <row r="543" spans="14:14" ht="18" customHeight="1" x14ac:dyDescent="0.3">
      <c r="N543" s="637"/>
    </row>
    <row r="544" spans="14:14" ht="18" customHeight="1" x14ac:dyDescent="0.3">
      <c r="N544" s="637"/>
    </row>
    <row r="545" spans="14:14" ht="18" customHeight="1" x14ac:dyDescent="0.3">
      <c r="N545" s="637"/>
    </row>
    <row r="546" spans="14:14" ht="18" customHeight="1" x14ac:dyDescent="0.3">
      <c r="N546" s="637"/>
    </row>
    <row r="547" spans="14:14" ht="18" customHeight="1" x14ac:dyDescent="0.3">
      <c r="N547" s="637"/>
    </row>
    <row r="548" spans="14:14" ht="18" customHeight="1" x14ac:dyDescent="0.3">
      <c r="N548" s="637"/>
    </row>
    <row r="549" spans="14:14" ht="18" customHeight="1" x14ac:dyDescent="0.3">
      <c r="N549" s="637"/>
    </row>
    <row r="550" spans="14:14" ht="18" customHeight="1" x14ac:dyDescent="0.3">
      <c r="N550" s="637"/>
    </row>
    <row r="551" spans="14:14" ht="18" customHeight="1" x14ac:dyDescent="0.3">
      <c r="N551" s="637"/>
    </row>
    <row r="552" spans="14:14" ht="18" customHeight="1" x14ac:dyDescent="0.3">
      <c r="N552" s="637"/>
    </row>
    <row r="553" spans="14:14" ht="18" customHeight="1" x14ac:dyDescent="0.3">
      <c r="N553" s="637"/>
    </row>
    <row r="554" spans="14:14" ht="18" customHeight="1" x14ac:dyDescent="0.3">
      <c r="N554" s="637"/>
    </row>
    <row r="555" spans="14:14" ht="18" customHeight="1" x14ac:dyDescent="0.3">
      <c r="N555" s="637"/>
    </row>
    <row r="556" spans="14:14" ht="18" customHeight="1" x14ac:dyDescent="0.3">
      <c r="N556" s="637"/>
    </row>
    <row r="557" spans="14:14" ht="18" customHeight="1" x14ac:dyDescent="0.3">
      <c r="N557" s="637"/>
    </row>
    <row r="558" spans="14:14" ht="18" customHeight="1" x14ac:dyDescent="0.3">
      <c r="N558" s="637"/>
    </row>
    <row r="559" spans="14:14" ht="18" customHeight="1" x14ac:dyDescent="0.3">
      <c r="N559" s="637"/>
    </row>
    <row r="560" spans="14:14" ht="18" customHeight="1" x14ac:dyDescent="0.3">
      <c r="N560" s="637"/>
    </row>
    <row r="561" spans="14:14" ht="18" customHeight="1" x14ac:dyDescent="0.3">
      <c r="N561" s="637"/>
    </row>
    <row r="562" spans="14:14" ht="18" customHeight="1" x14ac:dyDescent="0.3">
      <c r="N562" s="637"/>
    </row>
    <row r="563" spans="14:14" ht="18" customHeight="1" x14ac:dyDescent="0.3">
      <c r="N563" s="637"/>
    </row>
    <row r="564" spans="14:14" ht="18" customHeight="1" x14ac:dyDescent="0.3">
      <c r="N564" s="637"/>
    </row>
    <row r="565" spans="14:14" ht="18" customHeight="1" x14ac:dyDescent="0.3">
      <c r="N565" s="637"/>
    </row>
    <row r="566" spans="14:14" ht="18" customHeight="1" x14ac:dyDescent="0.3">
      <c r="N566" s="637"/>
    </row>
    <row r="567" spans="14:14" ht="18" customHeight="1" x14ac:dyDescent="0.3">
      <c r="N567" s="637"/>
    </row>
    <row r="568" spans="14:14" ht="18" customHeight="1" x14ac:dyDescent="0.3">
      <c r="N568" s="637"/>
    </row>
    <row r="569" spans="14:14" ht="18" customHeight="1" x14ac:dyDescent="0.3">
      <c r="N569" s="637"/>
    </row>
    <row r="570" spans="14:14" ht="18" customHeight="1" x14ac:dyDescent="0.3">
      <c r="N570" s="637"/>
    </row>
    <row r="571" spans="14:14" ht="18" customHeight="1" x14ac:dyDescent="0.3">
      <c r="N571" s="637"/>
    </row>
    <row r="572" spans="14:14" ht="18" customHeight="1" x14ac:dyDescent="0.3">
      <c r="N572" s="637"/>
    </row>
    <row r="573" spans="14:14" ht="18" customHeight="1" x14ac:dyDescent="0.3">
      <c r="N573" s="637"/>
    </row>
    <row r="574" spans="14:14" ht="18" customHeight="1" x14ac:dyDescent="0.3">
      <c r="N574" s="637"/>
    </row>
    <row r="575" spans="14:14" ht="18" customHeight="1" x14ac:dyDescent="0.3">
      <c r="N575" s="637"/>
    </row>
    <row r="576" spans="14:14" ht="18" customHeight="1" x14ac:dyDescent="0.3">
      <c r="N576" s="637"/>
    </row>
    <row r="577" spans="14:14" ht="18" customHeight="1" x14ac:dyDescent="0.3">
      <c r="N577" s="637"/>
    </row>
    <row r="578" spans="14:14" ht="18" customHeight="1" x14ac:dyDescent="0.3">
      <c r="N578" s="637"/>
    </row>
    <row r="579" spans="14:14" ht="18" customHeight="1" x14ac:dyDescent="0.3">
      <c r="N579" s="637"/>
    </row>
    <row r="580" spans="14:14" ht="18" customHeight="1" x14ac:dyDescent="0.3">
      <c r="N580" s="637"/>
    </row>
    <row r="581" spans="14:14" ht="18" customHeight="1" x14ac:dyDescent="0.3">
      <c r="N581" s="637"/>
    </row>
    <row r="582" spans="14:14" ht="18" customHeight="1" x14ac:dyDescent="0.3">
      <c r="N582" s="637"/>
    </row>
    <row r="583" spans="14:14" ht="18" customHeight="1" x14ac:dyDescent="0.3">
      <c r="N583" s="637"/>
    </row>
    <row r="584" spans="14:14" ht="18" customHeight="1" x14ac:dyDescent="0.3">
      <c r="N584" s="637"/>
    </row>
    <row r="585" spans="14:14" ht="18" customHeight="1" x14ac:dyDescent="0.3">
      <c r="N585" s="637"/>
    </row>
    <row r="586" spans="14:14" ht="18" customHeight="1" x14ac:dyDescent="0.3">
      <c r="N586" s="637"/>
    </row>
    <row r="587" spans="14:14" ht="18" customHeight="1" x14ac:dyDescent="0.3">
      <c r="N587" s="637"/>
    </row>
    <row r="588" spans="14:14" ht="18" customHeight="1" x14ac:dyDescent="0.3">
      <c r="N588" s="637"/>
    </row>
    <row r="589" spans="14:14" ht="18" customHeight="1" x14ac:dyDescent="0.3">
      <c r="N589" s="637"/>
    </row>
    <row r="590" spans="14:14" ht="18" customHeight="1" x14ac:dyDescent="0.3">
      <c r="N590" s="637"/>
    </row>
    <row r="591" spans="14:14" ht="18" customHeight="1" x14ac:dyDescent="0.3">
      <c r="N591" s="637"/>
    </row>
    <row r="592" spans="14:14" ht="18" customHeight="1" x14ac:dyDescent="0.3">
      <c r="N592" s="637"/>
    </row>
    <row r="593" spans="14:14" ht="18" customHeight="1" x14ac:dyDescent="0.3">
      <c r="N593" s="637"/>
    </row>
    <row r="594" spans="14:14" ht="18" customHeight="1" x14ac:dyDescent="0.3">
      <c r="N594" s="637"/>
    </row>
    <row r="595" spans="14:14" ht="18" customHeight="1" x14ac:dyDescent="0.3">
      <c r="N595" s="637"/>
    </row>
    <row r="596" spans="14:14" ht="18" customHeight="1" x14ac:dyDescent="0.3">
      <c r="N596" s="637"/>
    </row>
    <row r="597" spans="14:14" ht="18" customHeight="1" x14ac:dyDescent="0.3">
      <c r="N597" s="637"/>
    </row>
    <row r="598" spans="14:14" ht="18" customHeight="1" x14ac:dyDescent="0.3">
      <c r="N598" s="637"/>
    </row>
    <row r="599" spans="14:14" ht="18" customHeight="1" x14ac:dyDescent="0.3">
      <c r="N599" s="637"/>
    </row>
    <row r="600" spans="14:14" ht="18" customHeight="1" x14ac:dyDescent="0.3">
      <c r="N600" s="637"/>
    </row>
    <row r="601" spans="14:14" ht="18" customHeight="1" x14ac:dyDescent="0.3">
      <c r="N601" s="637"/>
    </row>
    <row r="602" spans="14:14" ht="18" customHeight="1" x14ac:dyDescent="0.3">
      <c r="N602" s="637"/>
    </row>
    <row r="603" spans="14:14" ht="18" customHeight="1" x14ac:dyDescent="0.3">
      <c r="N603" s="637"/>
    </row>
    <row r="604" spans="14:14" ht="18" customHeight="1" x14ac:dyDescent="0.3">
      <c r="N604" s="637"/>
    </row>
    <row r="605" spans="14:14" ht="18" customHeight="1" x14ac:dyDescent="0.3">
      <c r="N605" s="637"/>
    </row>
    <row r="606" spans="14:14" ht="18" customHeight="1" x14ac:dyDescent="0.3">
      <c r="N606" s="637"/>
    </row>
    <row r="607" spans="14:14" ht="18" customHeight="1" x14ac:dyDescent="0.3">
      <c r="N607" s="637"/>
    </row>
    <row r="608" spans="14:14" ht="18" customHeight="1" x14ac:dyDescent="0.3">
      <c r="N608" s="637"/>
    </row>
    <row r="609" spans="14:14" ht="18" customHeight="1" x14ac:dyDescent="0.3">
      <c r="N609" s="637"/>
    </row>
    <row r="610" spans="14:14" ht="18" customHeight="1" x14ac:dyDescent="0.3">
      <c r="N610" s="637"/>
    </row>
    <row r="611" spans="14:14" ht="18" customHeight="1" x14ac:dyDescent="0.3">
      <c r="N611" s="637"/>
    </row>
    <row r="612" spans="14:14" ht="18" customHeight="1" x14ac:dyDescent="0.3">
      <c r="N612" s="637"/>
    </row>
    <row r="613" spans="14:14" ht="18" customHeight="1" x14ac:dyDescent="0.3">
      <c r="N613" s="637"/>
    </row>
    <row r="614" spans="14:14" ht="18" customHeight="1" x14ac:dyDescent="0.3">
      <c r="N614" s="637"/>
    </row>
    <row r="615" spans="14:14" ht="18" customHeight="1" x14ac:dyDescent="0.3">
      <c r="N615" s="637"/>
    </row>
    <row r="616" spans="14:14" ht="18" customHeight="1" x14ac:dyDescent="0.3">
      <c r="N616" s="637"/>
    </row>
    <row r="617" spans="14:14" ht="18" customHeight="1" x14ac:dyDescent="0.3">
      <c r="N617" s="637"/>
    </row>
    <row r="618" spans="14:14" ht="18" customHeight="1" x14ac:dyDescent="0.3">
      <c r="N618" s="637"/>
    </row>
    <row r="619" spans="14:14" ht="18" customHeight="1" x14ac:dyDescent="0.3">
      <c r="N619" s="637"/>
    </row>
    <row r="620" spans="14:14" ht="18" customHeight="1" x14ac:dyDescent="0.3">
      <c r="N620" s="637"/>
    </row>
    <row r="621" spans="14:14" ht="18" customHeight="1" x14ac:dyDescent="0.3">
      <c r="N621" s="637"/>
    </row>
    <row r="622" spans="14:14" ht="18" customHeight="1" x14ac:dyDescent="0.3">
      <c r="N622" s="637"/>
    </row>
    <row r="623" spans="14:14" ht="18" customHeight="1" x14ac:dyDescent="0.3">
      <c r="N623" s="637"/>
    </row>
    <row r="624" spans="14:14" ht="18" customHeight="1" x14ac:dyDescent="0.3">
      <c r="N624" s="637"/>
    </row>
    <row r="625" spans="14:14" ht="18" customHeight="1" x14ac:dyDescent="0.3">
      <c r="N625" s="637"/>
    </row>
    <row r="626" spans="14:14" ht="18" customHeight="1" x14ac:dyDescent="0.3">
      <c r="N626" s="637"/>
    </row>
    <row r="627" spans="14:14" ht="18" customHeight="1" x14ac:dyDescent="0.3">
      <c r="N627" s="637"/>
    </row>
    <row r="628" spans="14:14" ht="18" customHeight="1" x14ac:dyDescent="0.3">
      <c r="N628" s="637"/>
    </row>
    <row r="629" spans="14:14" ht="18" customHeight="1" x14ac:dyDescent="0.3">
      <c r="N629" s="637"/>
    </row>
    <row r="630" spans="14:14" ht="18" customHeight="1" x14ac:dyDescent="0.3">
      <c r="N630" s="637"/>
    </row>
    <row r="631" spans="14:14" ht="18" customHeight="1" x14ac:dyDescent="0.3">
      <c r="N631" s="637"/>
    </row>
    <row r="632" spans="14:14" ht="18" customHeight="1" x14ac:dyDescent="0.3">
      <c r="N632" s="637"/>
    </row>
    <row r="633" spans="14:14" ht="18" customHeight="1" x14ac:dyDescent="0.3">
      <c r="N633" s="637"/>
    </row>
    <row r="634" spans="14:14" ht="18" customHeight="1" x14ac:dyDescent="0.3">
      <c r="N634" s="637"/>
    </row>
    <row r="635" spans="14:14" ht="18" customHeight="1" x14ac:dyDescent="0.3">
      <c r="N635" s="637"/>
    </row>
    <row r="636" spans="14:14" ht="18" customHeight="1" x14ac:dyDescent="0.3">
      <c r="N636" s="637"/>
    </row>
    <row r="637" spans="14:14" ht="18" customHeight="1" x14ac:dyDescent="0.3">
      <c r="N637" s="637"/>
    </row>
    <row r="638" spans="14:14" ht="18" customHeight="1" x14ac:dyDescent="0.3">
      <c r="N638" s="637"/>
    </row>
    <row r="639" spans="14:14" ht="18" customHeight="1" x14ac:dyDescent="0.3">
      <c r="N639" s="637"/>
    </row>
    <row r="640" spans="14:14" ht="18" customHeight="1" x14ac:dyDescent="0.3">
      <c r="N640" s="637"/>
    </row>
    <row r="641" spans="14:14" ht="18" customHeight="1" x14ac:dyDescent="0.3">
      <c r="N641" s="637"/>
    </row>
    <row r="642" spans="14:14" ht="18" customHeight="1" x14ac:dyDescent="0.3">
      <c r="N642" s="637"/>
    </row>
    <row r="643" spans="14:14" ht="18" customHeight="1" x14ac:dyDescent="0.3">
      <c r="N643" s="637"/>
    </row>
    <row r="644" spans="14:14" ht="18" customHeight="1" x14ac:dyDescent="0.3">
      <c r="N644" s="637"/>
    </row>
    <row r="645" spans="14:14" ht="18" customHeight="1" x14ac:dyDescent="0.3">
      <c r="N645" s="637"/>
    </row>
    <row r="646" spans="14:14" ht="18" customHeight="1" x14ac:dyDescent="0.3">
      <c r="N646" s="637"/>
    </row>
    <row r="647" spans="14:14" ht="18" customHeight="1" x14ac:dyDescent="0.3">
      <c r="N647" s="637"/>
    </row>
    <row r="648" spans="14:14" ht="18" customHeight="1" x14ac:dyDescent="0.3">
      <c r="N648" s="637"/>
    </row>
    <row r="649" spans="14:14" ht="18" customHeight="1" x14ac:dyDescent="0.3">
      <c r="N649" s="637"/>
    </row>
    <row r="650" spans="14:14" ht="18" customHeight="1" x14ac:dyDescent="0.3">
      <c r="N650" s="637"/>
    </row>
    <row r="651" spans="14:14" ht="18" customHeight="1" x14ac:dyDescent="0.3">
      <c r="N651" s="637"/>
    </row>
    <row r="652" spans="14:14" ht="18" customHeight="1" x14ac:dyDescent="0.3">
      <c r="N652" s="637"/>
    </row>
    <row r="653" spans="14:14" ht="18" customHeight="1" x14ac:dyDescent="0.3">
      <c r="N653" s="637"/>
    </row>
    <row r="654" spans="14:14" ht="18" customHeight="1" x14ac:dyDescent="0.3">
      <c r="N654" s="637"/>
    </row>
    <row r="655" spans="14:14" ht="18" customHeight="1" x14ac:dyDescent="0.3">
      <c r="N655" s="637"/>
    </row>
    <row r="656" spans="14:14" ht="18" customHeight="1" x14ac:dyDescent="0.3">
      <c r="N656" s="637"/>
    </row>
    <row r="657" spans="14:14" ht="18" customHeight="1" x14ac:dyDescent="0.3">
      <c r="N657" s="637"/>
    </row>
    <row r="658" spans="14:14" ht="18" customHeight="1" x14ac:dyDescent="0.3">
      <c r="N658" s="637"/>
    </row>
    <row r="659" spans="14:14" ht="18" customHeight="1" x14ac:dyDescent="0.3">
      <c r="N659" s="637"/>
    </row>
    <row r="660" spans="14:14" ht="18" customHeight="1" x14ac:dyDescent="0.3">
      <c r="N660" s="637"/>
    </row>
    <row r="661" spans="14:14" ht="18" customHeight="1" x14ac:dyDescent="0.3">
      <c r="N661" s="637"/>
    </row>
    <row r="662" spans="14:14" ht="18" customHeight="1" x14ac:dyDescent="0.3">
      <c r="N662" s="637"/>
    </row>
    <row r="663" spans="14:14" ht="18" customHeight="1" x14ac:dyDescent="0.3">
      <c r="N663" s="637"/>
    </row>
    <row r="664" spans="14:14" ht="18" customHeight="1" x14ac:dyDescent="0.3">
      <c r="N664" s="637"/>
    </row>
    <row r="665" spans="14:14" ht="18" customHeight="1" x14ac:dyDescent="0.3">
      <c r="N665" s="637"/>
    </row>
    <row r="666" spans="14:14" ht="18" customHeight="1" x14ac:dyDescent="0.3">
      <c r="N666" s="637"/>
    </row>
    <row r="667" spans="14:14" ht="18" customHeight="1" x14ac:dyDescent="0.3">
      <c r="N667" s="637"/>
    </row>
    <row r="668" spans="14:14" ht="18" customHeight="1" x14ac:dyDescent="0.3">
      <c r="N668" s="637"/>
    </row>
    <row r="669" spans="14:14" ht="18" customHeight="1" x14ac:dyDescent="0.3">
      <c r="N669" s="637"/>
    </row>
    <row r="670" spans="14:14" ht="18" customHeight="1" x14ac:dyDescent="0.3">
      <c r="N670" s="637"/>
    </row>
    <row r="671" spans="14:14" ht="18" customHeight="1" x14ac:dyDescent="0.3">
      <c r="N671" s="637"/>
    </row>
    <row r="672" spans="14:14" ht="18" customHeight="1" x14ac:dyDescent="0.3">
      <c r="N672" s="637"/>
    </row>
    <row r="673" spans="14:14" ht="18" customHeight="1" x14ac:dyDescent="0.3">
      <c r="N673" s="637"/>
    </row>
    <row r="674" spans="14:14" ht="18" customHeight="1" x14ac:dyDescent="0.3">
      <c r="N674" s="637"/>
    </row>
    <row r="675" spans="14:14" ht="18" customHeight="1" x14ac:dyDescent="0.3">
      <c r="N675" s="637"/>
    </row>
    <row r="676" spans="14:14" ht="18" customHeight="1" x14ac:dyDescent="0.3">
      <c r="N676" s="637"/>
    </row>
    <row r="677" spans="14:14" ht="18" customHeight="1" x14ac:dyDescent="0.3">
      <c r="N677" s="637"/>
    </row>
    <row r="678" spans="14:14" ht="18" customHeight="1" x14ac:dyDescent="0.3">
      <c r="N678" s="637"/>
    </row>
    <row r="679" spans="14:14" ht="18" customHeight="1" x14ac:dyDescent="0.3">
      <c r="N679" s="637"/>
    </row>
    <row r="680" spans="14:14" ht="18" customHeight="1" x14ac:dyDescent="0.3">
      <c r="N680" s="637"/>
    </row>
    <row r="681" spans="14:14" ht="18" customHeight="1" x14ac:dyDescent="0.3">
      <c r="N681" s="637"/>
    </row>
    <row r="682" spans="14:14" ht="18" customHeight="1" x14ac:dyDescent="0.3">
      <c r="N682" s="637"/>
    </row>
    <row r="683" spans="14:14" ht="18" customHeight="1" x14ac:dyDescent="0.3">
      <c r="N683" s="637"/>
    </row>
    <row r="684" spans="14:14" ht="18" customHeight="1" x14ac:dyDescent="0.3">
      <c r="N684" s="637"/>
    </row>
    <row r="685" spans="14:14" ht="18" customHeight="1" x14ac:dyDescent="0.3">
      <c r="N685" s="637"/>
    </row>
    <row r="686" spans="14:14" ht="18" customHeight="1" x14ac:dyDescent="0.3">
      <c r="N686" s="637"/>
    </row>
    <row r="687" spans="14:14" ht="18" customHeight="1" x14ac:dyDescent="0.3">
      <c r="N687" s="637"/>
    </row>
    <row r="688" spans="14:14" ht="18" customHeight="1" x14ac:dyDescent="0.3">
      <c r="N688" s="637"/>
    </row>
    <row r="689" spans="14:14" ht="18" customHeight="1" x14ac:dyDescent="0.3">
      <c r="N689" s="637"/>
    </row>
    <row r="690" spans="14:14" ht="18" customHeight="1" x14ac:dyDescent="0.3">
      <c r="N690" s="637"/>
    </row>
    <row r="691" spans="14:14" ht="18" customHeight="1" x14ac:dyDescent="0.3">
      <c r="N691" s="637"/>
    </row>
    <row r="692" spans="14:14" ht="18" customHeight="1" x14ac:dyDescent="0.3">
      <c r="N692" s="637"/>
    </row>
    <row r="693" spans="14:14" ht="18" customHeight="1" x14ac:dyDescent="0.3">
      <c r="N693" s="637"/>
    </row>
    <row r="694" spans="14:14" ht="18" customHeight="1" x14ac:dyDescent="0.3">
      <c r="N694" s="637"/>
    </row>
    <row r="695" spans="14:14" ht="18" customHeight="1" x14ac:dyDescent="0.3">
      <c r="N695" s="637"/>
    </row>
    <row r="696" spans="14:14" ht="18" customHeight="1" x14ac:dyDescent="0.3">
      <c r="N696" s="637"/>
    </row>
    <row r="697" spans="14:14" ht="18" customHeight="1" x14ac:dyDescent="0.3">
      <c r="N697" s="637"/>
    </row>
    <row r="698" spans="14:14" ht="18" customHeight="1" x14ac:dyDescent="0.3">
      <c r="N698" s="637"/>
    </row>
    <row r="699" spans="14:14" ht="18" customHeight="1" x14ac:dyDescent="0.3">
      <c r="N699" s="637"/>
    </row>
    <row r="700" spans="14:14" ht="18" customHeight="1" x14ac:dyDescent="0.3">
      <c r="N700" s="637"/>
    </row>
    <row r="701" spans="14:14" ht="18" customHeight="1" x14ac:dyDescent="0.3">
      <c r="N701" s="637"/>
    </row>
    <row r="702" spans="14:14" ht="18" customHeight="1" x14ac:dyDescent="0.3">
      <c r="N702" s="637"/>
    </row>
    <row r="703" spans="14:14" ht="18" customHeight="1" x14ac:dyDescent="0.3">
      <c r="N703" s="637"/>
    </row>
    <row r="704" spans="14:14" ht="18" customHeight="1" x14ac:dyDescent="0.3">
      <c r="N704" s="637"/>
    </row>
    <row r="705" spans="14:14" ht="18" customHeight="1" x14ac:dyDescent="0.3">
      <c r="N705" s="637"/>
    </row>
    <row r="706" spans="14:14" ht="18" customHeight="1" x14ac:dyDescent="0.3">
      <c r="N706" s="637"/>
    </row>
    <row r="707" spans="14:14" ht="18" customHeight="1" x14ac:dyDescent="0.3">
      <c r="N707" s="637"/>
    </row>
    <row r="708" spans="14:14" ht="18" customHeight="1" x14ac:dyDescent="0.3">
      <c r="N708" s="637"/>
    </row>
    <row r="709" spans="14:14" ht="18" customHeight="1" x14ac:dyDescent="0.3">
      <c r="N709" s="637"/>
    </row>
    <row r="710" spans="14:14" ht="18" customHeight="1" x14ac:dyDescent="0.3">
      <c r="N710" s="637"/>
    </row>
    <row r="711" spans="14:14" ht="18" customHeight="1" x14ac:dyDescent="0.3">
      <c r="N711" s="637"/>
    </row>
    <row r="712" spans="14:14" ht="18" customHeight="1" x14ac:dyDescent="0.3">
      <c r="N712" s="637"/>
    </row>
    <row r="713" spans="14:14" ht="18" customHeight="1" x14ac:dyDescent="0.3">
      <c r="N713" s="637"/>
    </row>
    <row r="714" spans="14:14" ht="18" customHeight="1" x14ac:dyDescent="0.3">
      <c r="N714" s="637"/>
    </row>
    <row r="715" spans="14:14" ht="18" customHeight="1" x14ac:dyDescent="0.3">
      <c r="N715" s="637"/>
    </row>
    <row r="716" spans="14:14" ht="18" customHeight="1" x14ac:dyDescent="0.3">
      <c r="N716" s="637"/>
    </row>
    <row r="717" spans="14:14" ht="18" customHeight="1" x14ac:dyDescent="0.3">
      <c r="N717" s="637"/>
    </row>
    <row r="718" spans="14:14" ht="18" customHeight="1" x14ac:dyDescent="0.3">
      <c r="N718" s="637"/>
    </row>
    <row r="719" spans="14:14" ht="18" customHeight="1" x14ac:dyDescent="0.3">
      <c r="N719" s="637"/>
    </row>
    <row r="720" spans="14:14" ht="18" customHeight="1" x14ac:dyDescent="0.3">
      <c r="N720" s="637"/>
    </row>
    <row r="721" spans="14:14" ht="18" customHeight="1" x14ac:dyDescent="0.3">
      <c r="N721" s="637"/>
    </row>
    <row r="722" spans="14:14" ht="18" customHeight="1" x14ac:dyDescent="0.3">
      <c r="N722" s="637"/>
    </row>
    <row r="723" spans="14:14" ht="18" customHeight="1" x14ac:dyDescent="0.3">
      <c r="N723" s="637"/>
    </row>
    <row r="724" spans="14:14" ht="18" customHeight="1" x14ac:dyDescent="0.3">
      <c r="N724" s="637"/>
    </row>
    <row r="725" spans="14:14" ht="18" customHeight="1" x14ac:dyDescent="0.3">
      <c r="N725" s="637"/>
    </row>
    <row r="726" spans="14:14" ht="18" customHeight="1" x14ac:dyDescent="0.3">
      <c r="N726" s="637"/>
    </row>
    <row r="727" spans="14:14" ht="18" customHeight="1" x14ac:dyDescent="0.3">
      <c r="N727" s="637"/>
    </row>
    <row r="728" spans="14:14" ht="18" customHeight="1" x14ac:dyDescent="0.3">
      <c r="N728" s="637"/>
    </row>
    <row r="729" spans="14:14" ht="18" customHeight="1" x14ac:dyDescent="0.3">
      <c r="N729" s="637"/>
    </row>
    <row r="730" spans="14:14" ht="18" customHeight="1" x14ac:dyDescent="0.3">
      <c r="N730" s="637"/>
    </row>
    <row r="731" spans="14:14" ht="18" customHeight="1" x14ac:dyDescent="0.3">
      <c r="N731" s="637"/>
    </row>
    <row r="732" spans="14:14" ht="18" customHeight="1" x14ac:dyDescent="0.3">
      <c r="N732" s="637"/>
    </row>
    <row r="733" spans="14:14" ht="18" customHeight="1" x14ac:dyDescent="0.3">
      <c r="N733" s="637"/>
    </row>
    <row r="734" spans="14:14" ht="18" customHeight="1" x14ac:dyDescent="0.3">
      <c r="N734" s="637"/>
    </row>
    <row r="735" spans="14:14" ht="18" customHeight="1" x14ac:dyDescent="0.3">
      <c r="N735" s="637"/>
    </row>
    <row r="736" spans="14:14" ht="18" customHeight="1" x14ac:dyDescent="0.3">
      <c r="N736" s="637"/>
    </row>
    <row r="737" spans="14:14" ht="18" customHeight="1" x14ac:dyDescent="0.3">
      <c r="N737" s="637"/>
    </row>
    <row r="738" spans="14:14" ht="18" customHeight="1" x14ac:dyDescent="0.3">
      <c r="N738" s="637"/>
    </row>
    <row r="739" spans="14:14" ht="18" customHeight="1" x14ac:dyDescent="0.3">
      <c r="N739" s="637"/>
    </row>
    <row r="740" spans="14:14" ht="18" customHeight="1" x14ac:dyDescent="0.3">
      <c r="N740" s="637"/>
    </row>
    <row r="741" spans="14:14" ht="18" customHeight="1" x14ac:dyDescent="0.3">
      <c r="N741" s="637"/>
    </row>
    <row r="742" spans="14:14" ht="18" customHeight="1" x14ac:dyDescent="0.3">
      <c r="N742" s="637"/>
    </row>
    <row r="743" spans="14:14" ht="18" customHeight="1" x14ac:dyDescent="0.3">
      <c r="N743" s="637"/>
    </row>
    <row r="744" spans="14:14" ht="18" customHeight="1" x14ac:dyDescent="0.3">
      <c r="N744" s="637"/>
    </row>
    <row r="745" spans="14:14" ht="18" customHeight="1" x14ac:dyDescent="0.3">
      <c r="N745" s="637"/>
    </row>
    <row r="746" spans="14:14" ht="18" customHeight="1" x14ac:dyDescent="0.3">
      <c r="N746" s="637"/>
    </row>
    <row r="747" spans="14:14" ht="18" customHeight="1" x14ac:dyDescent="0.3">
      <c r="N747" s="637"/>
    </row>
    <row r="748" spans="14:14" ht="18" customHeight="1" x14ac:dyDescent="0.3">
      <c r="N748" s="637"/>
    </row>
    <row r="749" spans="14:14" ht="18" customHeight="1" x14ac:dyDescent="0.3">
      <c r="N749" s="637"/>
    </row>
    <row r="750" spans="14:14" ht="18" customHeight="1" x14ac:dyDescent="0.3">
      <c r="N750" s="637"/>
    </row>
    <row r="751" spans="14:14" ht="18" customHeight="1" x14ac:dyDescent="0.3">
      <c r="N751" s="637"/>
    </row>
    <row r="752" spans="14:14" ht="18" customHeight="1" x14ac:dyDescent="0.3">
      <c r="N752" s="637"/>
    </row>
    <row r="753" spans="14:14" ht="18" customHeight="1" x14ac:dyDescent="0.3">
      <c r="N753" s="637"/>
    </row>
    <row r="754" spans="14:14" ht="18" customHeight="1" x14ac:dyDescent="0.3">
      <c r="N754" s="637"/>
    </row>
    <row r="755" spans="14:14" ht="18" customHeight="1" x14ac:dyDescent="0.3">
      <c r="N755" s="637"/>
    </row>
    <row r="756" spans="14:14" ht="18" customHeight="1" x14ac:dyDescent="0.3">
      <c r="N756" s="637"/>
    </row>
    <row r="757" spans="14:14" ht="18" customHeight="1" x14ac:dyDescent="0.3">
      <c r="N757" s="637"/>
    </row>
    <row r="758" spans="14:14" ht="18" customHeight="1" x14ac:dyDescent="0.3">
      <c r="N758" s="637"/>
    </row>
    <row r="759" spans="14:14" ht="18" customHeight="1" x14ac:dyDescent="0.3">
      <c r="N759" s="637"/>
    </row>
    <row r="760" spans="14:14" ht="18" customHeight="1" x14ac:dyDescent="0.3">
      <c r="N760" s="637"/>
    </row>
    <row r="761" spans="14:14" ht="18" customHeight="1" x14ac:dyDescent="0.3">
      <c r="N761" s="637"/>
    </row>
    <row r="762" spans="14:14" ht="18" customHeight="1" x14ac:dyDescent="0.3">
      <c r="N762" s="637"/>
    </row>
    <row r="763" spans="14:14" ht="18" customHeight="1" x14ac:dyDescent="0.3">
      <c r="N763" s="637"/>
    </row>
    <row r="764" spans="14:14" ht="18" customHeight="1" x14ac:dyDescent="0.3">
      <c r="N764" s="637"/>
    </row>
    <row r="765" spans="14:14" ht="18" customHeight="1" x14ac:dyDescent="0.3">
      <c r="N765" s="637"/>
    </row>
    <row r="766" spans="14:14" ht="18" customHeight="1" x14ac:dyDescent="0.3">
      <c r="N766" s="637"/>
    </row>
    <row r="767" spans="14:14" ht="18" customHeight="1" x14ac:dyDescent="0.3">
      <c r="N767" s="637"/>
    </row>
    <row r="768" spans="14:14" ht="18" customHeight="1" x14ac:dyDescent="0.3">
      <c r="N768" s="637"/>
    </row>
    <row r="769" spans="14:14" ht="18" customHeight="1" x14ac:dyDescent="0.3">
      <c r="N769" s="637"/>
    </row>
    <row r="770" spans="14:14" ht="18" customHeight="1" x14ac:dyDescent="0.3">
      <c r="N770" s="637"/>
    </row>
    <row r="771" spans="14:14" ht="18" customHeight="1" x14ac:dyDescent="0.3">
      <c r="N771" s="637"/>
    </row>
    <row r="772" spans="14:14" ht="18" customHeight="1" x14ac:dyDescent="0.3">
      <c r="N772" s="637"/>
    </row>
    <row r="773" spans="14:14" ht="18" customHeight="1" x14ac:dyDescent="0.3">
      <c r="N773" s="637"/>
    </row>
    <row r="774" spans="14:14" ht="18" customHeight="1" x14ac:dyDescent="0.3">
      <c r="N774" s="637"/>
    </row>
    <row r="775" spans="14:14" ht="18" customHeight="1" x14ac:dyDescent="0.3">
      <c r="N775" s="637"/>
    </row>
    <row r="776" spans="14:14" ht="18" customHeight="1" x14ac:dyDescent="0.3">
      <c r="N776" s="637"/>
    </row>
    <row r="777" spans="14:14" ht="18" customHeight="1" x14ac:dyDescent="0.3">
      <c r="N777" s="637"/>
    </row>
    <row r="778" spans="14:14" ht="18" customHeight="1" x14ac:dyDescent="0.3">
      <c r="N778" s="637"/>
    </row>
    <row r="779" spans="14:14" ht="18" customHeight="1" x14ac:dyDescent="0.3">
      <c r="N779" s="637"/>
    </row>
    <row r="780" spans="14:14" ht="18" customHeight="1" x14ac:dyDescent="0.3">
      <c r="N780" s="637"/>
    </row>
    <row r="781" spans="14:14" ht="18" customHeight="1" x14ac:dyDescent="0.3">
      <c r="N781" s="637"/>
    </row>
    <row r="782" spans="14:14" ht="18" customHeight="1" x14ac:dyDescent="0.3">
      <c r="N782" s="637"/>
    </row>
    <row r="783" spans="14:14" ht="18" customHeight="1" x14ac:dyDescent="0.3">
      <c r="N783" s="637"/>
    </row>
    <row r="784" spans="14:14" ht="18" customHeight="1" x14ac:dyDescent="0.3">
      <c r="N784" s="637"/>
    </row>
    <row r="785" spans="14:14" ht="18" customHeight="1" x14ac:dyDescent="0.3">
      <c r="N785" s="637"/>
    </row>
    <row r="786" spans="14:14" ht="18" customHeight="1" x14ac:dyDescent="0.3">
      <c r="N786" s="637"/>
    </row>
    <row r="787" spans="14:14" ht="18" customHeight="1" x14ac:dyDescent="0.3">
      <c r="N787" s="637"/>
    </row>
    <row r="788" spans="14:14" ht="18" customHeight="1" x14ac:dyDescent="0.3">
      <c r="N788" s="637"/>
    </row>
    <row r="789" spans="14:14" ht="18" customHeight="1" x14ac:dyDescent="0.3">
      <c r="N789" s="637"/>
    </row>
    <row r="790" spans="14:14" ht="18" customHeight="1" x14ac:dyDescent="0.3">
      <c r="N790" s="637"/>
    </row>
    <row r="791" spans="14:14" ht="18" customHeight="1" x14ac:dyDescent="0.3">
      <c r="N791" s="637"/>
    </row>
    <row r="792" spans="14:14" ht="18" customHeight="1" x14ac:dyDescent="0.3">
      <c r="N792" s="637"/>
    </row>
    <row r="793" spans="14:14" ht="18" customHeight="1" x14ac:dyDescent="0.3">
      <c r="N793" s="637"/>
    </row>
    <row r="794" spans="14:14" ht="18" customHeight="1" x14ac:dyDescent="0.3">
      <c r="N794" s="637"/>
    </row>
    <row r="795" spans="14:14" ht="18" customHeight="1" x14ac:dyDescent="0.3">
      <c r="N795" s="637"/>
    </row>
    <row r="796" spans="14:14" ht="18" customHeight="1" x14ac:dyDescent="0.3">
      <c r="N796" s="637"/>
    </row>
    <row r="797" spans="14:14" ht="18" customHeight="1" x14ac:dyDescent="0.3">
      <c r="N797" s="637"/>
    </row>
    <row r="798" spans="14:14" ht="18" customHeight="1" x14ac:dyDescent="0.3">
      <c r="N798" s="637"/>
    </row>
    <row r="799" spans="14:14" ht="18" customHeight="1" x14ac:dyDescent="0.3">
      <c r="N799" s="637"/>
    </row>
    <row r="800" spans="14:14" ht="18" customHeight="1" x14ac:dyDescent="0.3">
      <c r="N800" s="637"/>
    </row>
    <row r="801" spans="14:14" ht="18" customHeight="1" x14ac:dyDescent="0.3">
      <c r="N801" s="637"/>
    </row>
    <row r="802" spans="14:14" ht="18" customHeight="1" x14ac:dyDescent="0.3">
      <c r="N802" s="637"/>
    </row>
    <row r="803" spans="14:14" ht="18" customHeight="1" x14ac:dyDescent="0.3">
      <c r="N803" s="637"/>
    </row>
    <row r="804" spans="14:14" ht="18" customHeight="1" x14ac:dyDescent="0.3">
      <c r="N804" s="637"/>
    </row>
    <row r="805" spans="14:14" ht="18" customHeight="1" x14ac:dyDescent="0.3">
      <c r="N805" s="637"/>
    </row>
    <row r="806" spans="14:14" ht="18" customHeight="1" x14ac:dyDescent="0.3">
      <c r="N806" s="637"/>
    </row>
    <row r="807" spans="14:14" ht="18" customHeight="1" x14ac:dyDescent="0.3">
      <c r="N807" s="637"/>
    </row>
    <row r="808" spans="14:14" ht="18" customHeight="1" x14ac:dyDescent="0.3">
      <c r="N808" s="637"/>
    </row>
    <row r="809" spans="14:14" ht="18" customHeight="1" x14ac:dyDescent="0.3">
      <c r="N809" s="637"/>
    </row>
    <row r="810" spans="14:14" ht="18" customHeight="1" x14ac:dyDescent="0.3">
      <c r="N810" s="637"/>
    </row>
    <row r="811" spans="14:14" ht="18" customHeight="1" x14ac:dyDescent="0.3">
      <c r="N811" s="637"/>
    </row>
    <row r="812" spans="14:14" ht="18" customHeight="1" x14ac:dyDescent="0.3">
      <c r="N812" s="637"/>
    </row>
    <row r="813" spans="14:14" ht="18" customHeight="1" x14ac:dyDescent="0.3">
      <c r="N813" s="637"/>
    </row>
    <row r="814" spans="14:14" ht="18" customHeight="1" x14ac:dyDescent="0.3">
      <c r="N814" s="637"/>
    </row>
    <row r="815" spans="14:14" ht="18" customHeight="1" x14ac:dyDescent="0.3">
      <c r="N815" s="637"/>
    </row>
    <row r="816" spans="14:14" ht="18" customHeight="1" x14ac:dyDescent="0.3">
      <c r="N816" s="637"/>
    </row>
    <row r="817" spans="14:14" ht="18" customHeight="1" x14ac:dyDescent="0.3">
      <c r="N817" s="637"/>
    </row>
    <row r="818" spans="14:14" ht="18" customHeight="1" x14ac:dyDescent="0.3">
      <c r="N818" s="637"/>
    </row>
    <row r="819" spans="14:14" ht="18" customHeight="1" x14ac:dyDescent="0.3">
      <c r="N819" s="637"/>
    </row>
    <row r="820" spans="14:14" ht="18" customHeight="1" x14ac:dyDescent="0.3">
      <c r="N820" s="637"/>
    </row>
    <row r="821" spans="14:14" ht="18" customHeight="1" x14ac:dyDescent="0.3">
      <c r="N821" s="637"/>
    </row>
    <row r="822" spans="14:14" ht="18" customHeight="1" x14ac:dyDescent="0.3">
      <c r="N822" s="637"/>
    </row>
    <row r="823" spans="14:14" ht="18" customHeight="1" x14ac:dyDescent="0.3">
      <c r="N823" s="637"/>
    </row>
    <row r="824" spans="14:14" ht="18" customHeight="1" x14ac:dyDescent="0.3">
      <c r="N824" s="637"/>
    </row>
    <row r="825" spans="14:14" ht="18" customHeight="1" x14ac:dyDescent="0.3">
      <c r="N825" s="637"/>
    </row>
    <row r="826" spans="14:14" ht="18" customHeight="1" x14ac:dyDescent="0.3">
      <c r="N826" s="637"/>
    </row>
    <row r="827" spans="14:14" ht="18" customHeight="1" x14ac:dyDescent="0.3">
      <c r="N827" s="637"/>
    </row>
    <row r="828" spans="14:14" ht="18" customHeight="1" x14ac:dyDescent="0.3">
      <c r="N828" s="637"/>
    </row>
    <row r="829" spans="14:14" ht="18" customHeight="1" x14ac:dyDescent="0.3">
      <c r="N829" s="637"/>
    </row>
    <row r="830" spans="14:14" ht="18" customHeight="1" x14ac:dyDescent="0.3">
      <c r="N830" s="637"/>
    </row>
    <row r="831" spans="14:14" ht="18" customHeight="1" x14ac:dyDescent="0.3">
      <c r="N831" s="637"/>
    </row>
    <row r="832" spans="14:14" ht="18" customHeight="1" x14ac:dyDescent="0.3">
      <c r="N832" s="637"/>
    </row>
    <row r="833" spans="14:14" ht="18" customHeight="1" x14ac:dyDescent="0.3">
      <c r="N833" s="637"/>
    </row>
    <row r="834" spans="14:14" ht="18" customHeight="1" x14ac:dyDescent="0.3">
      <c r="N834" s="637"/>
    </row>
    <row r="835" spans="14:14" ht="18" customHeight="1" x14ac:dyDescent="0.3">
      <c r="N835" s="637"/>
    </row>
    <row r="836" spans="14:14" ht="18" customHeight="1" x14ac:dyDescent="0.3">
      <c r="N836" s="637"/>
    </row>
    <row r="837" spans="14:14" ht="18" customHeight="1" x14ac:dyDescent="0.3">
      <c r="N837" s="637"/>
    </row>
    <row r="838" spans="14:14" ht="18" customHeight="1" x14ac:dyDescent="0.3">
      <c r="N838" s="637"/>
    </row>
    <row r="839" spans="14:14" ht="18" customHeight="1" x14ac:dyDescent="0.3">
      <c r="N839" s="637"/>
    </row>
    <row r="840" spans="14:14" ht="18" customHeight="1" x14ac:dyDescent="0.3">
      <c r="N840" s="637"/>
    </row>
    <row r="841" spans="14:14" ht="18" customHeight="1" x14ac:dyDescent="0.3">
      <c r="N841" s="637"/>
    </row>
    <row r="842" spans="14:14" ht="18" customHeight="1" x14ac:dyDescent="0.3">
      <c r="N842" s="637"/>
    </row>
    <row r="843" spans="14:14" ht="18" customHeight="1" x14ac:dyDescent="0.3">
      <c r="N843" s="637"/>
    </row>
    <row r="844" spans="14:14" ht="18" customHeight="1" x14ac:dyDescent="0.3">
      <c r="N844" s="637"/>
    </row>
    <row r="845" spans="14:14" ht="18" customHeight="1" x14ac:dyDescent="0.3">
      <c r="N845" s="637"/>
    </row>
    <row r="846" spans="14:14" ht="18" customHeight="1" x14ac:dyDescent="0.3">
      <c r="N846" s="637"/>
    </row>
    <row r="847" spans="14:14" ht="18" customHeight="1" x14ac:dyDescent="0.3">
      <c r="N847" s="637"/>
    </row>
    <row r="848" spans="14:14" ht="18" customHeight="1" x14ac:dyDescent="0.3">
      <c r="N848" s="637"/>
    </row>
    <row r="849" spans="14:14" ht="18" customHeight="1" x14ac:dyDescent="0.3">
      <c r="N849" s="637"/>
    </row>
    <row r="850" spans="14:14" ht="18" customHeight="1" x14ac:dyDescent="0.3">
      <c r="N850" s="637"/>
    </row>
    <row r="851" spans="14:14" ht="18" customHeight="1" x14ac:dyDescent="0.3">
      <c r="N851" s="637"/>
    </row>
    <row r="852" spans="14:14" ht="18" customHeight="1" x14ac:dyDescent="0.3">
      <c r="N852" s="637"/>
    </row>
    <row r="853" spans="14:14" ht="18" customHeight="1" x14ac:dyDescent="0.3">
      <c r="N853" s="637"/>
    </row>
    <row r="854" spans="14:14" ht="18" customHeight="1" x14ac:dyDescent="0.3">
      <c r="N854" s="637"/>
    </row>
    <row r="855" spans="14:14" ht="18" customHeight="1" x14ac:dyDescent="0.3">
      <c r="N855" s="637"/>
    </row>
    <row r="856" spans="14:14" ht="18" customHeight="1" x14ac:dyDescent="0.3">
      <c r="N856" s="637"/>
    </row>
    <row r="857" spans="14:14" ht="18" customHeight="1" x14ac:dyDescent="0.3">
      <c r="N857" s="637"/>
    </row>
    <row r="858" spans="14:14" ht="18" customHeight="1" x14ac:dyDescent="0.3">
      <c r="N858" s="637"/>
    </row>
    <row r="859" spans="14:14" ht="18" customHeight="1" x14ac:dyDescent="0.3">
      <c r="N859" s="637"/>
    </row>
    <row r="860" spans="14:14" ht="18" customHeight="1" x14ac:dyDescent="0.3">
      <c r="N860" s="637"/>
    </row>
    <row r="861" spans="14:14" ht="18" customHeight="1" x14ac:dyDescent="0.3">
      <c r="N861" s="637"/>
    </row>
    <row r="862" spans="14:14" ht="18" customHeight="1" x14ac:dyDescent="0.3">
      <c r="N862" s="637"/>
    </row>
    <row r="863" spans="14:14" ht="18" customHeight="1" x14ac:dyDescent="0.3">
      <c r="N863" s="637"/>
    </row>
    <row r="864" spans="14:14" ht="18" customHeight="1" x14ac:dyDescent="0.3">
      <c r="N864" s="637"/>
    </row>
    <row r="865" spans="14:14" ht="18" customHeight="1" x14ac:dyDescent="0.3">
      <c r="N865" s="637"/>
    </row>
    <row r="866" spans="14:14" ht="18" customHeight="1" x14ac:dyDescent="0.3">
      <c r="N866" s="637"/>
    </row>
    <row r="867" spans="14:14" ht="18" customHeight="1" x14ac:dyDescent="0.3">
      <c r="N867" s="637"/>
    </row>
    <row r="868" spans="14:14" ht="18" customHeight="1" x14ac:dyDescent="0.3">
      <c r="N868" s="637"/>
    </row>
    <row r="869" spans="14:14" ht="18" customHeight="1" x14ac:dyDescent="0.3">
      <c r="N869" s="637"/>
    </row>
    <row r="870" spans="14:14" ht="18" customHeight="1" x14ac:dyDescent="0.3">
      <c r="N870" s="637"/>
    </row>
    <row r="871" spans="14:14" ht="18" customHeight="1" x14ac:dyDescent="0.3">
      <c r="N871" s="637"/>
    </row>
    <row r="872" spans="14:14" ht="18" customHeight="1" x14ac:dyDescent="0.3">
      <c r="N872" s="637"/>
    </row>
    <row r="873" spans="14:14" ht="18" customHeight="1" x14ac:dyDescent="0.3">
      <c r="N873" s="637"/>
    </row>
    <row r="874" spans="14:14" ht="18" customHeight="1" x14ac:dyDescent="0.3">
      <c r="N874" s="637"/>
    </row>
    <row r="875" spans="14:14" ht="18" customHeight="1" x14ac:dyDescent="0.3">
      <c r="N875" s="637"/>
    </row>
    <row r="876" spans="14:14" ht="18" customHeight="1" x14ac:dyDescent="0.3">
      <c r="N876" s="637"/>
    </row>
    <row r="877" spans="14:14" ht="18" customHeight="1" x14ac:dyDescent="0.3">
      <c r="N877" s="637"/>
    </row>
    <row r="878" spans="14:14" ht="18" customHeight="1" x14ac:dyDescent="0.3">
      <c r="N878" s="637"/>
    </row>
    <row r="879" spans="14:14" ht="18" customHeight="1" x14ac:dyDescent="0.3">
      <c r="N879" s="637"/>
    </row>
    <row r="880" spans="14:14" ht="18" customHeight="1" x14ac:dyDescent="0.3">
      <c r="N880" s="637"/>
    </row>
    <row r="881" spans="14:14" ht="18" customHeight="1" x14ac:dyDescent="0.3">
      <c r="N881" s="637"/>
    </row>
    <row r="882" spans="14:14" ht="18" customHeight="1" x14ac:dyDescent="0.3">
      <c r="N882" s="637"/>
    </row>
    <row r="883" spans="14:14" ht="18" customHeight="1" x14ac:dyDescent="0.3">
      <c r="N883" s="637"/>
    </row>
    <row r="884" spans="14:14" ht="18" customHeight="1" x14ac:dyDescent="0.3">
      <c r="N884" s="637"/>
    </row>
    <row r="885" spans="14:14" ht="18" customHeight="1" x14ac:dyDescent="0.3">
      <c r="N885" s="637"/>
    </row>
    <row r="886" spans="14:14" ht="18" customHeight="1" x14ac:dyDescent="0.3">
      <c r="N886" s="637"/>
    </row>
    <row r="887" spans="14:14" ht="18" customHeight="1" x14ac:dyDescent="0.3">
      <c r="N887" s="637"/>
    </row>
    <row r="888" spans="14:14" ht="18" customHeight="1" x14ac:dyDescent="0.3">
      <c r="N888" s="637"/>
    </row>
    <row r="889" spans="14:14" ht="18" customHeight="1" x14ac:dyDescent="0.3">
      <c r="N889" s="637"/>
    </row>
    <row r="890" spans="14:14" ht="18" customHeight="1" x14ac:dyDescent="0.3">
      <c r="N890" s="637"/>
    </row>
    <row r="891" spans="14:14" ht="18" customHeight="1" x14ac:dyDescent="0.3">
      <c r="N891" s="637"/>
    </row>
    <row r="892" spans="14:14" ht="18" customHeight="1" x14ac:dyDescent="0.3">
      <c r="N892" s="637"/>
    </row>
    <row r="893" spans="14:14" ht="18" customHeight="1" x14ac:dyDescent="0.3">
      <c r="N893" s="637"/>
    </row>
    <row r="894" spans="14:14" ht="18" customHeight="1" x14ac:dyDescent="0.3">
      <c r="N894" s="637"/>
    </row>
    <row r="895" spans="14:14" ht="18" customHeight="1" x14ac:dyDescent="0.3">
      <c r="N895" s="637"/>
    </row>
    <row r="896" spans="14:14" ht="18" customHeight="1" x14ac:dyDescent="0.3">
      <c r="N896" s="637"/>
    </row>
    <row r="897" spans="14:14" ht="18" customHeight="1" x14ac:dyDescent="0.3">
      <c r="N897" s="637"/>
    </row>
    <row r="898" spans="14:14" ht="18" customHeight="1" x14ac:dyDescent="0.3">
      <c r="N898" s="637"/>
    </row>
    <row r="899" spans="14:14" ht="18" customHeight="1" x14ac:dyDescent="0.3">
      <c r="N899" s="637"/>
    </row>
    <row r="900" spans="14:14" ht="18" customHeight="1" x14ac:dyDescent="0.3">
      <c r="N900" s="637"/>
    </row>
    <row r="901" spans="14:14" ht="18" customHeight="1" x14ac:dyDescent="0.3">
      <c r="N901" s="637"/>
    </row>
    <row r="902" spans="14:14" ht="18" customHeight="1" x14ac:dyDescent="0.3">
      <c r="N902" s="637"/>
    </row>
    <row r="903" spans="14:14" ht="18" customHeight="1" x14ac:dyDescent="0.3">
      <c r="N903" s="637"/>
    </row>
    <row r="904" spans="14:14" ht="18" customHeight="1" x14ac:dyDescent="0.3">
      <c r="N904" s="637"/>
    </row>
    <row r="905" spans="14:14" ht="18" customHeight="1" x14ac:dyDescent="0.3">
      <c r="N905" s="637"/>
    </row>
    <row r="906" spans="14:14" ht="18" customHeight="1" x14ac:dyDescent="0.3">
      <c r="N906" s="637"/>
    </row>
    <row r="907" spans="14:14" ht="18" customHeight="1" x14ac:dyDescent="0.3">
      <c r="N907" s="637"/>
    </row>
    <row r="908" spans="14:14" ht="18" customHeight="1" x14ac:dyDescent="0.3">
      <c r="N908" s="637"/>
    </row>
    <row r="909" spans="14:14" ht="18" customHeight="1" x14ac:dyDescent="0.3">
      <c r="N909" s="637"/>
    </row>
    <row r="910" spans="14:14" ht="18" customHeight="1" x14ac:dyDescent="0.3">
      <c r="N910" s="637"/>
    </row>
    <row r="911" spans="14:14" ht="18" customHeight="1" x14ac:dyDescent="0.3">
      <c r="N911" s="637"/>
    </row>
    <row r="912" spans="14:14" ht="18" customHeight="1" x14ac:dyDescent="0.3">
      <c r="N912" s="637"/>
    </row>
    <row r="913" spans="14:14" ht="18" customHeight="1" x14ac:dyDescent="0.3">
      <c r="N913" s="637"/>
    </row>
    <row r="914" spans="14:14" ht="18" customHeight="1" x14ac:dyDescent="0.3">
      <c r="N914" s="637"/>
    </row>
    <row r="915" spans="14:14" ht="18" customHeight="1" x14ac:dyDescent="0.3">
      <c r="N915" s="637"/>
    </row>
    <row r="916" spans="14:14" ht="18" customHeight="1" x14ac:dyDescent="0.3">
      <c r="N916" s="637"/>
    </row>
    <row r="917" spans="14:14" ht="18" customHeight="1" x14ac:dyDescent="0.3">
      <c r="N917" s="637"/>
    </row>
    <row r="918" spans="14:14" ht="18" customHeight="1" x14ac:dyDescent="0.3">
      <c r="N918" s="637"/>
    </row>
    <row r="919" spans="14:14" ht="18" customHeight="1" x14ac:dyDescent="0.3">
      <c r="N919" s="637"/>
    </row>
    <row r="920" spans="14:14" ht="18" customHeight="1" x14ac:dyDescent="0.3">
      <c r="N920" s="637"/>
    </row>
    <row r="921" spans="14:14" ht="18" customHeight="1" x14ac:dyDescent="0.3">
      <c r="N921" s="637"/>
    </row>
    <row r="922" spans="14:14" ht="18" customHeight="1" x14ac:dyDescent="0.3">
      <c r="N922" s="637"/>
    </row>
    <row r="923" spans="14:14" ht="18" customHeight="1" x14ac:dyDescent="0.3">
      <c r="N923" s="637"/>
    </row>
    <row r="924" spans="14:14" ht="18" customHeight="1" x14ac:dyDescent="0.3">
      <c r="N924" s="637"/>
    </row>
    <row r="925" spans="14:14" ht="18" customHeight="1" x14ac:dyDescent="0.3">
      <c r="N925" s="637"/>
    </row>
    <row r="926" spans="14:14" ht="18" customHeight="1" x14ac:dyDescent="0.3">
      <c r="N926" s="637"/>
    </row>
    <row r="927" spans="14:14" ht="18" customHeight="1" x14ac:dyDescent="0.3">
      <c r="N927" s="637"/>
    </row>
    <row r="928" spans="14:14" ht="18" customHeight="1" x14ac:dyDescent="0.3">
      <c r="N928" s="637"/>
    </row>
    <row r="929" spans="14:14" ht="18" customHeight="1" x14ac:dyDescent="0.3">
      <c r="N929" s="637"/>
    </row>
    <row r="930" spans="14:14" ht="18" customHeight="1" x14ac:dyDescent="0.3">
      <c r="N930" s="637"/>
    </row>
    <row r="931" spans="14:14" ht="18" customHeight="1" x14ac:dyDescent="0.3">
      <c r="N931" s="637"/>
    </row>
    <row r="932" spans="14:14" ht="18" customHeight="1" x14ac:dyDescent="0.3">
      <c r="N932" s="637"/>
    </row>
    <row r="933" spans="14:14" ht="18" customHeight="1" x14ac:dyDescent="0.3">
      <c r="N933" s="637"/>
    </row>
    <row r="934" spans="14:14" ht="18" customHeight="1" x14ac:dyDescent="0.3">
      <c r="N934" s="637"/>
    </row>
    <row r="935" spans="14:14" ht="18" customHeight="1" x14ac:dyDescent="0.3">
      <c r="N935" s="637"/>
    </row>
    <row r="936" spans="14:14" ht="18" customHeight="1" x14ac:dyDescent="0.3">
      <c r="N936" s="637"/>
    </row>
    <row r="937" spans="14:14" ht="18" customHeight="1" x14ac:dyDescent="0.3">
      <c r="N937" s="637"/>
    </row>
    <row r="938" spans="14:14" ht="18" customHeight="1" x14ac:dyDescent="0.3"/>
    <row r="939" spans="14:14" ht="18" customHeight="1" x14ac:dyDescent="0.3"/>
    <row r="940" spans="14:14" ht="18" customHeight="1" x14ac:dyDescent="0.3"/>
    <row r="941" spans="14:14" ht="18" customHeight="1" x14ac:dyDescent="0.3"/>
    <row r="942" spans="14:14" ht="18" customHeight="1" x14ac:dyDescent="0.3"/>
    <row r="943" spans="14:14" ht="18" customHeight="1" x14ac:dyDescent="0.3"/>
    <row r="944" spans="14:14" ht="18" customHeight="1" x14ac:dyDescent="0.3"/>
    <row r="945" s="479" customFormat="1" ht="18" customHeight="1" x14ac:dyDescent="0.3"/>
    <row r="946" s="479" customFormat="1" ht="18" customHeight="1" x14ac:dyDescent="0.3"/>
    <row r="947" s="479" customFormat="1" ht="18" customHeight="1" x14ac:dyDescent="0.3"/>
    <row r="948" s="479" customFormat="1" ht="18" customHeight="1" x14ac:dyDescent="0.3"/>
    <row r="949" s="479" customFormat="1" ht="18" customHeight="1" x14ac:dyDescent="0.3"/>
    <row r="950" s="479" customFormat="1" ht="18" customHeight="1" x14ac:dyDescent="0.3"/>
    <row r="951" s="479" customFormat="1" ht="18" customHeight="1" x14ac:dyDescent="0.3"/>
    <row r="952" s="479" customFormat="1" ht="18" customHeight="1" x14ac:dyDescent="0.3"/>
    <row r="953" s="479" customFormat="1" ht="18" customHeight="1" x14ac:dyDescent="0.3"/>
    <row r="954" s="479" customFormat="1" ht="18" customHeight="1" x14ac:dyDescent="0.3"/>
    <row r="955" s="479" customFormat="1" ht="18" customHeight="1" x14ac:dyDescent="0.3"/>
    <row r="956" s="479" customFormat="1" ht="18" customHeight="1" x14ac:dyDescent="0.3"/>
    <row r="957" s="479" customFormat="1" ht="18" customHeight="1" x14ac:dyDescent="0.3"/>
    <row r="958" s="479" customFormat="1" ht="18" customHeight="1" x14ac:dyDescent="0.3"/>
    <row r="959" s="479" customFormat="1" ht="18" customHeight="1" x14ac:dyDescent="0.3"/>
    <row r="960" s="479" customFormat="1" ht="18" customHeight="1" x14ac:dyDescent="0.3"/>
    <row r="961" s="479" customFormat="1" ht="18" customHeight="1" x14ac:dyDescent="0.3"/>
    <row r="962" s="479" customFormat="1" ht="18" customHeight="1" x14ac:dyDescent="0.3"/>
    <row r="963" s="479" customFormat="1" ht="18" customHeight="1" x14ac:dyDescent="0.3"/>
    <row r="964" s="479" customFormat="1" ht="18" customHeight="1" x14ac:dyDescent="0.3"/>
    <row r="965" s="479" customFormat="1" ht="18" customHeight="1" x14ac:dyDescent="0.3"/>
    <row r="966" s="479" customFormat="1" ht="18" customHeight="1" x14ac:dyDescent="0.3"/>
    <row r="967" s="479" customFormat="1" ht="18" customHeight="1" x14ac:dyDescent="0.3"/>
    <row r="968" s="479" customFormat="1" ht="18" customHeight="1" x14ac:dyDescent="0.3"/>
    <row r="969" s="479" customFormat="1" ht="18" customHeight="1" x14ac:dyDescent="0.3"/>
    <row r="970" s="479" customFormat="1" ht="18" customHeight="1" x14ac:dyDescent="0.3"/>
    <row r="971" s="479" customFormat="1" ht="18" customHeight="1" x14ac:dyDescent="0.3"/>
    <row r="972" s="479" customFormat="1" ht="18" customHeight="1" x14ac:dyDescent="0.3"/>
    <row r="973" s="479" customFormat="1" ht="18" customHeight="1" x14ac:dyDescent="0.3"/>
    <row r="974" s="479" customFormat="1" ht="18" customHeight="1" x14ac:dyDescent="0.3"/>
    <row r="975" s="479" customFormat="1" ht="18" customHeight="1" x14ac:dyDescent="0.3"/>
    <row r="976" s="479" customFormat="1" ht="18" customHeight="1" x14ac:dyDescent="0.3"/>
    <row r="977" s="479" customFormat="1" ht="18" customHeight="1" x14ac:dyDescent="0.3"/>
    <row r="978" s="479" customFormat="1" ht="18" customHeight="1" x14ac:dyDescent="0.3"/>
    <row r="979" s="479" customFormat="1" ht="18" customHeight="1" x14ac:dyDescent="0.3"/>
    <row r="980" s="479" customFormat="1" ht="18" customHeight="1" x14ac:dyDescent="0.3"/>
    <row r="981" s="479" customFormat="1" ht="18" customHeight="1" x14ac:dyDescent="0.3"/>
    <row r="982" s="479" customFormat="1" ht="18" customHeight="1" x14ac:dyDescent="0.3"/>
    <row r="983" s="479" customFormat="1" ht="18" customHeight="1" x14ac:dyDescent="0.3"/>
    <row r="984" s="479" customFormat="1" ht="18" customHeight="1" x14ac:dyDescent="0.3"/>
    <row r="985" s="479" customFormat="1" ht="18" customHeight="1" x14ac:dyDescent="0.3"/>
    <row r="986" s="479" customFormat="1" ht="18" customHeight="1" x14ac:dyDescent="0.3"/>
    <row r="987" s="479" customFormat="1" ht="18" customHeight="1" x14ac:dyDescent="0.3"/>
    <row r="988" s="479" customFormat="1" ht="18" customHeight="1" x14ac:dyDescent="0.3"/>
    <row r="989" s="479" customFormat="1" ht="18" customHeight="1" x14ac:dyDescent="0.3"/>
    <row r="990" s="479" customFormat="1" ht="18" customHeight="1" x14ac:dyDescent="0.3"/>
    <row r="991" s="479" customFormat="1" ht="18" customHeight="1" x14ac:dyDescent="0.3"/>
    <row r="992" s="479" customFormat="1" ht="18" customHeight="1" x14ac:dyDescent="0.3"/>
    <row r="993" s="479" customFormat="1" ht="18" customHeight="1" x14ac:dyDescent="0.3"/>
    <row r="994" s="479" customFormat="1" ht="18" customHeight="1" x14ac:dyDescent="0.3"/>
    <row r="995" s="479" customFormat="1" ht="18" customHeight="1" x14ac:dyDescent="0.3"/>
    <row r="996" s="479" customFormat="1" ht="18" customHeight="1" x14ac:dyDescent="0.3"/>
    <row r="997" s="479" customFormat="1" ht="18" customHeight="1" x14ac:dyDescent="0.3"/>
    <row r="998" s="479" customFormat="1" ht="18" customHeight="1" x14ac:dyDescent="0.3"/>
    <row r="999" s="479" customFormat="1" ht="18" customHeight="1" x14ac:dyDescent="0.3"/>
    <row r="1000" s="479" customFormat="1" ht="18" customHeight="1" x14ac:dyDescent="0.3"/>
    <row r="1001" s="479" customFormat="1" ht="18" customHeight="1" x14ac:dyDescent="0.3"/>
    <row r="1002" s="479" customFormat="1" ht="18" customHeight="1" x14ac:dyDescent="0.3"/>
    <row r="1003" s="479" customFormat="1" ht="18" customHeight="1" x14ac:dyDescent="0.3"/>
    <row r="1004" s="479" customFormat="1" ht="18" customHeight="1" x14ac:dyDescent="0.3"/>
    <row r="1005" s="479" customFormat="1" ht="18" customHeight="1" x14ac:dyDescent="0.3"/>
    <row r="1006" s="479" customFormat="1" ht="18" customHeight="1" x14ac:dyDescent="0.3"/>
    <row r="1007" s="479" customFormat="1" ht="18" customHeight="1" x14ac:dyDescent="0.3"/>
    <row r="1008" s="479" customFormat="1" ht="18" customHeight="1" x14ac:dyDescent="0.3"/>
    <row r="1009" s="479" customFormat="1" ht="18" customHeight="1" x14ac:dyDescent="0.3"/>
    <row r="1010" s="479" customFormat="1" ht="18" customHeight="1" x14ac:dyDescent="0.3"/>
    <row r="1011" s="479" customFormat="1" ht="18" customHeight="1" x14ac:dyDescent="0.3"/>
    <row r="1012" s="479" customFormat="1" ht="18" customHeight="1" x14ac:dyDescent="0.3"/>
    <row r="1013" s="479" customFormat="1" ht="18" customHeight="1" x14ac:dyDescent="0.3"/>
    <row r="1014" s="479" customFormat="1" ht="18" customHeight="1" x14ac:dyDescent="0.3"/>
    <row r="1015" s="479" customFormat="1" ht="18" customHeight="1" x14ac:dyDescent="0.3"/>
    <row r="1016" s="479" customFormat="1" ht="18" customHeight="1" x14ac:dyDescent="0.3"/>
    <row r="1017" s="479" customFormat="1" ht="18" customHeight="1" x14ac:dyDescent="0.3"/>
    <row r="1018" s="479" customFormat="1" ht="18" customHeight="1" x14ac:dyDescent="0.3"/>
    <row r="1019" s="479" customFormat="1" ht="18" customHeight="1" x14ac:dyDescent="0.3"/>
    <row r="1020" s="479" customFormat="1" ht="18" customHeight="1" x14ac:dyDescent="0.3"/>
    <row r="1021" s="479" customFormat="1" ht="18" customHeight="1" x14ac:dyDescent="0.3"/>
    <row r="1022" s="479" customFormat="1" ht="18" customHeight="1" x14ac:dyDescent="0.3"/>
    <row r="1023" s="479" customFormat="1" ht="18" customHeight="1" x14ac:dyDescent="0.3"/>
    <row r="1024" s="479" customFormat="1" ht="18" customHeight="1" x14ac:dyDescent="0.3"/>
    <row r="1025" s="479" customFormat="1" ht="18" customHeight="1" x14ac:dyDescent="0.3"/>
    <row r="1026" s="479" customFormat="1" ht="18" customHeight="1" x14ac:dyDescent="0.3"/>
    <row r="1027" s="479" customFormat="1" ht="18" customHeight="1" x14ac:dyDescent="0.3"/>
    <row r="1028" s="479" customFormat="1" ht="18" customHeight="1" x14ac:dyDescent="0.3"/>
    <row r="1029" s="479" customFormat="1" ht="18" customHeight="1" x14ac:dyDescent="0.3"/>
    <row r="1030" s="479" customFormat="1" ht="18" customHeight="1" x14ac:dyDescent="0.3"/>
    <row r="1031" s="479" customFormat="1" ht="18" customHeight="1" x14ac:dyDescent="0.3"/>
    <row r="1032" s="479" customFormat="1" ht="18" customHeight="1" x14ac:dyDescent="0.3"/>
    <row r="1033" s="479" customFormat="1" ht="18" customHeight="1" x14ac:dyDescent="0.3"/>
    <row r="1034" s="479" customFormat="1" ht="18" customHeight="1" x14ac:dyDescent="0.3"/>
    <row r="1035" s="479" customFormat="1" ht="18" customHeight="1" x14ac:dyDescent="0.3"/>
    <row r="1036" s="479" customFormat="1" ht="18" customHeight="1" x14ac:dyDescent="0.3"/>
    <row r="1037" s="479" customFormat="1" ht="18" customHeight="1" x14ac:dyDescent="0.3"/>
    <row r="1038" s="479" customFormat="1" ht="18" customHeight="1" x14ac:dyDescent="0.3"/>
    <row r="1039" s="479" customFormat="1" ht="18" customHeight="1" x14ac:dyDescent="0.3"/>
    <row r="1040" s="479" customFormat="1" ht="18" customHeight="1" x14ac:dyDescent="0.3"/>
    <row r="1041" s="479" customFormat="1" ht="18" customHeight="1" x14ac:dyDescent="0.3"/>
    <row r="1042" s="479" customFormat="1" ht="18" customHeight="1" x14ac:dyDescent="0.3"/>
    <row r="1043" s="479" customFormat="1" ht="18" customHeight="1" x14ac:dyDescent="0.3"/>
    <row r="1044" s="479" customFormat="1" ht="18" customHeight="1" x14ac:dyDescent="0.3"/>
    <row r="1045" s="479" customFormat="1" ht="18" customHeight="1" x14ac:dyDescent="0.3"/>
    <row r="1046" s="479" customFormat="1" ht="18" customHeight="1" x14ac:dyDescent="0.3"/>
    <row r="1047" s="479" customFormat="1" ht="18" customHeight="1" x14ac:dyDescent="0.3"/>
    <row r="1048" s="479" customFormat="1" ht="18" customHeight="1" x14ac:dyDescent="0.3"/>
    <row r="1049" s="479" customFormat="1" ht="18" customHeight="1" x14ac:dyDescent="0.3"/>
    <row r="1050" s="479" customFormat="1" ht="18" customHeight="1" x14ac:dyDescent="0.3"/>
    <row r="1051" s="479" customFormat="1" ht="18" customHeight="1" x14ac:dyDescent="0.3"/>
    <row r="1052" s="479" customFormat="1" ht="18" customHeight="1" x14ac:dyDescent="0.3"/>
    <row r="1053" s="479" customFormat="1" ht="18" customHeight="1" x14ac:dyDescent="0.3"/>
    <row r="1054" s="479" customFormat="1" ht="18" customHeight="1" x14ac:dyDescent="0.3"/>
    <row r="1055" s="479" customFormat="1" ht="18" customHeight="1" x14ac:dyDescent="0.3"/>
    <row r="1056" s="479" customFormat="1" ht="18" customHeight="1" x14ac:dyDescent="0.3"/>
    <row r="1057" s="479" customFormat="1" ht="18" customHeight="1" x14ac:dyDescent="0.3"/>
    <row r="1058" s="479" customFormat="1" ht="18" customHeight="1" x14ac:dyDescent="0.3"/>
    <row r="1059" s="479" customFormat="1" ht="18" customHeight="1" x14ac:dyDescent="0.3"/>
    <row r="1060" s="479" customFormat="1" ht="18" customHeight="1" x14ac:dyDescent="0.3"/>
    <row r="1061" s="479" customFormat="1" ht="18" customHeight="1" x14ac:dyDescent="0.3"/>
    <row r="1062" s="479" customFormat="1" ht="18" customHeight="1" x14ac:dyDescent="0.3"/>
    <row r="1063" s="479" customFormat="1" ht="18" customHeight="1" x14ac:dyDescent="0.3"/>
    <row r="1064" s="479" customFormat="1" ht="18" customHeight="1" x14ac:dyDescent="0.3"/>
    <row r="1065" s="479" customFormat="1" ht="18" customHeight="1" x14ac:dyDescent="0.3"/>
    <row r="1066" s="479" customFormat="1" ht="18" customHeight="1" x14ac:dyDescent="0.3"/>
    <row r="1067" s="479" customFormat="1" ht="18" customHeight="1" x14ac:dyDescent="0.3"/>
    <row r="1068" s="479" customFormat="1" ht="18" customHeight="1" x14ac:dyDescent="0.3"/>
    <row r="1069" s="479" customFormat="1" ht="18" customHeight="1" x14ac:dyDescent="0.3"/>
    <row r="1070" s="479" customFormat="1" ht="18" customHeight="1" x14ac:dyDescent="0.3"/>
    <row r="1071" s="479" customFormat="1" ht="18" customHeight="1" x14ac:dyDescent="0.3"/>
    <row r="1072" s="479" customFormat="1" ht="18" customHeight="1" x14ac:dyDescent="0.3"/>
    <row r="1073" s="479" customFormat="1" ht="18" customHeight="1" x14ac:dyDescent="0.3"/>
    <row r="1074" s="479" customFormat="1" ht="18" customHeight="1" x14ac:dyDescent="0.3"/>
    <row r="1075" s="479" customFormat="1" ht="18" customHeight="1" x14ac:dyDescent="0.3"/>
    <row r="1076" s="479" customFormat="1" ht="18" customHeight="1" x14ac:dyDescent="0.3"/>
    <row r="1077" s="479" customFormat="1" ht="18" customHeight="1" x14ac:dyDescent="0.3"/>
    <row r="1078" s="479" customFormat="1" ht="18" customHeight="1" x14ac:dyDescent="0.3"/>
    <row r="1079" s="479" customFormat="1" ht="18" customHeight="1" x14ac:dyDescent="0.3"/>
    <row r="1080" s="479" customFormat="1" ht="18" customHeight="1" x14ac:dyDescent="0.3"/>
    <row r="1081" s="479" customFormat="1" ht="18" customHeight="1" x14ac:dyDescent="0.3"/>
    <row r="1082" s="479" customFormat="1" ht="18" customHeight="1" x14ac:dyDescent="0.3"/>
    <row r="1083" s="479" customFormat="1" ht="18" customHeight="1" x14ac:dyDescent="0.3"/>
    <row r="1084" s="479" customFormat="1" ht="18" customHeight="1" x14ac:dyDescent="0.3"/>
    <row r="1085" s="479" customFormat="1" ht="18" customHeight="1" x14ac:dyDescent="0.3"/>
    <row r="1086" s="479" customFormat="1" ht="18" customHeight="1" x14ac:dyDescent="0.3"/>
    <row r="1087" s="479" customFormat="1" ht="18" customHeight="1" x14ac:dyDescent="0.3"/>
    <row r="1088" s="479" customFormat="1" ht="18" customHeight="1" x14ac:dyDescent="0.3"/>
    <row r="1089" s="479" customFormat="1" ht="18" customHeight="1" x14ac:dyDescent="0.3"/>
    <row r="1090" s="479" customFormat="1" ht="18" customHeight="1" x14ac:dyDescent="0.3"/>
    <row r="1091" s="479" customFormat="1" ht="18" customHeight="1" x14ac:dyDescent="0.3"/>
    <row r="1092" s="479" customFormat="1" ht="18" customHeight="1" x14ac:dyDescent="0.3"/>
    <row r="1093" s="479" customFormat="1" ht="18" customHeight="1" x14ac:dyDescent="0.3"/>
    <row r="1094" s="479" customFormat="1" ht="18" customHeight="1" x14ac:dyDescent="0.3"/>
    <row r="1095" s="479" customFormat="1" ht="18" customHeight="1" x14ac:dyDescent="0.3"/>
    <row r="1096" s="479" customFormat="1" ht="18" customHeight="1" x14ac:dyDescent="0.3"/>
    <row r="1097" s="479" customFormat="1" ht="18" customHeight="1" x14ac:dyDescent="0.3"/>
    <row r="1098" s="479" customFormat="1" ht="18" customHeight="1" x14ac:dyDescent="0.3"/>
    <row r="1099" s="479" customFormat="1" ht="18" customHeight="1" x14ac:dyDescent="0.3"/>
    <row r="1100" s="479" customFormat="1" ht="18" customHeight="1" x14ac:dyDescent="0.3"/>
    <row r="1101" s="479" customFormat="1" ht="18" customHeight="1" x14ac:dyDescent="0.3"/>
    <row r="1102" s="479" customFormat="1" ht="18" customHeight="1" x14ac:dyDescent="0.3"/>
    <row r="1103" s="479" customFormat="1" ht="18" customHeight="1" x14ac:dyDescent="0.3"/>
    <row r="1104" s="479" customFormat="1" ht="18" customHeight="1" x14ac:dyDescent="0.3"/>
    <row r="1105" s="479" customFormat="1" ht="18" customHeight="1" x14ac:dyDescent="0.3"/>
    <row r="1106" s="479" customFormat="1" ht="18" customHeight="1" x14ac:dyDescent="0.3"/>
    <row r="1107" s="479" customFormat="1" ht="18" customHeight="1" x14ac:dyDescent="0.3"/>
    <row r="1108" s="479" customFormat="1" ht="18" customHeight="1" x14ac:dyDescent="0.3"/>
    <row r="1109" s="479" customFormat="1" ht="18" customHeight="1" x14ac:dyDescent="0.3"/>
    <row r="1110" s="479" customFormat="1" ht="18" customHeight="1" x14ac:dyDescent="0.3"/>
    <row r="1111" s="479" customFormat="1" ht="18" customHeight="1" x14ac:dyDescent="0.3"/>
    <row r="1112" s="479" customFormat="1" ht="18" customHeight="1" x14ac:dyDescent="0.3"/>
    <row r="1113" s="479" customFormat="1" ht="18" customHeight="1" x14ac:dyDescent="0.3"/>
    <row r="1114" s="479" customFormat="1" ht="18" customHeight="1" x14ac:dyDescent="0.3"/>
    <row r="1115" s="479" customFormat="1" ht="18" customHeight="1" x14ac:dyDescent="0.3"/>
    <row r="1116" s="479" customFormat="1" ht="18" customHeight="1" x14ac:dyDescent="0.3"/>
    <row r="1117" s="479" customFormat="1" ht="18" customHeight="1" x14ac:dyDescent="0.3"/>
    <row r="1118" s="479" customFormat="1" ht="18" customHeight="1" x14ac:dyDescent="0.3"/>
    <row r="1119" s="479" customFormat="1" ht="18" customHeight="1" x14ac:dyDescent="0.3"/>
    <row r="1120" s="479" customFormat="1" ht="18" customHeight="1" x14ac:dyDescent="0.3"/>
    <row r="1121" s="479" customFormat="1" ht="18" customHeight="1" x14ac:dyDescent="0.3"/>
    <row r="1122" s="479" customFormat="1" ht="18" customHeight="1" x14ac:dyDescent="0.3"/>
    <row r="1123" s="479" customFormat="1" ht="18" customHeight="1" x14ac:dyDescent="0.3"/>
    <row r="1124" s="479" customFormat="1" ht="18" customHeight="1" x14ac:dyDescent="0.3"/>
    <row r="1125" s="479" customFormat="1" ht="18" customHeight="1" x14ac:dyDescent="0.3"/>
    <row r="1126" s="479" customFormat="1" ht="18" customHeight="1" x14ac:dyDescent="0.3"/>
    <row r="1127" s="479" customFormat="1" ht="18" customHeight="1" x14ac:dyDescent="0.3"/>
    <row r="1128" s="479" customFormat="1" ht="18" customHeight="1" x14ac:dyDescent="0.3"/>
    <row r="1129" s="479" customFormat="1" ht="18" customHeight="1" x14ac:dyDescent="0.3"/>
    <row r="1130" s="479" customFormat="1" ht="18" customHeight="1" x14ac:dyDescent="0.3"/>
    <row r="1131" s="479" customFormat="1" ht="18" customHeight="1" x14ac:dyDescent="0.3"/>
    <row r="1132" s="479" customFormat="1" ht="18" customHeight="1" x14ac:dyDescent="0.3"/>
    <row r="1133" s="479" customFormat="1" ht="18" customHeight="1" x14ac:dyDescent="0.3"/>
    <row r="1134" s="479" customFormat="1" ht="18" customHeight="1" x14ac:dyDescent="0.3"/>
    <row r="1135" s="479" customFormat="1" ht="18" customHeight="1" x14ac:dyDescent="0.3"/>
    <row r="1136" s="479" customFormat="1" ht="18" customHeight="1" x14ac:dyDescent="0.3"/>
    <row r="1137" s="479" customFormat="1" ht="18" customHeight="1" x14ac:dyDescent="0.3"/>
    <row r="1138" s="479" customFormat="1" ht="18" customHeight="1" x14ac:dyDescent="0.3"/>
    <row r="1139" s="479" customFormat="1" ht="18" customHeight="1" x14ac:dyDescent="0.3"/>
    <row r="1140" s="479" customFormat="1" ht="18" customHeight="1" x14ac:dyDescent="0.3"/>
    <row r="1141" s="479" customFormat="1" ht="18" customHeight="1" x14ac:dyDescent="0.3"/>
    <row r="1142" s="479" customFormat="1" ht="18" customHeight="1" x14ac:dyDescent="0.3"/>
    <row r="1143" s="479" customFormat="1" ht="18" customHeight="1" x14ac:dyDescent="0.3"/>
    <row r="1144" s="479" customFormat="1" ht="18" customHeight="1" x14ac:dyDescent="0.3"/>
    <row r="1145" s="479" customFormat="1" ht="18" customHeight="1" x14ac:dyDescent="0.3"/>
    <row r="1146" s="479" customFormat="1" ht="18" customHeight="1" x14ac:dyDescent="0.3"/>
    <row r="1147" s="479" customFormat="1" ht="18" customHeight="1" x14ac:dyDescent="0.3"/>
    <row r="1148" s="479" customFormat="1" ht="18" customHeight="1" x14ac:dyDescent="0.3"/>
    <row r="1149" s="479" customFormat="1" ht="18" customHeight="1" x14ac:dyDescent="0.3"/>
    <row r="1150" s="479" customFormat="1" ht="18" customHeight="1" x14ac:dyDescent="0.3"/>
    <row r="1151" s="479" customFormat="1" ht="18" customHeight="1" x14ac:dyDescent="0.3"/>
    <row r="1152" s="479" customFormat="1" ht="18" customHeight="1" x14ac:dyDescent="0.3"/>
    <row r="1153" s="479" customFormat="1" ht="18" customHeight="1" x14ac:dyDescent="0.3"/>
    <row r="1154" s="479" customFormat="1" ht="18" customHeight="1" x14ac:dyDescent="0.3"/>
    <row r="1155" s="479" customFormat="1" ht="18" customHeight="1" x14ac:dyDescent="0.3"/>
    <row r="1156" s="479" customFormat="1" ht="18" customHeight="1" x14ac:dyDescent="0.3"/>
    <row r="1157" s="479" customFormat="1" ht="18" customHeight="1" x14ac:dyDescent="0.3"/>
    <row r="1158" s="479" customFormat="1" ht="18" customHeight="1" x14ac:dyDescent="0.3"/>
    <row r="1159" s="479" customFormat="1" ht="18" customHeight="1" x14ac:dyDescent="0.3"/>
    <row r="1160" s="479" customFormat="1" ht="18" customHeight="1" x14ac:dyDescent="0.3"/>
    <row r="1161" s="479" customFormat="1" ht="18" customHeight="1" x14ac:dyDescent="0.3"/>
    <row r="1162" s="479" customFormat="1" ht="18" customHeight="1" x14ac:dyDescent="0.3"/>
    <row r="1163" s="479" customFormat="1" ht="18" customHeight="1" x14ac:dyDescent="0.3"/>
    <row r="1164" s="479" customFormat="1" ht="18" customHeight="1" x14ac:dyDescent="0.3"/>
    <row r="1165" s="479" customFormat="1" ht="18" customHeight="1" x14ac:dyDescent="0.3"/>
    <row r="1166" s="479" customFormat="1" ht="18" customHeight="1" x14ac:dyDescent="0.3"/>
    <row r="1167" s="479" customFormat="1" ht="18" customHeight="1" x14ac:dyDescent="0.3"/>
    <row r="1168" s="479" customFormat="1" ht="18" customHeight="1" x14ac:dyDescent="0.3"/>
    <row r="1169" s="479" customFormat="1" ht="18" customHeight="1" x14ac:dyDescent="0.3"/>
    <row r="1170" s="479" customFormat="1" ht="18" customHeight="1" x14ac:dyDescent="0.3"/>
    <row r="1171" s="479" customFormat="1" ht="18" customHeight="1" x14ac:dyDescent="0.3"/>
    <row r="1172" s="479" customFormat="1" ht="18" customHeight="1" x14ac:dyDescent="0.3"/>
    <row r="1173" s="479" customFormat="1" ht="18" customHeight="1" x14ac:dyDescent="0.3"/>
    <row r="1174" s="479" customFormat="1" ht="18" customHeight="1" x14ac:dyDescent="0.3"/>
    <row r="1175" s="479" customFormat="1" ht="18" customHeight="1" x14ac:dyDescent="0.3"/>
    <row r="1176" s="479" customFormat="1" ht="18" customHeight="1" x14ac:dyDescent="0.3"/>
    <row r="1177" s="479" customFormat="1" ht="18" customHeight="1" x14ac:dyDescent="0.3"/>
    <row r="1178" s="479" customFormat="1" ht="18" customHeight="1" x14ac:dyDescent="0.3"/>
    <row r="1179" s="479" customFormat="1" ht="18" customHeight="1" x14ac:dyDescent="0.3"/>
    <row r="1180" s="479" customFormat="1" ht="18" customHeight="1" x14ac:dyDescent="0.3"/>
    <row r="1181" s="479" customFormat="1" ht="18" customHeight="1" x14ac:dyDescent="0.3"/>
    <row r="1182" s="479" customFormat="1" ht="18" customHeight="1" x14ac:dyDescent="0.3"/>
    <row r="1183" s="479" customFormat="1" ht="18" customHeight="1" x14ac:dyDescent="0.3"/>
    <row r="1184" s="479" customFormat="1" ht="18" customHeight="1" x14ac:dyDescent="0.3"/>
    <row r="1185" s="479" customFormat="1" ht="18" customHeight="1" x14ac:dyDescent="0.3"/>
    <row r="1186" s="479" customFormat="1" ht="18" customHeight="1" x14ac:dyDescent="0.3"/>
    <row r="1187" s="479" customFormat="1" ht="18" customHeight="1" x14ac:dyDescent="0.3"/>
    <row r="1188" s="479" customFormat="1" ht="18" customHeight="1" x14ac:dyDescent="0.3"/>
    <row r="1189" s="479" customFormat="1" ht="18" customHeight="1" x14ac:dyDescent="0.3"/>
    <row r="1190" s="479" customFormat="1" ht="18" customHeight="1" x14ac:dyDescent="0.3"/>
    <row r="1191" s="479" customFormat="1" ht="18" customHeight="1" x14ac:dyDescent="0.3"/>
    <row r="1192" s="479" customFormat="1" ht="18" customHeight="1" x14ac:dyDescent="0.3"/>
    <row r="1193" s="479" customFormat="1" ht="18" customHeight="1" x14ac:dyDescent="0.3"/>
    <row r="1194" s="479" customFormat="1" ht="18" customHeight="1" x14ac:dyDescent="0.3"/>
    <row r="1195" s="479" customFormat="1" ht="18" customHeight="1" x14ac:dyDescent="0.3"/>
    <row r="1196" s="479" customFormat="1" ht="18" customHeight="1" x14ac:dyDescent="0.3"/>
    <row r="1197" s="479" customFormat="1" ht="18" customHeight="1" x14ac:dyDescent="0.3"/>
    <row r="1198" s="479" customFormat="1" ht="18" customHeight="1" x14ac:dyDescent="0.3"/>
    <row r="1199" s="479" customFormat="1" ht="18" customHeight="1" x14ac:dyDescent="0.3"/>
    <row r="1200" s="479" customFormat="1" ht="18" customHeight="1" x14ac:dyDescent="0.3"/>
    <row r="1201" s="479" customFormat="1" ht="18" customHeight="1" x14ac:dyDescent="0.3"/>
    <row r="1202" s="479" customFormat="1" ht="18" customHeight="1" x14ac:dyDescent="0.3"/>
    <row r="1203" s="479" customFormat="1" ht="18" customHeight="1" x14ac:dyDescent="0.3"/>
    <row r="1204" s="479" customFormat="1" ht="18" customHeight="1" x14ac:dyDescent="0.3"/>
    <row r="1205" s="479" customFormat="1" ht="18" customHeight="1" x14ac:dyDescent="0.3"/>
    <row r="1206" s="479" customFormat="1" ht="18" customHeight="1" x14ac:dyDescent="0.3"/>
    <row r="1207" s="479" customFormat="1" ht="18" customHeight="1" x14ac:dyDescent="0.3"/>
    <row r="1208" s="479" customFormat="1" ht="18" customHeight="1" x14ac:dyDescent="0.3"/>
    <row r="1209" s="479" customFormat="1" ht="18" customHeight="1" x14ac:dyDescent="0.3"/>
    <row r="1210" s="479" customFormat="1" ht="18" customHeight="1" x14ac:dyDescent="0.3"/>
    <row r="1211" s="479" customFormat="1" ht="18" customHeight="1" x14ac:dyDescent="0.3"/>
    <row r="1212" s="479" customFormat="1" ht="18" customHeight="1" x14ac:dyDescent="0.3"/>
    <row r="1213" s="479" customFormat="1" ht="18" customHeight="1" x14ac:dyDescent="0.3"/>
    <row r="1214" s="479" customFormat="1" ht="18" customHeight="1" x14ac:dyDescent="0.3"/>
    <row r="1215" s="479" customFormat="1" ht="18" customHeight="1" x14ac:dyDescent="0.3"/>
    <row r="1216" s="479" customFormat="1" ht="18" customHeight="1" x14ac:dyDescent="0.3"/>
    <row r="1217" s="479" customFormat="1" ht="18" customHeight="1" x14ac:dyDescent="0.3"/>
    <row r="1218" s="479" customFormat="1" ht="18" customHeight="1" x14ac:dyDescent="0.3"/>
    <row r="1219" s="479" customFormat="1" ht="18" customHeight="1" x14ac:dyDescent="0.3"/>
    <row r="1220" s="479" customFormat="1" ht="18" customHeight="1" x14ac:dyDescent="0.3"/>
    <row r="1221" s="479" customFormat="1" ht="18" customHeight="1" x14ac:dyDescent="0.3"/>
    <row r="1222" s="479" customFormat="1" ht="18" customHeight="1" x14ac:dyDescent="0.3"/>
    <row r="1223" s="479" customFormat="1" ht="18" customHeight="1" x14ac:dyDescent="0.3"/>
    <row r="1224" s="479" customFormat="1" ht="18" customHeight="1" x14ac:dyDescent="0.3"/>
    <row r="1225" s="479" customFormat="1" ht="18" customHeight="1" x14ac:dyDescent="0.3"/>
    <row r="1226" s="479" customFormat="1" ht="18" customHeight="1" x14ac:dyDescent="0.3"/>
    <row r="1227" s="479" customFormat="1" ht="18" customHeight="1" x14ac:dyDescent="0.3"/>
    <row r="1228" s="479" customFormat="1" ht="18" customHeight="1" x14ac:dyDescent="0.3"/>
    <row r="1229" s="479" customFormat="1" ht="18" customHeight="1" x14ac:dyDescent="0.3"/>
    <row r="1230" s="479" customFormat="1" ht="18" customHeight="1" x14ac:dyDescent="0.3"/>
    <row r="1231" s="479" customFormat="1" ht="18" customHeight="1" x14ac:dyDescent="0.3"/>
    <row r="1232" s="479" customFormat="1" ht="18" customHeight="1" x14ac:dyDescent="0.3"/>
    <row r="1233" s="479" customFormat="1" ht="18" customHeight="1" x14ac:dyDescent="0.3"/>
    <row r="1234" s="479" customFormat="1" ht="18" customHeight="1" x14ac:dyDescent="0.3"/>
    <row r="1235" s="479" customFormat="1" ht="18" customHeight="1" x14ac:dyDescent="0.3"/>
    <row r="1236" s="479" customFormat="1" ht="18" customHeight="1" x14ac:dyDescent="0.3"/>
    <row r="1237" s="479" customFormat="1" ht="18" customHeight="1" x14ac:dyDescent="0.3"/>
    <row r="1238" s="479" customFormat="1" ht="18" customHeight="1" x14ac:dyDescent="0.3"/>
    <row r="1239" s="479" customFormat="1" ht="18" customHeight="1" x14ac:dyDescent="0.3"/>
    <row r="1240" s="479" customFormat="1" ht="18" customHeight="1" x14ac:dyDescent="0.3"/>
    <row r="1241" s="479" customFormat="1" ht="18" customHeight="1" x14ac:dyDescent="0.3"/>
    <row r="1242" s="479" customFormat="1" ht="18" customHeight="1" x14ac:dyDescent="0.3"/>
    <row r="1243" s="479" customFormat="1" ht="18" customHeight="1" x14ac:dyDescent="0.3"/>
    <row r="1244" s="479" customFormat="1" ht="18" customHeight="1" x14ac:dyDescent="0.3"/>
    <row r="1245" s="479" customFormat="1" ht="18" customHeight="1" x14ac:dyDescent="0.3"/>
    <row r="1246" s="479" customFormat="1" ht="18" customHeight="1" x14ac:dyDescent="0.3"/>
    <row r="1247" s="479" customFormat="1" ht="18" customHeight="1" x14ac:dyDescent="0.3"/>
    <row r="1248" s="479" customFormat="1" ht="18" customHeight="1" x14ac:dyDescent="0.3"/>
    <row r="1249" s="479" customFormat="1" ht="18" customHeight="1" x14ac:dyDescent="0.3"/>
    <row r="1250" s="479" customFormat="1" ht="18" customHeight="1" x14ac:dyDescent="0.3"/>
    <row r="1251" s="479" customFormat="1" ht="18" customHeight="1" x14ac:dyDescent="0.3"/>
    <row r="1252" s="479" customFormat="1" ht="18" customHeight="1" x14ac:dyDescent="0.3"/>
    <row r="1253" s="479" customFormat="1" ht="18" customHeight="1" x14ac:dyDescent="0.3"/>
    <row r="1254" s="479" customFormat="1" ht="18" customHeight="1" x14ac:dyDescent="0.3"/>
    <row r="1255" s="479" customFormat="1" ht="18" customHeight="1" x14ac:dyDescent="0.3"/>
    <row r="1256" s="479" customFormat="1" ht="18" customHeight="1" x14ac:dyDescent="0.3"/>
    <row r="1257" s="479" customFormat="1" ht="18" customHeight="1" x14ac:dyDescent="0.3"/>
    <row r="1258" s="479" customFormat="1" ht="18" customHeight="1" x14ac:dyDescent="0.3"/>
    <row r="1259" s="479" customFormat="1" ht="18" customHeight="1" x14ac:dyDescent="0.3"/>
    <row r="1260" s="479" customFormat="1" ht="18" customHeight="1" x14ac:dyDescent="0.3"/>
    <row r="1261" s="479" customFormat="1" ht="18" customHeight="1" x14ac:dyDescent="0.3"/>
    <row r="1262" s="479" customFormat="1" ht="18" customHeight="1" x14ac:dyDescent="0.3"/>
    <row r="1263" s="479" customFormat="1" ht="18" customHeight="1" x14ac:dyDescent="0.3"/>
    <row r="1264" s="479" customFormat="1" ht="18" customHeight="1" x14ac:dyDescent="0.3"/>
    <row r="1265" s="479" customFormat="1" ht="18" customHeight="1" x14ac:dyDescent="0.3"/>
    <row r="1266" s="479" customFormat="1" ht="18" customHeight="1" x14ac:dyDescent="0.3"/>
    <row r="1267" s="479" customFormat="1" ht="18" customHeight="1" x14ac:dyDescent="0.3"/>
    <row r="1268" s="479" customFormat="1" ht="18" customHeight="1" x14ac:dyDescent="0.3"/>
    <row r="1269" s="479" customFormat="1" ht="18" customHeight="1" x14ac:dyDescent="0.3"/>
    <row r="1270" s="479" customFormat="1" ht="18" customHeight="1" x14ac:dyDescent="0.3"/>
    <row r="1271" s="479" customFormat="1" ht="18" customHeight="1" x14ac:dyDescent="0.3"/>
    <row r="1272" s="479" customFormat="1" ht="18" customHeight="1" x14ac:dyDescent="0.3"/>
    <row r="1273" s="479" customFormat="1" ht="18" customHeight="1" x14ac:dyDescent="0.3"/>
    <row r="1274" s="479" customFormat="1" ht="18" customHeight="1" x14ac:dyDescent="0.3"/>
    <row r="1275" s="479" customFormat="1" ht="18" customHeight="1" x14ac:dyDescent="0.3"/>
    <row r="1276" s="479" customFormat="1" ht="18" customHeight="1" x14ac:dyDescent="0.3"/>
    <row r="1277" s="479" customFormat="1" ht="18" customHeight="1" x14ac:dyDescent="0.3"/>
    <row r="1278" s="479" customFormat="1" ht="18" customHeight="1" x14ac:dyDescent="0.3"/>
    <row r="1279" s="479" customFormat="1" ht="18" customHeight="1" x14ac:dyDescent="0.3"/>
    <row r="1280" s="479" customFormat="1" ht="18" customHeight="1" x14ac:dyDescent="0.3"/>
    <row r="1281" s="479" customFormat="1" ht="18" customHeight="1" x14ac:dyDescent="0.3"/>
    <row r="1282" s="479" customFormat="1" ht="18" customHeight="1" x14ac:dyDescent="0.3"/>
    <row r="1283" s="479" customFormat="1" ht="18" customHeight="1" x14ac:dyDescent="0.3"/>
    <row r="1284" s="479" customFormat="1" ht="18" customHeight="1" x14ac:dyDescent="0.3"/>
    <row r="1285" s="479" customFormat="1" ht="18" customHeight="1" x14ac:dyDescent="0.3"/>
    <row r="1286" s="479" customFormat="1" ht="18" customHeight="1" x14ac:dyDescent="0.3"/>
    <row r="1287" s="479" customFormat="1" ht="18" customHeight="1" x14ac:dyDescent="0.3"/>
    <row r="1288" s="479" customFormat="1" ht="18" customHeight="1" x14ac:dyDescent="0.3"/>
    <row r="1289" s="479" customFormat="1" ht="18" customHeight="1" x14ac:dyDescent="0.3"/>
    <row r="1290" s="479" customFormat="1" ht="18" customHeight="1" x14ac:dyDescent="0.3"/>
    <row r="1291" s="479" customFormat="1" ht="18" customHeight="1" x14ac:dyDescent="0.3"/>
    <row r="1292" s="479" customFormat="1" ht="18" customHeight="1" x14ac:dyDescent="0.3"/>
    <row r="1293" s="479" customFormat="1" ht="18" customHeight="1" x14ac:dyDescent="0.3"/>
    <row r="1294" s="479" customFormat="1" ht="18" customHeight="1" x14ac:dyDescent="0.3"/>
    <row r="1295" s="479" customFormat="1" ht="18" customHeight="1" x14ac:dyDescent="0.3"/>
    <row r="1296" s="479" customFormat="1" ht="18" customHeight="1" x14ac:dyDescent="0.3"/>
    <row r="1297" s="479" customFormat="1" ht="18" customHeight="1" x14ac:dyDescent="0.3"/>
    <row r="1298" s="479" customFormat="1" ht="18" customHeight="1" x14ac:dyDescent="0.3"/>
    <row r="1299" s="479" customFormat="1" ht="18" customHeight="1" x14ac:dyDescent="0.3"/>
    <row r="1300" s="479" customFormat="1" ht="18" customHeight="1" x14ac:dyDescent="0.3"/>
    <row r="1301" s="479" customFormat="1" ht="18" customHeight="1" x14ac:dyDescent="0.3"/>
    <row r="1302" s="479" customFormat="1" ht="18" customHeight="1" x14ac:dyDescent="0.3"/>
    <row r="1303" s="479" customFormat="1" ht="18" customHeight="1" x14ac:dyDescent="0.3"/>
    <row r="1304" s="479" customFormat="1" ht="18" customHeight="1" x14ac:dyDescent="0.3"/>
    <row r="1305" s="479" customFormat="1" ht="18" customHeight="1" x14ac:dyDescent="0.3"/>
    <row r="1306" s="479" customFormat="1" ht="18" customHeight="1" x14ac:dyDescent="0.3"/>
    <row r="1307" s="479" customFormat="1" ht="18" customHeight="1" x14ac:dyDescent="0.3"/>
    <row r="1308" s="479" customFormat="1" ht="18" customHeight="1" x14ac:dyDescent="0.3"/>
    <row r="1309" s="479" customFormat="1" ht="18" customHeight="1" x14ac:dyDescent="0.3"/>
    <row r="1310" s="479" customFormat="1" ht="18" customHeight="1" x14ac:dyDescent="0.3"/>
    <row r="1311" s="479" customFormat="1" ht="18" customHeight="1" x14ac:dyDescent="0.3"/>
    <row r="1312" s="479" customFormat="1" ht="18" customHeight="1" x14ac:dyDescent="0.3"/>
    <row r="1313" s="479" customFormat="1" ht="18" customHeight="1" x14ac:dyDescent="0.3"/>
    <row r="1314" s="479" customFormat="1" ht="18" customHeight="1" x14ac:dyDescent="0.3"/>
    <row r="1315" s="479" customFormat="1" ht="18" customHeight="1" x14ac:dyDescent="0.3"/>
    <row r="1316" s="479" customFormat="1" ht="18" customHeight="1" x14ac:dyDescent="0.3"/>
    <row r="1317" s="479" customFormat="1" ht="18" customHeight="1" x14ac:dyDescent="0.3"/>
    <row r="1318" s="479" customFormat="1" ht="18" customHeight="1" x14ac:dyDescent="0.3"/>
    <row r="1319" s="479" customFormat="1" ht="18" customHeight="1" x14ac:dyDescent="0.3"/>
    <row r="1320" s="479" customFormat="1" ht="18" customHeight="1" x14ac:dyDescent="0.3"/>
    <row r="1321" s="479" customFormat="1" ht="18" customHeight="1" x14ac:dyDescent="0.3"/>
    <row r="1322" s="479" customFormat="1" ht="18" customHeight="1" x14ac:dyDescent="0.3"/>
    <row r="1323" s="479" customFormat="1" ht="18" customHeight="1" x14ac:dyDescent="0.3"/>
    <row r="1324" s="479" customFormat="1" ht="18" customHeight="1" x14ac:dyDescent="0.3"/>
    <row r="1325" s="479" customFormat="1" ht="18" customHeight="1" x14ac:dyDescent="0.3"/>
    <row r="1326" s="479" customFormat="1" ht="18" customHeight="1" x14ac:dyDescent="0.3"/>
    <row r="1327" s="479" customFormat="1" ht="18" customHeight="1" x14ac:dyDescent="0.3"/>
    <row r="1328" s="479" customFormat="1" ht="18" customHeight="1" x14ac:dyDescent="0.3"/>
    <row r="1329" s="479" customFormat="1" ht="18" customHeight="1" x14ac:dyDescent="0.3"/>
    <row r="1330" s="479" customFormat="1" ht="18" customHeight="1" x14ac:dyDescent="0.3"/>
    <row r="1331" s="479" customFormat="1" ht="18" customHeight="1" x14ac:dyDescent="0.3"/>
    <row r="1332" s="479" customFormat="1" ht="18" customHeight="1" x14ac:dyDescent="0.3"/>
    <row r="1333" s="479" customFormat="1" ht="18" customHeight="1" x14ac:dyDescent="0.3"/>
    <row r="1334" s="479" customFormat="1" ht="18" customHeight="1" x14ac:dyDescent="0.3"/>
    <row r="1335" s="479" customFormat="1" ht="18" customHeight="1" x14ac:dyDescent="0.3"/>
    <row r="1336" s="479" customFormat="1" ht="18" customHeight="1" x14ac:dyDescent="0.3"/>
    <row r="1337" s="479" customFormat="1" ht="18" customHeight="1" x14ac:dyDescent="0.3"/>
    <row r="1338" s="479" customFormat="1" ht="18" customHeight="1" x14ac:dyDescent="0.3"/>
    <row r="1339" s="479" customFormat="1" ht="18" customHeight="1" x14ac:dyDescent="0.3"/>
    <row r="1340" s="479" customFormat="1" ht="18" customHeight="1" x14ac:dyDescent="0.3"/>
    <row r="1341" s="479" customFormat="1" ht="18" customHeight="1" x14ac:dyDescent="0.3"/>
    <row r="1342" s="479" customFormat="1" ht="18" customHeight="1" x14ac:dyDescent="0.3"/>
    <row r="1343" s="479" customFormat="1" ht="18" customHeight="1" x14ac:dyDescent="0.3"/>
    <row r="1344" s="479" customFormat="1" ht="18" customHeight="1" x14ac:dyDescent="0.3"/>
    <row r="1345" s="479" customFormat="1" ht="18" customHeight="1" x14ac:dyDescent="0.3"/>
    <row r="1346" s="479" customFormat="1" ht="18" customHeight="1" x14ac:dyDescent="0.3"/>
    <row r="1347" s="479" customFormat="1" ht="18" customHeight="1" x14ac:dyDescent="0.3"/>
    <row r="1348" s="479" customFormat="1" ht="18" customHeight="1" x14ac:dyDescent="0.3"/>
    <row r="1349" s="479" customFormat="1" ht="18" customHeight="1" x14ac:dyDescent="0.3"/>
    <row r="1350" s="479" customFormat="1" ht="18" customHeight="1" x14ac:dyDescent="0.3"/>
    <row r="1351" s="479" customFormat="1" ht="18" customHeight="1" x14ac:dyDescent="0.3"/>
    <row r="1352" s="479" customFormat="1" ht="18" customHeight="1" x14ac:dyDescent="0.3"/>
    <row r="1353" s="479" customFormat="1" ht="18" customHeight="1" x14ac:dyDescent="0.3"/>
    <row r="1354" s="479" customFormat="1" ht="18" customHeight="1" x14ac:dyDescent="0.3"/>
    <row r="1355" s="479" customFormat="1" ht="18" customHeight="1" x14ac:dyDescent="0.3"/>
    <row r="1356" s="479" customFormat="1" ht="18" customHeight="1" x14ac:dyDescent="0.3"/>
    <row r="1357" s="479" customFormat="1" ht="18" customHeight="1" x14ac:dyDescent="0.3"/>
    <row r="1358" s="479" customFormat="1" ht="18" customHeight="1" x14ac:dyDescent="0.3"/>
    <row r="1359" s="479" customFormat="1" ht="18" customHeight="1" x14ac:dyDescent="0.3"/>
    <row r="1360" s="479" customFormat="1" ht="18" customHeight="1" x14ac:dyDescent="0.3"/>
    <row r="1361" s="479" customFormat="1" ht="18" customHeight="1" x14ac:dyDescent="0.3"/>
    <row r="1362" s="479" customFormat="1" ht="18" customHeight="1" x14ac:dyDescent="0.3"/>
    <row r="1363" s="479" customFormat="1" ht="18" customHeight="1" x14ac:dyDescent="0.3"/>
    <row r="1364" s="479" customFormat="1" ht="18" customHeight="1" x14ac:dyDescent="0.3"/>
    <row r="1365" s="479" customFormat="1" ht="18" customHeight="1" x14ac:dyDescent="0.3"/>
    <row r="1366" s="479" customFormat="1" ht="18" customHeight="1" x14ac:dyDescent="0.3"/>
    <row r="1367" s="479" customFormat="1" ht="18" customHeight="1" x14ac:dyDescent="0.3"/>
    <row r="1368" s="479" customFormat="1" ht="18" customHeight="1" x14ac:dyDescent="0.3"/>
    <row r="1369" s="479" customFormat="1" ht="18" customHeight="1" x14ac:dyDescent="0.3"/>
    <row r="1370" s="479" customFormat="1" ht="18" customHeight="1" x14ac:dyDescent="0.3"/>
    <row r="1371" s="479" customFormat="1" ht="18" customHeight="1" x14ac:dyDescent="0.3"/>
    <row r="1372" s="479" customFormat="1" ht="18" customHeight="1" x14ac:dyDescent="0.3"/>
    <row r="1373" s="479" customFormat="1" ht="18" customHeight="1" x14ac:dyDescent="0.3"/>
    <row r="1374" s="479" customFormat="1" ht="18" customHeight="1" x14ac:dyDescent="0.3"/>
    <row r="1375" s="479" customFormat="1" ht="18" customHeight="1" x14ac:dyDescent="0.3"/>
    <row r="1376" s="479" customFormat="1" ht="18" customHeight="1" x14ac:dyDescent="0.3"/>
    <row r="1377" s="479" customFormat="1" ht="18" customHeight="1" x14ac:dyDescent="0.3"/>
    <row r="1378" s="479" customFormat="1" ht="18" customHeight="1" x14ac:dyDescent="0.3"/>
    <row r="1379" s="479" customFormat="1" ht="18" customHeight="1" x14ac:dyDescent="0.3"/>
    <row r="1380" s="479" customFormat="1" ht="18" customHeight="1" x14ac:dyDescent="0.3"/>
    <row r="1381" s="479" customFormat="1" ht="18" customHeight="1" x14ac:dyDescent="0.3"/>
    <row r="1382" s="479" customFormat="1" ht="18" customHeight="1" x14ac:dyDescent="0.3"/>
    <row r="1383" s="479" customFormat="1" ht="18" customHeight="1" x14ac:dyDescent="0.3"/>
    <row r="1384" s="479" customFormat="1" ht="18" customHeight="1" x14ac:dyDescent="0.3"/>
    <row r="1385" s="479" customFormat="1" ht="18" customHeight="1" x14ac:dyDescent="0.3"/>
    <row r="1386" s="479" customFormat="1" ht="18" customHeight="1" x14ac:dyDescent="0.3"/>
    <row r="1387" s="479" customFormat="1" ht="18" customHeight="1" x14ac:dyDescent="0.3"/>
    <row r="1388" s="479" customFormat="1" ht="18" customHeight="1" x14ac:dyDescent="0.3"/>
    <row r="1389" s="479" customFormat="1" ht="18" customHeight="1" x14ac:dyDescent="0.3"/>
    <row r="1390" s="479" customFormat="1" ht="18" customHeight="1" x14ac:dyDescent="0.3"/>
    <row r="1391" s="479" customFormat="1" ht="18" customHeight="1" x14ac:dyDescent="0.3"/>
    <row r="1392" s="479" customFormat="1" ht="18" customHeight="1" x14ac:dyDescent="0.3"/>
    <row r="1393" s="479" customFormat="1" ht="18" customHeight="1" x14ac:dyDescent="0.3"/>
    <row r="1394" s="479" customFormat="1" ht="18" customHeight="1" x14ac:dyDescent="0.3"/>
    <row r="1395" s="479" customFormat="1" ht="18" customHeight="1" x14ac:dyDescent="0.3"/>
    <row r="1396" s="479" customFormat="1" ht="18" customHeight="1" x14ac:dyDescent="0.3"/>
    <row r="1397" s="479" customFormat="1" ht="18" customHeight="1" x14ac:dyDescent="0.3"/>
    <row r="1398" s="479" customFormat="1" ht="18" customHeight="1" x14ac:dyDescent="0.3"/>
    <row r="1399" s="479" customFormat="1" ht="18" customHeight="1" x14ac:dyDescent="0.3"/>
    <row r="1400" s="479" customFormat="1" ht="18" customHeight="1" x14ac:dyDescent="0.3"/>
    <row r="1401" s="479" customFormat="1" ht="18" customHeight="1" x14ac:dyDescent="0.3"/>
    <row r="1402" s="479" customFormat="1" ht="18" customHeight="1" x14ac:dyDescent="0.3"/>
    <row r="1403" s="479" customFormat="1" ht="18" customHeight="1" x14ac:dyDescent="0.3"/>
    <row r="1404" s="479" customFormat="1" ht="18" customHeight="1" x14ac:dyDescent="0.3"/>
    <row r="1405" s="479" customFormat="1" ht="18" customHeight="1" x14ac:dyDescent="0.3"/>
    <row r="1406" s="479" customFormat="1" ht="18" customHeight="1" x14ac:dyDescent="0.3"/>
    <row r="1407" s="479" customFormat="1" ht="18" customHeight="1" x14ac:dyDescent="0.3"/>
    <row r="1408" s="479" customFormat="1" ht="18" customHeight="1" x14ac:dyDescent="0.3"/>
    <row r="1409" s="479" customFormat="1" ht="18" customHeight="1" x14ac:dyDescent="0.3"/>
    <row r="1410" s="479" customFormat="1" ht="18" customHeight="1" x14ac:dyDescent="0.3"/>
    <row r="1411" s="479" customFormat="1" ht="18" customHeight="1" x14ac:dyDescent="0.3"/>
    <row r="1412" s="479" customFormat="1" ht="18" customHeight="1" x14ac:dyDescent="0.3"/>
    <row r="1413" s="479" customFormat="1" ht="18" customHeight="1" x14ac:dyDescent="0.3"/>
    <row r="1414" s="479" customFormat="1" ht="18" customHeight="1" x14ac:dyDescent="0.3"/>
    <row r="1415" s="479" customFormat="1" ht="18" customHeight="1" x14ac:dyDescent="0.3"/>
    <row r="1416" s="479" customFormat="1" ht="18" customHeight="1" x14ac:dyDescent="0.3"/>
    <row r="1417" s="479" customFormat="1" ht="18" customHeight="1" x14ac:dyDescent="0.3"/>
    <row r="1418" s="479" customFormat="1" ht="18" customHeight="1" x14ac:dyDescent="0.3"/>
    <row r="1419" s="479" customFormat="1" ht="18" customHeight="1" x14ac:dyDescent="0.3"/>
    <row r="1420" s="479" customFormat="1" ht="18" customHeight="1" x14ac:dyDescent="0.3"/>
    <row r="1421" s="479" customFormat="1" ht="18" customHeight="1" x14ac:dyDescent="0.3"/>
    <row r="1422" s="479" customFormat="1" ht="18" customHeight="1" x14ac:dyDescent="0.3"/>
    <row r="1423" s="479" customFormat="1" ht="18" customHeight="1" x14ac:dyDescent="0.3"/>
    <row r="1424" s="479" customFormat="1" ht="18" customHeight="1" x14ac:dyDescent="0.3"/>
    <row r="1425" s="479" customFormat="1" ht="18" customHeight="1" x14ac:dyDescent="0.3"/>
    <row r="1426" s="479" customFormat="1" ht="18" customHeight="1" x14ac:dyDescent="0.3"/>
    <row r="1427" s="479" customFormat="1" ht="18" customHeight="1" x14ac:dyDescent="0.3"/>
    <row r="1428" s="479" customFormat="1" ht="18" customHeight="1" x14ac:dyDescent="0.3"/>
    <row r="1429" s="479" customFormat="1" ht="18" customHeight="1" x14ac:dyDescent="0.3"/>
    <row r="1430" s="479" customFormat="1" ht="18" customHeight="1" x14ac:dyDescent="0.3"/>
    <row r="1431" s="479" customFormat="1" ht="18" customHeight="1" x14ac:dyDescent="0.3"/>
    <row r="1432" s="479" customFormat="1" ht="18" customHeight="1" x14ac:dyDescent="0.3"/>
    <row r="1433" s="479" customFormat="1" ht="18" customHeight="1" x14ac:dyDescent="0.3"/>
    <row r="1434" s="479" customFormat="1" ht="18" customHeight="1" x14ac:dyDescent="0.3"/>
    <row r="1435" s="479" customFormat="1" ht="18" customHeight="1" x14ac:dyDescent="0.3"/>
    <row r="1436" s="479" customFormat="1" ht="18" customHeight="1" x14ac:dyDescent="0.3"/>
    <row r="1437" s="479" customFormat="1" ht="18" customHeight="1" x14ac:dyDescent="0.3"/>
    <row r="1438" s="479" customFormat="1" ht="18" customHeight="1" x14ac:dyDescent="0.3"/>
    <row r="1439" s="479" customFormat="1" ht="18" customHeight="1" x14ac:dyDescent="0.3"/>
    <row r="1440" s="479" customFormat="1" ht="18" customHeight="1" x14ac:dyDescent="0.3"/>
    <row r="1441" s="479" customFormat="1" ht="18" customHeight="1" x14ac:dyDescent="0.3"/>
    <row r="1442" s="479" customFormat="1" ht="18" customHeight="1" x14ac:dyDescent="0.3"/>
    <row r="1443" s="479" customFormat="1" ht="18" customHeight="1" x14ac:dyDescent="0.3"/>
    <row r="1444" s="479" customFormat="1" ht="18" customHeight="1" x14ac:dyDescent="0.3"/>
    <row r="1445" s="479" customFormat="1" ht="18" customHeight="1" x14ac:dyDescent="0.3"/>
    <row r="1446" s="479" customFormat="1" ht="18" customHeight="1" x14ac:dyDescent="0.3"/>
    <row r="1447" s="479" customFormat="1" ht="18" customHeight="1" x14ac:dyDescent="0.3"/>
    <row r="1448" s="479" customFormat="1" ht="18" customHeight="1" x14ac:dyDescent="0.3"/>
    <row r="1449" s="479" customFormat="1" ht="18" customHeight="1" x14ac:dyDescent="0.3"/>
    <row r="1450" s="479" customFormat="1" ht="18" customHeight="1" x14ac:dyDescent="0.3"/>
    <row r="1451" s="479" customFormat="1" ht="18" customHeight="1" x14ac:dyDescent="0.3"/>
    <row r="1452" s="479" customFormat="1" ht="18" customHeight="1" x14ac:dyDescent="0.3"/>
    <row r="1453" s="479" customFormat="1" ht="18" customHeight="1" x14ac:dyDescent="0.3"/>
    <row r="1454" s="479" customFormat="1" ht="18" customHeight="1" x14ac:dyDescent="0.3"/>
    <row r="1455" s="479" customFormat="1" ht="18" customHeight="1" x14ac:dyDescent="0.3"/>
    <row r="1456" s="479" customFormat="1" ht="18" customHeight="1" x14ac:dyDescent="0.3"/>
    <row r="1457" s="479" customFormat="1" ht="18" customHeight="1" x14ac:dyDescent="0.3"/>
    <row r="1458" s="479" customFormat="1" ht="18" customHeight="1" x14ac:dyDescent="0.3"/>
    <row r="1459" s="479" customFormat="1" ht="18" customHeight="1" x14ac:dyDescent="0.3"/>
    <row r="1460" s="479" customFormat="1" ht="18" customHeight="1" x14ac:dyDescent="0.3"/>
    <row r="1461" s="479" customFormat="1" ht="18" customHeight="1" x14ac:dyDescent="0.3"/>
    <row r="1462" s="479" customFormat="1" ht="18" customHeight="1" x14ac:dyDescent="0.3"/>
    <row r="1463" s="479" customFormat="1" ht="18" customHeight="1" x14ac:dyDescent="0.3"/>
    <row r="1464" s="479" customFormat="1" ht="18" customHeight="1" x14ac:dyDescent="0.3"/>
    <row r="1465" s="479" customFormat="1" ht="18" customHeight="1" x14ac:dyDescent="0.3"/>
    <row r="1466" s="479" customFormat="1" ht="18" customHeight="1" x14ac:dyDescent="0.3"/>
    <row r="1467" s="479" customFormat="1" ht="18" customHeight="1" x14ac:dyDescent="0.3"/>
    <row r="1468" s="479" customFormat="1" ht="18" customHeight="1" x14ac:dyDescent="0.3"/>
    <row r="1469" s="479" customFormat="1" ht="18" customHeight="1" x14ac:dyDescent="0.3"/>
    <row r="1470" s="479" customFormat="1" ht="18" customHeight="1" x14ac:dyDescent="0.3"/>
    <row r="1471" s="479" customFormat="1" ht="18" customHeight="1" x14ac:dyDescent="0.3"/>
    <row r="1472" s="479" customFormat="1" ht="18" customHeight="1" x14ac:dyDescent="0.3"/>
    <row r="1473" s="479" customFormat="1" ht="18" customHeight="1" x14ac:dyDescent="0.3"/>
    <row r="1474" s="479" customFormat="1" ht="18" customHeight="1" x14ac:dyDescent="0.3"/>
    <row r="1475" s="479" customFormat="1" ht="18" customHeight="1" x14ac:dyDescent="0.3"/>
    <row r="1476" s="479" customFormat="1" ht="18" customHeight="1" x14ac:dyDescent="0.3"/>
    <row r="1477" s="479" customFormat="1" ht="18" customHeight="1" x14ac:dyDescent="0.3"/>
    <row r="1478" s="479" customFormat="1" ht="18" customHeight="1" x14ac:dyDescent="0.3"/>
    <row r="1479" s="479" customFormat="1" ht="18" customHeight="1" x14ac:dyDescent="0.3"/>
    <row r="1480" s="479" customFormat="1" ht="18" customHeight="1" x14ac:dyDescent="0.3"/>
    <row r="1481" s="479" customFormat="1" ht="18" customHeight="1" x14ac:dyDescent="0.3"/>
    <row r="1482" s="479" customFormat="1" ht="18" customHeight="1" x14ac:dyDescent="0.3"/>
    <row r="1483" s="479" customFormat="1" ht="18" customHeight="1" x14ac:dyDescent="0.3"/>
    <row r="1484" s="479" customFormat="1" ht="18" customHeight="1" x14ac:dyDescent="0.3"/>
    <row r="1485" s="479" customFormat="1" ht="18" customHeight="1" x14ac:dyDescent="0.3"/>
    <row r="1486" s="479" customFormat="1" ht="18" customHeight="1" x14ac:dyDescent="0.3"/>
    <row r="1487" s="479" customFormat="1" ht="18" customHeight="1" x14ac:dyDescent="0.3"/>
    <row r="1488" s="479" customFormat="1" ht="18" customHeight="1" x14ac:dyDescent="0.3"/>
    <row r="1489" s="479" customFormat="1" ht="18" customHeight="1" x14ac:dyDescent="0.3"/>
    <row r="1490" s="479" customFormat="1" ht="18" customHeight="1" x14ac:dyDescent="0.3"/>
    <row r="1491" s="479" customFormat="1" ht="18" customHeight="1" x14ac:dyDescent="0.3"/>
    <row r="1492" s="479" customFormat="1" ht="18" customHeight="1" x14ac:dyDescent="0.3"/>
    <row r="1493" s="479" customFormat="1" ht="18" customHeight="1" x14ac:dyDescent="0.3"/>
    <row r="1494" s="479" customFormat="1" ht="18" customHeight="1" x14ac:dyDescent="0.3"/>
    <row r="1495" s="479" customFormat="1" ht="18" customHeight="1" x14ac:dyDescent="0.3"/>
    <row r="1496" s="479" customFormat="1" ht="18" customHeight="1" x14ac:dyDescent="0.3"/>
    <row r="1497" s="479" customFormat="1" ht="18" customHeight="1" x14ac:dyDescent="0.3"/>
    <row r="1498" s="479" customFormat="1" ht="18" customHeight="1" x14ac:dyDescent="0.3"/>
    <row r="1499" s="479" customFormat="1" ht="18" customHeight="1" x14ac:dyDescent="0.3"/>
    <row r="1500" s="479" customFormat="1" ht="18" customHeight="1" x14ac:dyDescent="0.3"/>
    <row r="1501" s="479" customFormat="1" ht="18" customHeight="1" x14ac:dyDescent="0.3"/>
    <row r="1502" s="479" customFormat="1" ht="18" customHeight="1" x14ac:dyDescent="0.3"/>
    <row r="1503" s="479" customFormat="1" ht="18" customHeight="1" x14ac:dyDescent="0.3"/>
    <row r="1504" s="479" customFormat="1" ht="18" customHeight="1" x14ac:dyDescent="0.3"/>
    <row r="1505" s="479" customFormat="1" ht="18" customHeight="1" x14ac:dyDescent="0.3"/>
    <row r="1506" s="479" customFormat="1" ht="18" customHeight="1" x14ac:dyDescent="0.3"/>
    <row r="1507" s="479" customFormat="1" ht="18" customHeight="1" x14ac:dyDescent="0.3"/>
    <row r="1508" s="479" customFormat="1" ht="18" customHeight="1" x14ac:dyDescent="0.3"/>
    <row r="1509" s="479" customFormat="1" ht="18" customHeight="1" x14ac:dyDescent="0.3"/>
    <row r="1510" s="479" customFormat="1" ht="18" customHeight="1" x14ac:dyDescent="0.3"/>
    <row r="1511" s="479" customFormat="1" ht="18" customHeight="1" x14ac:dyDescent="0.3"/>
    <row r="1512" s="479" customFormat="1" ht="18" customHeight="1" x14ac:dyDescent="0.3"/>
    <row r="1513" s="479" customFormat="1" ht="18" customHeight="1" x14ac:dyDescent="0.3"/>
    <row r="1514" s="479" customFormat="1" ht="18" customHeight="1" x14ac:dyDescent="0.3"/>
    <row r="1515" s="479" customFormat="1" ht="18" customHeight="1" x14ac:dyDescent="0.3"/>
    <row r="1516" s="479" customFormat="1" ht="18" customHeight="1" x14ac:dyDescent="0.3"/>
    <row r="1517" s="479" customFormat="1" ht="18" customHeight="1" x14ac:dyDescent="0.3"/>
    <row r="1518" s="479" customFormat="1" ht="18" customHeight="1" x14ac:dyDescent="0.3"/>
    <row r="1519" s="479" customFormat="1" ht="18" customHeight="1" x14ac:dyDescent="0.3"/>
    <row r="1520" s="479" customFormat="1" ht="18" customHeight="1" x14ac:dyDescent="0.3"/>
    <row r="1521" s="479" customFormat="1" ht="18" customHeight="1" x14ac:dyDescent="0.3"/>
    <row r="1522" s="479" customFormat="1" ht="18" customHeight="1" x14ac:dyDescent="0.3"/>
    <row r="1523" s="479" customFormat="1" ht="18" customHeight="1" x14ac:dyDescent="0.3"/>
    <row r="1524" s="479" customFormat="1" ht="18" customHeight="1" x14ac:dyDescent="0.3"/>
    <row r="1525" s="479" customFormat="1" ht="18" customHeight="1" x14ac:dyDescent="0.3"/>
    <row r="1526" s="479" customFormat="1" ht="18" customHeight="1" x14ac:dyDescent="0.3"/>
    <row r="1527" s="479" customFormat="1" ht="18" customHeight="1" x14ac:dyDescent="0.3"/>
    <row r="1528" s="479" customFormat="1" ht="18" customHeight="1" x14ac:dyDescent="0.3"/>
    <row r="1529" s="479" customFormat="1" ht="18" customHeight="1" x14ac:dyDescent="0.3"/>
    <row r="1530" s="479" customFormat="1" ht="18" customHeight="1" x14ac:dyDescent="0.3"/>
    <row r="1531" s="479" customFormat="1" ht="18" customHeight="1" x14ac:dyDescent="0.3"/>
    <row r="1532" s="479" customFormat="1" ht="18" customHeight="1" x14ac:dyDescent="0.3"/>
    <row r="1533" s="479" customFormat="1" ht="18" customHeight="1" x14ac:dyDescent="0.3"/>
    <row r="1534" s="479" customFormat="1" ht="18" customHeight="1" x14ac:dyDescent="0.3"/>
    <row r="1535" s="479" customFormat="1" ht="18" customHeight="1" x14ac:dyDescent="0.3"/>
    <row r="1536" s="479" customFormat="1" ht="18" customHeight="1" x14ac:dyDescent="0.3"/>
    <row r="1537" s="479" customFormat="1" ht="18" customHeight="1" x14ac:dyDescent="0.3"/>
    <row r="1538" s="479" customFormat="1" ht="18" customHeight="1" x14ac:dyDescent="0.3"/>
    <row r="1539" s="479" customFormat="1" ht="18" customHeight="1" x14ac:dyDescent="0.3"/>
    <row r="1540" s="479" customFormat="1" ht="18" customHeight="1" x14ac:dyDescent="0.3"/>
    <row r="1541" s="479" customFormat="1" ht="18" customHeight="1" x14ac:dyDescent="0.3"/>
    <row r="1542" s="479" customFormat="1" ht="18" customHeight="1" x14ac:dyDescent="0.3"/>
    <row r="1543" s="479" customFormat="1" ht="18" customHeight="1" x14ac:dyDescent="0.3"/>
    <row r="1544" s="479" customFormat="1" ht="18" customHeight="1" x14ac:dyDescent="0.3"/>
    <row r="1545" s="479" customFormat="1" ht="18" customHeight="1" x14ac:dyDescent="0.3"/>
    <row r="1546" s="479" customFormat="1" ht="18" customHeight="1" x14ac:dyDescent="0.3"/>
    <row r="1547" s="479" customFormat="1" ht="18" customHeight="1" x14ac:dyDescent="0.3"/>
    <row r="1548" s="479" customFormat="1" ht="18" customHeight="1" x14ac:dyDescent="0.3"/>
    <row r="1549" s="479" customFormat="1" ht="18" customHeight="1" x14ac:dyDescent="0.3"/>
    <row r="1550" s="479" customFormat="1" ht="18" customHeight="1" x14ac:dyDescent="0.3"/>
    <row r="1551" s="479" customFormat="1" ht="18" customHeight="1" x14ac:dyDescent="0.3"/>
    <row r="1552" s="479" customFormat="1" ht="18" customHeight="1" x14ac:dyDescent="0.3"/>
    <row r="1553" s="479" customFormat="1" ht="18" customHeight="1" x14ac:dyDescent="0.3"/>
    <row r="1554" s="479" customFormat="1" ht="18" customHeight="1" x14ac:dyDescent="0.3"/>
    <row r="1555" s="479" customFormat="1" ht="18" customHeight="1" x14ac:dyDescent="0.3"/>
    <row r="1556" s="479" customFormat="1" ht="18" customHeight="1" x14ac:dyDescent="0.3"/>
    <row r="1557" s="479" customFormat="1" ht="18" customHeight="1" x14ac:dyDescent="0.3"/>
    <row r="1558" s="479" customFormat="1" ht="18" customHeight="1" x14ac:dyDescent="0.3"/>
    <row r="1559" s="479" customFormat="1" ht="18" customHeight="1" x14ac:dyDescent="0.3"/>
    <row r="1560" s="479" customFormat="1" ht="18" customHeight="1" x14ac:dyDescent="0.3"/>
    <row r="1561" s="479" customFormat="1" ht="18" customHeight="1" x14ac:dyDescent="0.3"/>
    <row r="1562" s="479" customFormat="1" ht="18" customHeight="1" x14ac:dyDescent="0.3"/>
    <row r="1563" s="479" customFormat="1" ht="18" customHeight="1" x14ac:dyDescent="0.3"/>
    <row r="1564" s="479" customFormat="1" ht="18" customHeight="1" x14ac:dyDescent="0.3"/>
    <row r="1565" s="479" customFormat="1" ht="18" customHeight="1" x14ac:dyDescent="0.3"/>
    <row r="1566" s="479" customFormat="1" ht="18" customHeight="1" x14ac:dyDescent="0.3"/>
    <row r="1567" s="479" customFormat="1" ht="18" customHeight="1" x14ac:dyDescent="0.3"/>
    <row r="1568" s="479" customFormat="1" ht="18" customHeight="1" x14ac:dyDescent="0.3"/>
    <row r="1569" s="479" customFormat="1" ht="18" customHeight="1" x14ac:dyDescent="0.3"/>
    <row r="1570" s="479" customFormat="1" ht="18" customHeight="1" x14ac:dyDescent="0.3"/>
    <row r="1571" s="479" customFormat="1" ht="18" customHeight="1" x14ac:dyDescent="0.3"/>
    <row r="1572" s="479" customFormat="1" ht="18" customHeight="1" x14ac:dyDescent="0.3"/>
    <row r="1573" s="479" customFormat="1" ht="18" customHeight="1" x14ac:dyDescent="0.3"/>
    <row r="1574" s="479" customFormat="1" ht="18" customHeight="1" x14ac:dyDescent="0.3"/>
    <row r="1575" s="479" customFormat="1" ht="18" customHeight="1" x14ac:dyDescent="0.3"/>
    <row r="1576" s="479" customFormat="1" ht="18" customHeight="1" x14ac:dyDescent="0.3"/>
    <row r="1577" s="479" customFormat="1" ht="18" customHeight="1" x14ac:dyDescent="0.3"/>
    <row r="1578" s="479" customFormat="1" ht="18" customHeight="1" x14ac:dyDescent="0.3"/>
    <row r="1579" s="479" customFormat="1" ht="18" customHeight="1" x14ac:dyDescent="0.3"/>
    <row r="1580" s="479" customFormat="1" ht="18" customHeight="1" x14ac:dyDescent="0.3"/>
    <row r="1581" s="479" customFormat="1" ht="18" customHeight="1" x14ac:dyDescent="0.3"/>
    <row r="1582" s="479" customFormat="1" ht="18" customHeight="1" x14ac:dyDescent="0.3"/>
    <row r="1583" s="479" customFormat="1" ht="18" customHeight="1" x14ac:dyDescent="0.3"/>
    <row r="1584" s="479" customFormat="1" ht="18" customHeight="1" x14ac:dyDescent="0.3"/>
    <row r="1585" s="479" customFormat="1" ht="18" customHeight="1" x14ac:dyDescent="0.3"/>
    <row r="1586" s="479" customFormat="1" ht="18" customHeight="1" x14ac:dyDescent="0.3"/>
    <row r="1587" s="479" customFormat="1" ht="18" customHeight="1" x14ac:dyDescent="0.3"/>
    <row r="1588" s="479" customFormat="1" ht="18" customHeight="1" x14ac:dyDescent="0.3"/>
    <row r="1589" s="479" customFormat="1" ht="18" customHeight="1" x14ac:dyDescent="0.3"/>
    <row r="1590" s="479" customFormat="1" ht="18" customHeight="1" x14ac:dyDescent="0.3"/>
    <row r="1591" s="479" customFormat="1" ht="18" customHeight="1" x14ac:dyDescent="0.3"/>
    <row r="1592" s="479" customFormat="1" ht="18" customHeight="1" x14ac:dyDescent="0.3"/>
    <row r="1593" s="479" customFormat="1" ht="18" customHeight="1" x14ac:dyDescent="0.3"/>
    <row r="1594" s="479" customFormat="1" ht="18" customHeight="1" x14ac:dyDescent="0.3"/>
    <row r="1595" s="479" customFormat="1" ht="18" customHeight="1" x14ac:dyDescent="0.3"/>
    <row r="1596" s="479" customFormat="1" ht="18" customHeight="1" x14ac:dyDescent="0.3"/>
    <row r="1597" s="479" customFormat="1" ht="18" customHeight="1" x14ac:dyDescent="0.3"/>
    <row r="1598" s="479" customFormat="1" ht="18" customHeight="1" x14ac:dyDescent="0.3"/>
    <row r="1599" s="479" customFormat="1" ht="18" customHeight="1" x14ac:dyDescent="0.3"/>
    <row r="1600" s="479" customFormat="1" ht="18" customHeight="1" x14ac:dyDescent="0.3"/>
    <row r="1601" s="479" customFormat="1" ht="18" customHeight="1" x14ac:dyDescent="0.3"/>
    <row r="1602" s="479" customFormat="1" ht="18" customHeight="1" x14ac:dyDescent="0.3"/>
    <row r="1603" s="479" customFormat="1" ht="18" customHeight="1" x14ac:dyDescent="0.3"/>
    <row r="1604" s="479" customFormat="1" ht="18" customHeight="1" x14ac:dyDescent="0.3"/>
    <row r="1605" s="479" customFormat="1" ht="18" customHeight="1" x14ac:dyDescent="0.3"/>
    <row r="1606" s="479" customFormat="1" ht="18" customHeight="1" x14ac:dyDescent="0.3"/>
    <row r="1607" s="479" customFormat="1" ht="18" customHeight="1" x14ac:dyDescent="0.3"/>
    <row r="1608" s="479" customFormat="1" ht="18" customHeight="1" x14ac:dyDescent="0.3"/>
    <row r="1609" s="479" customFormat="1" ht="18" customHeight="1" x14ac:dyDescent="0.3"/>
    <row r="1610" s="479" customFormat="1" ht="18" customHeight="1" x14ac:dyDescent="0.3"/>
    <row r="1611" s="479" customFormat="1" ht="18" customHeight="1" x14ac:dyDescent="0.3"/>
    <row r="1612" s="479" customFormat="1" ht="18" customHeight="1" x14ac:dyDescent="0.3"/>
    <row r="1613" s="479" customFormat="1" ht="18" customHeight="1" x14ac:dyDescent="0.3"/>
    <row r="1614" s="479" customFormat="1" ht="18" customHeight="1" x14ac:dyDescent="0.3"/>
    <row r="1615" s="479" customFormat="1" ht="18" customHeight="1" x14ac:dyDescent="0.3"/>
    <row r="1616" s="479" customFormat="1" ht="18" customHeight="1" x14ac:dyDescent="0.3"/>
    <row r="1617" s="479" customFormat="1" ht="18" customHeight="1" x14ac:dyDescent="0.3"/>
    <row r="1618" s="479" customFormat="1" ht="18" customHeight="1" x14ac:dyDescent="0.3"/>
    <row r="1619" s="479" customFormat="1" ht="18" customHeight="1" x14ac:dyDescent="0.3"/>
    <row r="1620" s="479" customFormat="1" ht="18" customHeight="1" x14ac:dyDescent="0.3"/>
    <row r="1621" s="479" customFormat="1" ht="18" customHeight="1" x14ac:dyDescent="0.3"/>
    <row r="1622" s="479" customFormat="1" ht="18" customHeight="1" x14ac:dyDescent="0.3"/>
    <row r="1623" s="479" customFormat="1" ht="18" customHeight="1" x14ac:dyDescent="0.3"/>
    <row r="1624" s="479" customFormat="1" ht="18" customHeight="1" x14ac:dyDescent="0.3"/>
    <row r="1625" s="479" customFormat="1" ht="18" customHeight="1" x14ac:dyDescent="0.3"/>
    <row r="1626" s="479" customFormat="1" ht="18" customHeight="1" x14ac:dyDescent="0.3"/>
    <row r="1627" s="479" customFormat="1" ht="18" customHeight="1" x14ac:dyDescent="0.3"/>
    <row r="1628" s="479" customFormat="1" ht="18" customHeight="1" x14ac:dyDescent="0.3"/>
    <row r="1629" s="479" customFormat="1" ht="18" customHeight="1" x14ac:dyDescent="0.3"/>
    <row r="1630" s="479" customFormat="1" ht="18" customHeight="1" x14ac:dyDescent="0.3"/>
    <row r="1631" s="479" customFormat="1" ht="18" customHeight="1" x14ac:dyDescent="0.3"/>
    <row r="1632" s="479" customFormat="1" ht="18" customHeight="1" x14ac:dyDescent="0.3"/>
    <row r="1633" s="479" customFormat="1" ht="18" customHeight="1" x14ac:dyDescent="0.3"/>
    <row r="1634" s="479" customFormat="1" ht="18" customHeight="1" x14ac:dyDescent="0.3"/>
    <row r="1635" s="479" customFormat="1" ht="18" customHeight="1" x14ac:dyDescent="0.3"/>
    <row r="1636" s="479" customFormat="1" ht="18" customHeight="1" x14ac:dyDescent="0.3"/>
    <row r="1637" s="479" customFormat="1" ht="18" customHeight="1" x14ac:dyDescent="0.3"/>
    <row r="1638" s="479" customFormat="1" ht="18" customHeight="1" x14ac:dyDescent="0.3"/>
    <row r="1639" s="479" customFormat="1" ht="18" customHeight="1" x14ac:dyDescent="0.3"/>
    <row r="1640" s="479" customFormat="1" ht="18" customHeight="1" x14ac:dyDescent="0.3"/>
    <row r="1641" s="479" customFormat="1" ht="18" customHeight="1" x14ac:dyDescent="0.3"/>
    <row r="1642" s="479" customFormat="1" ht="18" customHeight="1" x14ac:dyDescent="0.3"/>
    <row r="1643" s="479" customFormat="1" ht="18" customHeight="1" x14ac:dyDescent="0.3"/>
    <row r="1644" s="479" customFormat="1" ht="18" customHeight="1" x14ac:dyDescent="0.3"/>
    <row r="1645" s="479" customFormat="1" ht="18" customHeight="1" x14ac:dyDescent="0.3"/>
    <row r="1646" s="479" customFormat="1" ht="18" customHeight="1" x14ac:dyDescent="0.3"/>
    <row r="1647" s="479" customFormat="1" ht="18" customHeight="1" x14ac:dyDescent="0.3"/>
    <row r="1648" s="479" customFormat="1" ht="18" customHeight="1" x14ac:dyDescent="0.3"/>
    <row r="1649" s="479" customFormat="1" ht="18" customHeight="1" x14ac:dyDescent="0.3"/>
    <row r="1650" s="479" customFormat="1" ht="18" customHeight="1" x14ac:dyDescent="0.3"/>
    <row r="1651" s="479" customFormat="1" ht="18" customHeight="1" x14ac:dyDescent="0.3"/>
    <row r="1652" s="479" customFormat="1" ht="18" customHeight="1" x14ac:dyDescent="0.3"/>
    <row r="1653" s="479" customFormat="1" ht="18" customHeight="1" x14ac:dyDescent="0.3"/>
    <row r="1654" s="479" customFormat="1" ht="18" customHeight="1" x14ac:dyDescent="0.3"/>
    <row r="1655" s="479" customFormat="1" ht="18" customHeight="1" x14ac:dyDescent="0.3"/>
    <row r="1656" s="479" customFormat="1" ht="18" customHeight="1" x14ac:dyDescent="0.3"/>
    <row r="1657" s="479" customFormat="1" ht="18" customHeight="1" x14ac:dyDescent="0.3"/>
    <row r="1658" s="479" customFormat="1" ht="18" customHeight="1" x14ac:dyDescent="0.3"/>
    <row r="1659" s="479" customFormat="1" ht="18" customHeight="1" x14ac:dyDescent="0.3"/>
    <row r="1660" s="479" customFormat="1" ht="18" customHeight="1" x14ac:dyDescent="0.3"/>
    <row r="1661" s="479" customFormat="1" ht="18" customHeight="1" x14ac:dyDescent="0.3"/>
    <row r="1662" s="479" customFormat="1" ht="18" customHeight="1" x14ac:dyDescent="0.3"/>
    <row r="1663" s="479" customFormat="1" ht="18" customHeight="1" x14ac:dyDescent="0.3"/>
    <row r="1664" s="479" customFormat="1" ht="18" customHeight="1" x14ac:dyDescent="0.3"/>
    <row r="1665" s="479" customFormat="1" ht="18" customHeight="1" x14ac:dyDescent="0.3"/>
    <row r="1666" s="479" customFormat="1" ht="18" customHeight="1" x14ac:dyDescent="0.3"/>
    <row r="1667" s="479" customFormat="1" ht="18" customHeight="1" x14ac:dyDescent="0.3"/>
    <row r="1668" s="479" customFormat="1" ht="18" customHeight="1" x14ac:dyDescent="0.3"/>
    <row r="1669" s="479" customFormat="1" ht="18" customHeight="1" x14ac:dyDescent="0.3"/>
    <row r="1670" s="479" customFormat="1" ht="18" customHeight="1" x14ac:dyDescent="0.3"/>
    <row r="1671" s="479" customFormat="1" ht="18" customHeight="1" x14ac:dyDescent="0.3"/>
    <row r="1672" s="479" customFormat="1" ht="18" customHeight="1" x14ac:dyDescent="0.3"/>
    <row r="1673" s="479" customFormat="1" ht="18" customHeight="1" x14ac:dyDescent="0.3"/>
    <row r="1674" s="479" customFormat="1" ht="18" customHeight="1" x14ac:dyDescent="0.3"/>
    <row r="1675" s="479" customFormat="1" ht="18" customHeight="1" x14ac:dyDescent="0.3"/>
    <row r="1676" s="479" customFormat="1" ht="18" customHeight="1" x14ac:dyDescent="0.3"/>
    <row r="1677" s="479" customFormat="1" ht="18" customHeight="1" x14ac:dyDescent="0.3"/>
    <row r="1678" s="479" customFormat="1" ht="18" customHeight="1" x14ac:dyDescent="0.3"/>
    <row r="1679" s="479" customFormat="1" ht="18" customHeight="1" x14ac:dyDescent="0.3"/>
    <row r="1680" s="479" customFormat="1" ht="18" customHeight="1" x14ac:dyDescent="0.3"/>
    <row r="1681" s="479" customFormat="1" ht="18" customHeight="1" x14ac:dyDescent="0.3"/>
    <row r="1682" s="479" customFormat="1" ht="18" customHeight="1" x14ac:dyDescent="0.3"/>
    <row r="1683" s="479" customFormat="1" ht="18" customHeight="1" x14ac:dyDescent="0.3"/>
    <row r="1684" s="479" customFormat="1" ht="18" customHeight="1" x14ac:dyDescent="0.3"/>
    <row r="1685" s="479" customFormat="1" ht="18" customHeight="1" x14ac:dyDescent="0.3"/>
    <row r="1686" s="479" customFormat="1" ht="18" customHeight="1" x14ac:dyDescent="0.3"/>
    <row r="1687" s="479" customFormat="1" ht="18" customHeight="1" x14ac:dyDescent="0.3"/>
    <row r="1688" s="479" customFormat="1" ht="18" customHeight="1" x14ac:dyDescent="0.3"/>
    <row r="1689" s="479" customFormat="1" ht="18" customHeight="1" x14ac:dyDescent="0.3"/>
    <row r="1690" s="479" customFormat="1" ht="18" customHeight="1" x14ac:dyDescent="0.3"/>
    <row r="1691" s="479" customFormat="1" ht="18" customHeight="1" x14ac:dyDescent="0.3"/>
    <row r="1692" s="479" customFormat="1" ht="18" customHeight="1" x14ac:dyDescent="0.3"/>
    <row r="1693" s="479" customFormat="1" ht="18" customHeight="1" x14ac:dyDescent="0.3"/>
    <row r="1694" s="479" customFormat="1" ht="18" customHeight="1" x14ac:dyDescent="0.3"/>
    <row r="1695" s="479" customFormat="1" ht="18" customHeight="1" x14ac:dyDescent="0.3"/>
    <row r="1696" s="479" customFormat="1" ht="18" customHeight="1" x14ac:dyDescent="0.3"/>
    <row r="1697" s="479" customFormat="1" ht="18" customHeight="1" x14ac:dyDescent="0.3"/>
    <row r="1698" s="479" customFormat="1" ht="18" customHeight="1" x14ac:dyDescent="0.3"/>
    <row r="1699" s="479" customFormat="1" ht="18" customHeight="1" x14ac:dyDescent="0.3"/>
    <row r="1700" s="479" customFormat="1" ht="18" customHeight="1" x14ac:dyDescent="0.3"/>
    <row r="1701" s="479" customFormat="1" ht="18" customHeight="1" x14ac:dyDescent="0.3"/>
    <row r="1702" s="479" customFormat="1" ht="18" customHeight="1" x14ac:dyDescent="0.3"/>
    <row r="1703" s="479" customFormat="1" ht="18" customHeight="1" x14ac:dyDescent="0.3"/>
    <row r="1704" s="479" customFormat="1" ht="18" customHeight="1" x14ac:dyDescent="0.3"/>
    <row r="1705" s="479" customFormat="1" ht="18" customHeight="1" x14ac:dyDescent="0.3"/>
    <row r="1706" s="479" customFormat="1" ht="18" customHeight="1" x14ac:dyDescent="0.3"/>
    <row r="1707" s="479" customFormat="1" ht="18" customHeight="1" x14ac:dyDescent="0.3"/>
    <row r="1708" s="479" customFormat="1" ht="18" customHeight="1" x14ac:dyDescent="0.3"/>
    <row r="1709" s="479" customFormat="1" ht="18" customHeight="1" x14ac:dyDescent="0.3"/>
    <row r="1710" s="479" customFormat="1" ht="18" customHeight="1" x14ac:dyDescent="0.3"/>
    <row r="1711" s="479" customFormat="1" ht="18" customHeight="1" x14ac:dyDescent="0.3"/>
    <row r="1712" s="479" customFormat="1" ht="18" customHeight="1" x14ac:dyDescent="0.3"/>
    <row r="1713" s="479" customFormat="1" ht="18" customHeight="1" x14ac:dyDescent="0.3"/>
    <row r="1714" s="479" customFormat="1" ht="18" customHeight="1" x14ac:dyDescent="0.3"/>
    <row r="1715" s="479" customFormat="1" ht="18" customHeight="1" x14ac:dyDescent="0.3"/>
    <row r="1716" s="479" customFormat="1" ht="18" customHeight="1" x14ac:dyDescent="0.3"/>
    <row r="1717" s="479" customFormat="1" ht="18" customHeight="1" x14ac:dyDescent="0.3"/>
    <row r="1718" s="479" customFormat="1" ht="18" customHeight="1" x14ac:dyDescent="0.3"/>
    <row r="1719" s="479" customFormat="1" ht="18" customHeight="1" x14ac:dyDescent="0.3"/>
    <row r="1720" s="479" customFormat="1" ht="18" customHeight="1" x14ac:dyDescent="0.3"/>
    <row r="1721" s="479" customFormat="1" ht="18" customHeight="1" x14ac:dyDescent="0.3"/>
    <row r="1722" s="479" customFormat="1" ht="18" customHeight="1" x14ac:dyDescent="0.3"/>
    <row r="1723" s="479" customFormat="1" ht="18" customHeight="1" x14ac:dyDescent="0.3"/>
    <row r="1724" s="479" customFormat="1" ht="18" customHeight="1" x14ac:dyDescent="0.3"/>
    <row r="1725" s="479" customFormat="1" ht="18" customHeight="1" x14ac:dyDescent="0.3"/>
    <row r="1726" s="479" customFormat="1" ht="18" customHeight="1" x14ac:dyDescent="0.3"/>
    <row r="1727" s="479" customFormat="1" ht="18" customHeight="1" x14ac:dyDescent="0.3"/>
    <row r="1728" s="479" customFormat="1" ht="18" customHeight="1" x14ac:dyDescent="0.3"/>
    <row r="1729" s="479" customFormat="1" ht="18" customHeight="1" x14ac:dyDescent="0.3"/>
    <row r="1730" s="479" customFormat="1" ht="18" customHeight="1" x14ac:dyDescent="0.3"/>
    <row r="1731" s="479" customFormat="1" ht="18" customHeight="1" x14ac:dyDescent="0.3"/>
    <row r="1732" s="479" customFormat="1" ht="18" customHeight="1" x14ac:dyDescent="0.3"/>
    <row r="1733" s="479" customFormat="1" ht="18" customHeight="1" x14ac:dyDescent="0.3"/>
    <row r="1734" s="479" customFormat="1" ht="18" customHeight="1" x14ac:dyDescent="0.3"/>
    <row r="1735" s="479" customFormat="1" ht="18" customHeight="1" x14ac:dyDescent="0.3"/>
    <row r="1736" s="479" customFormat="1" ht="18" customHeight="1" x14ac:dyDescent="0.3"/>
    <row r="1737" s="479" customFormat="1" ht="18" customHeight="1" x14ac:dyDescent="0.3"/>
    <row r="1738" s="479" customFormat="1" ht="18" customHeight="1" x14ac:dyDescent="0.3"/>
    <row r="1739" s="479" customFormat="1" ht="18" customHeight="1" x14ac:dyDescent="0.3"/>
    <row r="1740" s="479" customFormat="1" ht="18" customHeight="1" x14ac:dyDescent="0.3"/>
    <row r="1741" s="479" customFormat="1" ht="18" customHeight="1" x14ac:dyDescent="0.3"/>
    <row r="1742" s="479" customFormat="1" ht="18" customHeight="1" x14ac:dyDescent="0.3"/>
    <row r="1743" s="479" customFormat="1" ht="18" customHeight="1" x14ac:dyDescent="0.3"/>
    <row r="1744" s="479" customFormat="1" ht="18" customHeight="1" x14ac:dyDescent="0.3"/>
    <row r="1745" s="479" customFormat="1" ht="18" customHeight="1" x14ac:dyDescent="0.3"/>
    <row r="1746" s="479" customFormat="1" ht="18" customHeight="1" x14ac:dyDescent="0.3"/>
    <row r="1747" s="479" customFormat="1" ht="18" customHeight="1" x14ac:dyDescent="0.3"/>
    <row r="1748" s="479" customFormat="1" ht="18" customHeight="1" x14ac:dyDescent="0.3"/>
    <row r="1749" s="479" customFormat="1" ht="18" customHeight="1" x14ac:dyDescent="0.3"/>
    <row r="1750" s="479" customFormat="1" ht="18" customHeight="1" x14ac:dyDescent="0.3"/>
    <row r="1751" s="479" customFormat="1" ht="18" customHeight="1" x14ac:dyDescent="0.3"/>
    <row r="1752" s="479" customFormat="1" ht="18" customHeight="1" x14ac:dyDescent="0.3"/>
    <row r="1753" s="479" customFormat="1" ht="18" customHeight="1" x14ac:dyDescent="0.3"/>
    <row r="1754" s="479" customFormat="1" ht="18" customHeight="1" x14ac:dyDescent="0.3"/>
    <row r="1755" s="479" customFormat="1" ht="18" customHeight="1" x14ac:dyDescent="0.3"/>
    <row r="1756" s="479" customFormat="1" ht="18" customHeight="1" x14ac:dyDescent="0.3"/>
    <row r="1757" s="479" customFormat="1" ht="18" customHeight="1" x14ac:dyDescent="0.3"/>
    <row r="1758" s="479" customFormat="1" ht="18" customHeight="1" x14ac:dyDescent="0.3"/>
    <row r="1759" s="479" customFormat="1" ht="18" customHeight="1" x14ac:dyDescent="0.3"/>
    <row r="1760" s="479" customFormat="1" ht="18" customHeight="1" x14ac:dyDescent="0.3"/>
    <row r="1761" s="479" customFormat="1" ht="18" customHeight="1" x14ac:dyDescent="0.3"/>
    <row r="1762" s="479" customFormat="1" ht="18" customHeight="1" x14ac:dyDescent="0.3"/>
    <row r="1763" s="479" customFormat="1" ht="18" customHeight="1" x14ac:dyDescent="0.3"/>
    <row r="1764" s="479" customFormat="1" ht="18" customHeight="1" x14ac:dyDescent="0.3"/>
    <row r="1765" s="479" customFormat="1" ht="18" customHeight="1" x14ac:dyDescent="0.3"/>
    <row r="1766" s="479" customFormat="1" ht="18" customHeight="1" x14ac:dyDescent="0.3"/>
    <row r="1767" s="479" customFormat="1" ht="18" customHeight="1" x14ac:dyDescent="0.3"/>
    <row r="1768" s="479" customFormat="1" ht="18" customHeight="1" x14ac:dyDescent="0.3"/>
    <row r="1769" s="479" customFormat="1" ht="18" customHeight="1" x14ac:dyDescent="0.3"/>
    <row r="1770" s="479" customFormat="1" ht="18" customHeight="1" x14ac:dyDescent="0.3"/>
    <row r="1771" s="479" customFormat="1" ht="18" customHeight="1" x14ac:dyDescent="0.3"/>
    <row r="1772" s="479" customFormat="1" ht="18" customHeight="1" x14ac:dyDescent="0.3"/>
    <row r="1773" s="479" customFormat="1" ht="18" customHeight="1" x14ac:dyDescent="0.3"/>
    <row r="1774" s="479" customFormat="1" ht="18" customHeight="1" x14ac:dyDescent="0.3"/>
    <row r="1775" s="479" customFormat="1" ht="18" customHeight="1" x14ac:dyDescent="0.3"/>
    <row r="1776" s="479" customFormat="1" ht="18" customHeight="1" x14ac:dyDescent="0.3"/>
    <row r="1777" s="479" customFormat="1" ht="18" customHeight="1" x14ac:dyDescent="0.3"/>
    <row r="1778" s="479" customFormat="1" ht="18" customHeight="1" x14ac:dyDescent="0.3"/>
    <row r="1779" s="479" customFormat="1" ht="18" customHeight="1" x14ac:dyDescent="0.3"/>
    <row r="1780" s="479" customFormat="1" ht="18" customHeight="1" x14ac:dyDescent="0.3"/>
    <row r="1781" s="479" customFormat="1" ht="18" customHeight="1" x14ac:dyDescent="0.3"/>
    <row r="1782" s="479" customFormat="1" ht="18" customHeight="1" x14ac:dyDescent="0.3"/>
    <row r="1783" s="479" customFormat="1" ht="18" customHeight="1" x14ac:dyDescent="0.3"/>
    <row r="1784" s="479" customFormat="1" ht="18" customHeight="1" x14ac:dyDescent="0.3"/>
    <row r="1785" s="479" customFormat="1" ht="18" customHeight="1" x14ac:dyDescent="0.3"/>
    <row r="1786" s="479" customFormat="1" ht="18" customHeight="1" x14ac:dyDescent="0.3"/>
    <row r="1787" s="479" customFormat="1" ht="18" customHeight="1" x14ac:dyDescent="0.3"/>
    <row r="1788" s="479" customFormat="1" ht="18" customHeight="1" x14ac:dyDescent="0.3"/>
    <row r="1789" s="479" customFormat="1" ht="18" customHeight="1" x14ac:dyDescent="0.3"/>
    <row r="1790" s="479" customFormat="1" ht="18" customHeight="1" x14ac:dyDescent="0.3"/>
    <row r="1791" s="479" customFormat="1" ht="18" customHeight="1" x14ac:dyDescent="0.3"/>
    <row r="1792" s="479" customFormat="1" ht="18" customHeight="1" x14ac:dyDescent="0.3"/>
    <row r="1793" s="479" customFormat="1" ht="18" customHeight="1" x14ac:dyDescent="0.3"/>
    <row r="1794" s="479" customFormat="1" ht="18" customHeight="1" x14ac:dyDescent="0.3"/>
    <row r="1795" s="479" customFormat="1" ht="18" customHeight="1" x14ac:dyDescent="0.3"/>
    <row r="1796" s="479" customFormat="1" ht="18" customHeight="1" x14ac:dyDescent="0.3"/>
    <row r="1797" s="479" customFormat="1" ht="18" customHeight="1" x14ac:dyDescent="0.3"/>
    <row r="1798" s="479" customFormat="1" ht="18" customHeight="1" x14ac:dyDescent="0.3"/>
    <row r="1799" s="479" customFormat="1" ht="18" customHeight="1" x14ac:dyDescent="0.3"/>
    <row r="1800" s="479" customFormat="1" ht="18" customHeight="1" x14ac:dyDescent="0.3"/>
    <row r="1801" s="479" customFormat="1" ht="18" customHeight="1" x14ac:dyDescent="0.3"/>
    <row r="1802" s="479" customFormat="1" ht="18" customHeight="1" x14ac:dyDescent="0.3"/>
    <row r="1803" s="479" customFormat="1" ht="18" customHeight="1" x14ac:dyDescent="0.3"/>
    <row r="1804" s="479" customFormat="1" ht="18" customHeight="1" x14ac:dyDescent="0.3"/>
    <row r="1805" s="479" customFormat="1" ht="18" customHeight="1" x14ac:dyDescent="0.3"/>
    <row r="1806" s="479" customFormat="1" ht="18" customHeight="1" x14ac:dyDescent="0.3"/>
    <row r="1807" s="479" customFormat="1" ht="18" customHeight="1" x14ac:dyDescent="0.3"/>
    <row r="1808" s="479" customFormat="1" ht="18" customHeight="1" x14ac:dyDescent="0.3"/>
    <row r="1809" s="479" customFormat="1" ht="18" customHeight="1" x14ac:dyDescent="0.3"/>
    <row r="1810" s="479" customFormat="1" ht="18" customHeight="1" x14ac:dyDescent="0.3"/>
    <row r="1811" s="479" customFormat="1" ht="18" customHeight="1" x14ac:dyDescent="0.3"/>
    <row r="1812" s="479" customFormat="1" ht="18" customHeight="1" x14ac:dyDescent="0.3"/>
    <row r="1813" s="479" customFormat="1" ht="18" customHeight="1" x14ac:dyDescent="0.3"/>
    <row r="1814" s="479" customFormat="1" ht="18" customHeight="1" x14ac:dyDescent="0.3"/>
    <row r="1815" s="479" customFormat="1" ht="18" customHeight="1" x14ac:dyDescent="0.3"/>
    <row r="1816" s="479" customFormat="1" ht="18" customHeight="1" x14ac:dyDescent="0.3"/>
    <row r="1817" s="479" customFormat="1" ht="18" customHeight="1" x14ac:dyDescent="0.3"/>
    <row r="1818" s="479" customFormat="1" ht="18" customHeight="1" x14ac:dyDescent="0.3"/>
    <row r="1819" s="479" customFormat="1" ht="18" customHeight="1" x14ac:dyDescent="0.3"/>
    <row r="1820" s="479" customFormat="1" ht="18" customHeight="1" x14ac:dyDescent="0.3"/>
    <row r="1821" s="479" customFormat="1" ht="18" customHeight="1" x14ac:dyDescent="0.3"/>
    <row r="1822" s="479" customFormat="1" ht="18" customHeight="1" x14ac:dyDescent="0.3"/>
    <row r="1823" s="479" customFormat="1" ht="18" customHeight="1" x14ac:dyDescent="0.3"/>
    <row r="1824" s="479" customFormat="1" ht="18" customHeight="1" x14ac:dyDescent="0.3"/>
    <row r="1825" s="479" customFormat="1" ht="18" customHeight="1" x14ac:dyDescent="0.3"/>
    <row r="1826" s="479" customFormat="1" ht="18" customHeight="1" x14ac:dyDescent="0.3"/>
    <row r="1827" s="479" customFormat="1" ht="18" customHeight="1" x14ac:dyDescent="0.3"/>
    <row r="1828" s="479" customFormat="1" ht="18" customHeight="1" x14ac:dyDescent="0.3"/>
    <row r="1829" s="479" customFormat="1" ht="18" customHeight="1" x14ac:dyDescent="0.3"/>
    <row r="1830" s="479" customFormat="1" ht="18" customHeight="1" x14ac:dyDescent="0.3"/>
    <row r="1831" s="479" customFormat="1" ht="18" customHeight="1" x14ac:dyDescent="0.3"/>
    <row r="1832" s="479" customFormat="1" ht="18" customHeight="1" x14ac:dyDescent="0.3"/>
    <row r="1833" s="479" customFormat="1" ht="18" customHeight="1" x14ac:dyDescent="0.3"/>
    <row r="1834" s="479" customFormat="1" ht="18" customHeight="1" x14ac:dyDescent="0.3"/>
    <row r="1835" s="479" customFormat="1" ht="18" customHeight="1" x14ac:dyDescent="0.3"/>
    <row r="1836" s="479" customFormat="1" ht="18" customHeight="1" x14ac:dyDescent="0.3"/>
    <row r="1837" s="479" customFormat="1" ht="18" customHeight="1" x14ac:dyDescent="0.3"/>
    <row r="1838" s="479" customFormat="1" ht="18" customHeight="1" x14ac:dyDescent="0.3"/>
    <row r="1839" s="479" customFormat="1" ht="18" customHeight="1" x14ac:dyDescent="0.3"/>
    <row r="1840" s="479" customFormat="1" ht="18" customHeight="1" x14ac:dyDescent="0.3"/>
    <row r="1841" s="479" customFormat="1" ht="18" customHeight="1" x14ac:dyDescent="0.3"/>
    <row r="1842" s="479" customFormat="1" ht="18" customHeight="1" x14ac:dyDescent="0.3"/>
    <row r="1843" s="479" customFormat="1" ht="18" customHeight="1" x14ac:dyDescent="0.3"/>
    <row r="1844" s="479" customFormat="1" ht="18" customHeight="1" x14ac:dyDescent="0.3"/>
    <row r="1845" s="479" customFormat="1" ht="18" customHeight="1" x14ac:dyDescent="0.3"/>
    <row r="1846" s="479" customFormat="1" ht="18" customHeight="1" x14ac:dyDescent="0.3"/>
    <row r="1847" s="479" customFormat="1" ht="18" customHeight="1" x14ac:dyDescent="0.3"/>
    <row r="1848" s="479" customFormat="1" ht="18" customHeight="1" x14ac:dyDescent="0.3"/>
    <row r="1849" s="479" customFormat="1" ht="18" customHeight="1" x14ac:dyDescent="0.3"/>
    <row r="1850" s="479" customFormat="1" ht="18" customHeight="1" x14ac:dyDescent="0.3"/>
    <row r="1851" s="479" customFormat="1" ht="18" customHeight="1" x14ac:dyDescent="0.3"/>
    <row r="1852" s="479" customFormat="1" ht="18" customHeight="1" x14ac:dyDescent="0.3"/>
    <row r="1853" s="479" customFormat="1" ht="18" customHeight="1" x14ac:dyDescent="0.3"/>
    <row r="1854" s="479" customFormat="1" ht="18" customHeight="1" x14ac:dyDescent="0.3"/>
    <row r="1855" s="479" customFormat="1" ht="18" customHeight="1" x14ac:dyDescent="0.3"/>
    <row r="1856" s="479" customFormat="1" ht="18" customHeight="1" x14ac:dyDescent="0.3"/>
    <row r="1857" s="479" customFormat="1" ht="18" customHeight="1" x14ac:dyDescent="0.3"/>
    <row r="1858" s="479" customFormat="1" ht="18" customHeight="1" x14ac:dyDescent="0.3"/>
    <row r="1859" s="479" customFormat="1" ht="18" customHeight="1" x14ac:dyDescent="0.3"/>
    <row r="1860" s="479" customFormat="1" ht="18" customHeight="1" x14ac:dyDescent="0.3"/>
    <row r="1861" s="479" customFormat="1" ht="18" customHeight="1" x14ac:dyDescent="0.3"/>
    <row r="1862" s="479" customFormat="1" ht="18" customHeight="1" x14ac:dyDescent="0.3"/>
    <row r="1863" s="479" customFormat="1" ht="18" customHeight="1" x14ac:dyDescent="0.3"/>
    <row r="1864" s="479" customFormat="1" ht="18" customHeight="1" x14ac:dyDescent="0.3"/>
    <row r="1865" s="479" customFormat="1" ht="18" customHeight="1" x14ac:dyDescent="0.3"/>
    <row r="1866" s="479" customFormat="1" ht="18" customHeight="1" x14ac:dyDescent="0.3"/>
    <row r="1867" s="479" customFormat="1" ht="18" customHeight="1" x14ac:dyDescent="0.3"/>
    <row r="1868" s="479" customFormat="1" ht="18" customHeight="1" x14ac:dyDescent="0.3"/>
    <row r="1869" s="479" customFormat="1" ht="18" customHeight="1" x14ac:dyDescent="0.3"/>
    <row r="1870" s="479" customFormat="1" ht="18" customHeight="1" x14ac:dyDescent="0.3"/>
    <row r="1871" s="479" customFormat="1" ht="18" customHeight="1" x14ac:dyDescent="0.3"/>
    <row r="1872" s="479" customFormat="1" ht="18" customHeight="1" x14ac:dyDescent="0.3"/>
    <row r="1873" s="479" customFormat="1" ht="18" customHeight="1" x14ac:dyDescent="0.3"/>
    <row r="1874" s="479" customFormat="1" ht="18" customHeight="1" x14ac:dyDescent="0.3"/>
    <row r="1875" s="479" customFormat="1" ht="18" customHeight="1" x14ac:dyDescent="0.3"/>
    <row r="1876" s="479" customFormat="1" ht="18" customHeight="1" x14ac:dyDescent="0.3"/>
    <row r="1877" s="479" customFormat="1" ht="18" customHeight="1" x14ac:dyDescent="0.3"/>
    <row r="1878" s="479" customFormat="1" ht="18" customHeight="1" x14ac:dyDescent="0.3"/>
    <row r="1879" s="479" customFormat="1" ht="18" customHeight="1" x14ac:dyDescent="0.3"/>
    <row r="1880" s="479" customFormat="1" ht="18" customHeight="1" x14ac:dyDescent="0.3"/>
    <row r="1881" s="479" customFormat="1" ht="18" customHeight="1" x14ac:dyDescent="0.3"/>
    <row r="1882" s="479" customFormat="1" ht="18" customHeight="1" x14ac:dyDescent="0.3"/>
    <row r="1883" s="479" customFormat="1" ht="18" customHeight="1" x14ac:dyDescent="0.3"/>
    <row r="1884" s="479" customFormat="1" ht="18" customHeight="1" x14ac:dyDescent="0.3"/>
    <row r="1885" s="479" customFormat="1" ht="18" customHeight="1" x14ac:dyDescent="0.3"/>
    <row r="1886" s="479" customFormat="1" ht="18" customHeight="1" x14ac:dyDescent="0.3"/>
    <row r="1887" s="479" customFormat="1" ht="18" customHeight="1" x14ac:dyDescent="0.3"/>
    <row r="1888" s="479" customFormat="1" ht="18" customHeight="1" x14ac:dyDescent="0.3"/>
    <row r="1889" s="479" customFormat="1" ht="18" customHeight="1" x14ac:dyDescent="0.3"/>
    <row r="1890" s="479" customFormat="1" ht="18" customHeight="1" x14ac:dyDescent="0.3"/>
    <row r="1891" s="479" customFormat="1" ht="18" customHeight="1" x14ac:dyDescent="0.3"/>
    <row r="1892" s="479" customFormat="1" ht="18" customHeight="1" x14ac:dyDescent="0.3"/>
    <row r="1893" s="479" customFormat="1" ht="18" customHeight="1" x14ac:dyDescent="0.3"/>
    <row r="1894" s="479" customFormat="1" ht="18" customHeight="1" x14ac:dyDescent="0.3"/>
    <row r="1895" s="479" customFormat="1" ht="18" customHeight="1" x14ac:dyDescent="0.3"/>
    <row r="1896" s="479" customFormat="1" ht="18" customHeight="1" x14ac:dyDescent="0.3"/>
    <row r="1897" s="479" customFormat="1" ht="18" customHeight="1" x14ac:dyDescent="0.3"/>
    <row r="1898" s="479" customFormat="1" ht="18" customHeight="1" x14ac:dyDescent="0.3"/>
    <row r="1899" s="479" customFormat="1" ht="18" customHeight="1" x14ac:dyDescent="0.3"/>
    <row r="1900" s="479" customFormat="1" ht="18" customHeight="1" x14ac:dyDescent="0.3"/>
    <row r="1901" s="479" customFormat="1" ht="18" customHeight="1" x14ac:dyDescent="0.3"/>
    <row r="1902" s="479" customFormat="1" ht="18" customHeight="1" x14ac:dyDescent="0.3"/>
    <row r="1903" s="479" customFormat="1" ht="18" customHeight="1" x14ac:dyDescent="0.3"/>
    <row r="1904" s="479" customFormat="1" ht="18" customHeight="1" x14ac:dyDescent="0.3"/>
    <row r="1905" s="479" customFormat="1" ht="18" customHeight="1" x14ac:dyDescent="0.3"/>
    <row r="1906" s="479" customFormat="1" ht="18" customHeight="1" x14ac:dyDescent="0.3"/>
    <row r="1907" s="479" customFormat="1" ht="18" customHeight="1" x14ac:dyDescent="0.3"/>
    <row r="1908" s="479" customFormat="1" ht="18" customHeight="1" x14ac:dyDescent="0.3"/>
    <row r="1909" s="479" customFormat="1" ht="18" customHeight="1" x14ac:dyDescent="0.3"/>
    <row r="1910" s="479" customFormat="1" ht="18" customHeight="1" x14ac:dyDescent="0.3"/>
    <row r="1911" s="479" customFormat="1" ht="18" customHeight="1" x14ac:dyDescent="0.3"/>
    <row r="1912" s="479" customFormat="1" ht="18" customHeight="1" x14ac:dyDescent="0.3"/>
    <row r="1913" s="479" customFormat="1" ht="18" customHeight="1" x14ac:dyDescent="0.3"/>
    <row r="1914" s="479" customFormat="1" ht="18" customHeight="1" x14ac:dyDescent="0.3"/>
    <row r="1915" s="479" customFormat="1" ht="18" customHeight="1" x14ac:dyDescent="0.3"/>
    <row r="1916" s="479" customFormat="1" ht="18" customHeight="1" x14ac:dyDescent="0.3"/>
    <row r="1917" s="479" customFormat="1" ht="18" customHeight="1" x14ac:dyDescent="0.3"/>
    <row r="1918" s="479" customFormat="1" ht="18" customHeight="1" x14ac:dyDescent="0.3"/>
    <row r="1919" s="479" customFormat="1" ht="18" customHeight="1" x14ac:dyDescent="0.3"/>
    <row r="1920" s="479" customFormat="1" ht="18" customHeight="1" x14ac:dyDescent="0.3"/>
    <row r="1921" s="479" customFormat="1" ht="18" customHeight="1" x14ac:dyDescent="0.3"/>
    <row r="1922" s="479" customFormat="1" ht="18" customHeight="1" x14ac:dyDescent="0.3"/>
    <row r="1923" s="479" customFormat="1" ht="18" customHeight="1" x14ac:dyDescent="0.3"/>
    <row r="1924" s="479" customFormat="1" ht="18" customHeight="1" x14ac:dyDescent="0.3"/>
    <row r="1925" s="479" customFormat="1" ht="18" customHeight="1" x14ac:dyDescent="0.3"/>
    <row r="1926" s="479" customFormat="1" ht="18" customHeight="1" x14ac:dyDescent="0.3"/>
    <row r="1927" s="479" customFormat="1" ht="18" customHeight="1" x14ac:dyDescent="0.3"/>
    <row r="1928" s="479" customFormat="1" ht="18" customHeight="1" x14ac:dyDescent="0.3"/>
    <row r="1929" s="479" customFormat="1" ht="18" customHeight="1" x14ac:dyDescent="0.3"/>
    <row r="1930" s="479" customFormat="1" ht="18" customHeight="1" x14ac:dyDescent="0.3"/>
    <row r="1931" s="479" customFormat="1" ht="18" customHeight="1" x14ac:dyDescent="0.3"/>
    <row r="1932" s="479" customFormat="1" ht="18" customHeight="1" x14ac:dyDescent="0.3"/>
    <row r="1933" s="479" customFormat="1" ht="18" customHeight="1" x14ac:dyDescent="0.3"/>
    <row r="1934" s="479" customFormat="1" ht="18" customHeight="1" x14ac:dyDescent="0.3"/>
    <row r="1935" s="479" customFormat="1" ht="18" customHeight="1" x14ac:dyDescent="0.3"/>
    <row r="1936" s="479" customFormat="1" ht="18" customHeight="1" x14ac:dyDescent="0.3"/>
    <row r="1937" s="479" customFormat="1" ht="18" customHeight="1" x14ac:dyDescent="0.3"/>
    <row r="1938" s="479" customFormat="1" ht="18" customHeight="1" x14ac:dyDescent="0.3"/>
    <row r="1939" s="479" customFormat="1" ht="18" customHeight="1" x14ac:dyDescent="0.3"/>
    <row r="1940" s="479" customFormat="1" ht="18" customHeight="1" x14ac:dyDescent="0.3"/>
    <row r="1941" s="479" customFormat="1" ht="18" customHeight="1" x14ac:dyDescent="0.3"/>
    <row r="1942" s="479" customFormat="1" ht="18" customHeight="1" x14ac:dyDescent="0.3"/>
    <row r="1943" s="479" customFormat="1" ht="18" customHeight="1" x14ac:dyDescent="0.3"/>
    <row r="1944" s="479" customFormat="1" ht="18" customHeight="1" x14ac:dyDescent="0.3"/>
    <row r="1945" s="479" customFormat="1" ht="18" customHeight="1" x14ac:dyDescent="0.3"/>
    <row r="1946" s="479" customFormat="1" ht="18" customHeight="1" x14ac:dyDescent="0.3"/>
    <row r="1947" s="479" customFormat="1" ht="18" customHeight="1" x14ac:dyDescent="0.3"/>
    <row r="1948" s="479" customFormat="1" ht="18" customHeight="1" x14ac:dyDescent="0.3"/>
    <row r="1949" s="479" customFormat="1" ht="18" customHeight="1" x14ac:dyDescent="0.3"/>
    <row r="1950" s="479" customFormat="1" ht="18" customHeight="1" x14ac:dyDescent="0.3"/>
    <row r="1951" s="479" customFormat="1" ht="18" customHeight="1" x14ac:dyDescent="0.3"/>
    <row r="1952" s="479" customFormat="1" ht="18" customHeight="1" x14ac:dyDescent="0.3"/>
    <row r="1953" s="479" customFormat="1" ht="18" customHeight="1" x14ac:dyDescent="0.3"/>
    <row r="1954" s="479" customFormat="1" ht="18" customHeight="1" x14ac:dyDescent="0.3"/>
    <row r="1955" s="479" customFormat="1" ht="18" customHeight="1" x14ac:dyDescent="0.3"/>
    <row r="1956" s="479" customFormat="1" ht="18" customHeight="1" x14ac:dyDescent="0.3"/>
    <row r="1957" s="479" customFormat="1" ht="18" customHeight="1" x14ac:dyDescent="0.3"/>
    <row r="1958" s="479" customFormat="1" ht="18" customHeight="1" x14ac:dyDescent="0.3"/>
    <row r="1959" s="479" customFormat="1" ht="18" customHeight="1" x14ac:dyDescent="0.3"/>
    <row r="1960" s="479" customFormat="1" ht="18" customHeight="1" x14ac:dyDescent="0.3"/>
    <row r="1961" s="479" customFormat="1" ht="18" customHeight="1" x14ac:dyDescent="0.3"/>
    <row r="1962" s="479" customFormat="1" ht="18" customHeight="1" x14ac:dyDescent="0.3"/>
    <row r="1963" s="479" customFormat="1" ht="18" customHeight="1" x14ac:dyDescent="0.3"/>
    <row r="1964" s="479" customFormat="1" ht="18" customHeight="1" x14ac:dyDescent="0.3"/>
    <row r="1965" s="479" customFormat="1" ht="18" customHeight="1" x14ac:dyDescent="0.3"/>
    <row r="1966" s="479" customFormat="1" ht="18" customHeight="1" x14ac:dyDescent="0.3"/>
    <row r="1967" s="479" customFormat="1" ht="18" customHeight="1" x14ac:dyDescent="0.3"/>
    <row r="1968" s="479" customFormat="1" ht="18" customHeight="1" x14ac:dyDescent="0.3"/>
    <row r="1969" s="479" customFormat="1" ht="18" customHeight="1" x14ac:dyDescent="0.3"/>
    <row r="1970" s="479" customFormat="1" ht="18" customHeight="1" x14ac:dyDescent="0.3"/>
    <row r="1971" s="479" customFormat="1" ht="18" customHeight="1" x14ac:dyDescent="0.3"/>
    <row r="1972" s="479" customFormat="1" ht="18" customHeight="1" x14ac:dyDescent="0.3"/>
    <row r="1973" s="479" customFormat="1" ht="18" customHeight="1" x14ac:dyDescent="0.3"/>
    <row r="1974" s="479" customFormat="1" ht="18" customHeight="1" x14ac:dyDescent="0.3"/>
    <row r="1975" s="479" customFormat="1" ht="18" customHeight="1" x14ac:dyDescent="0.3"/>
    <row r="1976" s="479" customFormat="1" ht="18" customHeight="1" x14ac:dyDescent="0.3"/>
    <row r="1977" s="479" customFormat="1" ht="18" customHeight="1" x14ac:dyDescent="0.3"/>
    <row r="1978" s="479" customFormat="1" ht="18" customHeight="1" x14ac:dyDescent="0.3"/>
    <row r="1979" s="479" customFormat="1" ht="18" customHeight="1" x14ac:dyDescent="0.3"/>
    <row r="1980" s="479" customFormat="1" ht="18" customHeight="1" x14ac:dyDescent="0.3"/>
    <row r="1981" s="479" customFormat="1" ht="18" customHeight="1" x14ac:dyDescent="0.3"/>
    <row r="1982" s="479" customFormat="1" ht="18" customHeight="1" x14ac:dyDescent="0.3"/>
    <row r="1983" s="479" customFormat="1" ht="18" customHeight="1" x14ac:dyDescent="0.3"/>
    <row r="1984" s="479" customFormat="1" ht="18" customHeight="1" x14ac:dyDescent="0.3"/>
    <row r="1985" s="479" customFormat="1" ht="18" customHeight="1" x14ac:dyDescent="0.3"/>
    <row r="1986" s="479" customFormat="1" ht="18" customHeight="1" x14ac:dyDescent="0.3"/>
    <row r="1987" s="479" customFormat="1" ht="18" customHeight="1" x14ac:dyDescent="0.3"/>
    <row r="1988" s="479" customFormat="1" ht="18" customHeight="1" x14ac:dyDescent="0.3"/>
    <row r="1989" s="479" customFormat="1" ht="18" customHeight="1" x14ac:dyDescent="0.3"/>
    <row r="1990" s="479" customFormat="1" ht="18" customHeight="1" x14ac:dyDescent="0.3"/>
    <row r="1991" s="479" customFormat="1" ht="18" customHeight="1" x14ac:dyDescent="0.3"/>
    <row r="1992" s="479" customFormat="1" ht="18" customHeight="1" x14ac:dyDescent="0.3"/>
    <row r="1993" s="479" customFormat="1" ht="18" customHeight="1" x14ac:dyDescent="0.3"/>
    <row r="1994" s="479" customFormat="1" ht="18" customHeight="1" x14ac:dyDescent="0.3"/>
    <row r="1995" s="479" customFormat="1" ht="18" customHeight="1" x14ac:dyDescent="0.3"/>
    <row r="1996" s="479" customFormat="1" ht="18" customHeight="1" x14ac:dyDescent="0.3"/>
    <row r="1997" s="479" customFormat="1" ht="18" customHeight="1" x14ac:dyDescent="0.3"/>
    <row r="1998" s="479" customFormat="1" ht="18" customHeight="1" x14ac:dyDescent="0.3"/>
    <row r="1999" s="479" customFormat="1" ht="18" customHeight="1" x14ac:dyDescent="0.3"/>
    <row r="2000" s="479" customFormat="1" ht="18" customHeight="1" x14ac:dyDescent="0.3"/>
    <row r="2001" s="479" customFormat="1" ht="18" customHeight="1" x14ac:dyDescent="0.3"/>
    <row r="2002" s="479" customFormat="1" ht="18" customHeight="1" x14ac:dyDescent="0.3"/>
    <row r="2003" s="479" customFormat="1" ht="18" customHeight="1" x14ac:dyDescent="0.3"/>
    <row r="2004" s="479" customFormat="1" ht="18" customHeight="1" x14ac:dyDescent="0.3"/>
    <row r="2005" s="479" customFormat="1" ht="18" customHeight="1" x14ac:dyDescent="0.3"/>
    <row r="2006" s="479" customFormat="1" ht="18" customHeight="1" x14ac:dyDescent="0.3"/>
    <row r="2007" s="479" customFormat="1" ht="18" customHeight="1" x14ac:dyDescent="0.3"/>
    <row r="2008" s="479" customFormat="1" ht="18" customHeight="1" x14ac:dyDescent="0.3"/>
    <row r="2009" s="479" customFormat="1" ht="18" customHeight="1" x14ac:dyDescent="0.3"/>
    <row r="2010" s="479" customFormat="1" ht="18" customHeight="1" x14ac:dyDescent="0.3"/>
    <row r="2011" s="479" customFormat="1" ht="18" customHeight="1" x14ac:dyDescent="0.3"/>
    <row r="2012" s="479" customFormat="1" ht="18" customHeight="1" x14ac:dyDescent="0.3"/>
    <row r="2013" s="479" customFormat="1" ht="18" customHeight="1" x14ac:dyDescent="0.3"/>
    <row r="2014" s="479" customFormat="1" ht="18" customHeight="1" x14ac:dyDescent="0.3"/>
    <row r="2015" s="479" customFormat="1" ht="18" customHeight="1" x14ac:dyDescent="0.3"/>
    <row r="2016" s="479" customFormat="1" ht="18" customHeight="1" x14ac:dyDescent="0.3"/>
    <row r="2017" s="479" customFormat="1" ht="18" customHeight="1" x14ac:dyDescent="0.3"/>
    <row r="2018" s="479" customFormat="1" ht="18" customHeight="1" x14ac:dyDescent="0.3"/>
    <row r="2019" s="479" customFormat="1" ht="18" customHeight="1" x14ac:dyDescent="0.3"/>
    <row r="2020" s="479" customFormat="1" ht="18" customHeight="1" x14ac:dyDescent="0.3"/>
    <row r="2021" s="479" customFormat="1" ht="18" customHeight="1" x14ac:dyDescent="0.3"/>
    <row r="2022" s="479" customFormat="1" ht="18" customHeight="1" x14ac:dyDescent="0.3"/>
    <row r="2023" s="479" customFormat="1" ht="18" customHeight="1" x14ac:dyDescent="0.3"/>
    <row r="2024" s="479" customFormat="1" ht="18" customHeight="1" x14ac:dyDescent="0.3"/>
    <row r="2025" s="479" customFormat="1" ht="18" customHeight="1" x14ac:dyDescent="0.3"/>
    <row r="2026" s="479" customFormat="1" ht="18" customHeight="1" x14ac:dyDescent="0.3"/>
    <row r="2027" s="479" customFormat="1" ht="18" customHeight="1" x14ac:dyDescent="0.3"/>
    <row r="2028" s="479" customFormat="1" ht="18" customHeight="1" x14ac:dyDescent="0.3"/>
    <row r="2029" s="479" customFormat="1" ht="18" customHeight="1" x14ac:dyDescent="0.3"/>
    <row r="2030" s="479" customFormat="1" ht="18" customHeight="1" x14ac:dyDescent="0.3"/>
    <row r="2031" s="479" customFormat="1" ht="18" customHeight="1" x14ac:dyDescent="0.3"/>
    <row r="2032" s="479" customFormat="1" ht="18" customHeight="1" x14ac:dyDescent="0.3"/>
    <row r="2033" s="479" customFormat="1" ht="18" customHeight="1" x14ac:dyDescent="0.3"/>
    <row r="2034" s="479" customFormat="1" ht="18" customHeight="1" x14ac:dyDescent="0.3"/>
    <row r="2035" s="479" customFormat="1" ht="18" customHeight="1" x14ac:dyDescent="0.3"/>
    <row r="2036" s="479" customFormat="1" ht="18" customHeight="1" x14ac:dyDescent="0.3"/>
    <row r="2037" s="479" customFormat="1" ht="18" customHeight="1" x14ac:dyDescent="0.3"/>
    <row r="2038" s="479" customFormat="1" ht="18" customHeight="1" x14ac:dyDescent="0.3"/>
    <row r="2039" s="479" customFormat="1" ht="18" customHeight="1" x14ac:dyDescent="0.3"/>
    <row r="2040" s="479" customFormat="1" ht="18" customHeight="1" x14ac:dyDescent="0.3"/>
    <row r="2041" s="479" customFormat="1" ht="18" customHeight="1" x14ac:dyDescent="0.3"/>
    <row r="2042" s="479" customFormat="1" ht="18" customHeight="1" x14ac:dyDescent="0.3"/>
    <row r="2043" s="479" customFormat="1" ht="18" customHeight="1" x14ac:dyDescent="0.3"/>
    <row r="2044" s="479" customFormat="1" ht="18" customHeight="1" x14ac:dyDescent="0.3"/>
    <row r="2045" s="479" customFormat="1" ht="18" customHeight="1" x14ac:dyDescent="0.3"/>
    <row r="2046" s="479" customFormat="1" ht="18" customHeight="1" x14ac:dyDescent="0.3"/>
    <row r="2047" s="479" customFormat="1" ht="18" customHeight="1" x14ac:dyDescent="0.3"/>
    <row r="2048" s="479" customFormat="1" ht="18" customHeight="1" x14ac:dyDescent="0.3"/>
    <row r="2049" s="479" customFormat="1" ht="18" customHeight="1" x14ac:dyDescent="0.3"/>
    <row r="2050" s="479" customFormat="1" ht="18" customHeight="1" x14ac:dyDescent="0.3"/>
    <row r="2051" s="479" customFormat="1" ht="18" customHeight="1" x14ac:dyDescent="0.3"/>
    <row r="2052" s="479" customFormat="1" ht="18" customHeight="1" x14ac:dyDescent="0.3"/>
    <row r="2053" s="479" customFormat="1" ht="18" customHeight="1" x14ac:dyDescent="0.3"/>
    <row r="2054" s="479" customFormat="1" ht="18" customHeight="1" x14ac:dyDescent="0.3"/>
    <row r="2055" s="479" customFormat="1" ht="18" customHeight="1" x14ac:dyDescent="0.3"/>
    <row r="2056" s="479" customFormat="1" ht="18" customHeight="1" x14ac:dyDescent="0.3"/>
    <row r="2057" s="479" customFormat="1" ht="18" customHeight="1" x14ac:dyDescent="0.3"/>
    <row r="2058" s="479" customFormat="1" ht="18" customHeight="1" x14ac:dyDescent="0.3"/>
    <row r="2059" s="479" customFormat="1" ht="18" customHeight="1" x14ac:dyDescent="0.3"/>
    <row r="2060" s="479" customFormat="1" ht="18" customHeight="1" x14ac:dyDescent="0.3"/>
    <row r="2061" s="479" customFormat="1" ht="18" customHeight="1" x14ac:dyDescent="0.3"/>
    <row r="2062" s="479" customFormat="1" ht="18" customHeight="1" x14ac:dyDescent="0.3"/>
    <row r="2063" s="479" customFormat="1" ht="18" customHeight="1" x14ac:dyDescent="0.3"/>
    <row r="2064" s="479" customFormat="1" ht="18" customHeight="1" x14ac:dyDescent="0.3"/>
    <row r="2065" s="479" customFormat="1" ht="18" customHeight="1" x14ac:dyDescent="0.3"/>
    <row r="2066" s="479" customFormat="1" ht="18" customHeight="1" x14ac:dyDescent="0.3"/>
    <row r="2067" s="479" customFormat="1" ht="18" customHeight="1" x14ac:dyDescent="0.3"/>
    <row r="2068" s="479" customFormat="1" ht="18" customHeight="1" x14ac:dyDescent="0.3"/>
    <row r="2069" s="479" customFormat="1" ht="18" customHeight="1" x14ac:dyDescent="0.3"/>
    <row r="2070" s="479" customFormat="1" ht="18" customHeight="1" x14ac:dyDescent="0.3"/>
    <row r="2071" s="479" customFormat="1" ht="18" customHeight="1" x14ac:dyDescent="0.3"/>
    <row r="2072" s="479" customFormat="1" ht="18" customHeight="1" x14ac:dyDescent="0.3"/>
    <row r="2073" s="479" customFormat="1" ht="18" customHeight="1" x14ac:dyDescent="0.3"/>
    <row r="2074" s="479" customFormat="1" ht="18" customHeight="1" x14ac:dyDescent="0.3"/>
    <row r="2075" s="479" customFormat="1" ht="18" customHeight="1" x14ac:dyDescent="0.3"/>
    <row r="2076" s="479" customFormat="1" ht="18" customHeight="1" x14ac:dyDescent="0.3"/>
    <row r="2077" s="479" customFormat="1" ht="18" customHeight="1" x14ac:dyDescent="0.3"/>
    <row r="2078" s="479" customFormat="1" ht="18" customHeight="1" x14ac:dyDescent="0.3"/>
    <row r="2079" s="479" customFormat="1" ht="18" customHeight="1" x14ac:dyDescent="0.3"/>
    <row r="2080" s="479" customFormat="1" ht="18" customHeight="1" x14ac:dyDescent="0.3"/>
    <row r="2081" s="479" customFormat="1" ht="18" customHeight="1" x14ac:dyDescent="0.3"/>
    <row r="2082" s="479" customFormat="1" ht="18" customHeight="1" x14ac:dyDescent="0.3"/>
    <row r="2083" s="479" customFormat="1" ht="18" customHeight="1" x14ac:dyDescent="0.3"/>
    <row r="2084" s="479" customFormat="1" ht="18" customHeight="1" x14ac:dyDescent="0.3"/>
    <row r="2085" s="479" customFormat="1" ht="18" customHeight="1" x14ac:dyDescent="0.3"/>
    <row r="2086" s="479" customFormat="1" ht="18" customHeight="1" x14ac:dyDescent="0.3"/>
    <row r="2087" s="479" customFormat="1" ht="18" customHeight="1" x14ac:dyDescent="0.3"/>
    <row r="2088" s="479" customFormat="1" ht="18" customHeight="1" x14ac:dyDescent="0.3"/>
    <row r="2089" s="479" customFormat="1" ht="18" customHeight="1" x14ac:dyDescent="0.3"/>
    <row r="2090" s="479" customFormat="1" ht="18" customHeight="1" x14ac:dyDescent="0.3"/>
    <row r="2091" s="479" customFormat="1" ht="18" customHeight="1" x14ac:dyDescent="0.3"/>
    <row r="2092" s="479" customFormat="1" ht="18" customHeight="1" x14ac:dyDescent="0.3"/>
    <row r="2093" s="479" customFormat="1" ht="18" customHeight="1" x14ac:dyDescent="0.3"/>
    <row r="2094" s="479" customFormat="1" ht="18" customHeight="1" x14ac:dyDescent="0.3"/>
    <row r="2095" s="479" customFormat="1" ht="18" customHeight="1" x14ac:dyDescent="0.3"/>
    <row r="2096" s="479" customFormat="1" ht="18" customHeight="1" x14ac:dyDescent="0.3"/>
    <row r="2097" s="479" customFormat="1" ht="18" customHeight="1" x14ac:dyDescent="0.3"/>
    <row r="2098" s="479" customFormat="1" ht="18" customHeight="1" x14ac:dyDescent="0.3"/>
    <row r="2099" s="479" customFormat="1" ht="18" customHeight="1" x14ac:dyDescent="0.3"/>
    <row r="2100" s="479" customFormat="1" ht="18" customHeight="1" x14ac:dyDescent="0.3"/>
    <row r="2101" s="479" customFormat="1" ht="18" customHeight="1" x14ac:dyDescent="0.3"/>
    <row r="2102" s="479" customFormat="1" ht="18" customHeight="1" x14ac:dyDescent="0.3"/>
    <row r="2103" s="479" customFormat="1" ht="18" customHeight="1" x14ac:dyDescent="0.3"/>
    <row r="2104" s="479" customFormat="1" ht="18" customHeight="1" x14ac:dyDescent="0.3"/>
    <row r="2105" s="479" customFormat="1" ht="18" customHeight="1" x14ac:dyDescent="0.3"/>
    <row r="2106" s="479" customFormat="1" ht="18" customHeight="1" x14ac:dyDescent="0.3"/>
    <row r="2107" s="479" customFormat="1" ht="18" customHeight="1" x14ac:dyDescent="0.3"/>
    <row r="2108" s="479" customFormat="1" ht="18" customHeight="1" x14ac:dyDescent="0.3"/>
    <row r="2109" s="479" customFormat="1" ht="18" customHeight="1" x14ac:dyDescent="0.3"/>
    <row r="2110" s="479" customFormat="1" ht="18" customHeight="1" x14ac:dyDescent="0.3"/>
    <row r="2111" s="479" customFormat="1" ht="18" customHeight="1" x14ac:dyDescent="0.3"/>
    <row r="2112" s="479" customFormat="1" ht="18" customHeight="1" x14ac:dyDescent="0.3"/>
    <row r="2113" s="479" customFormat="1" ht="18" customHeight="1" x14ac:dyDescent="0.3"/>
    <row r="2114" s="479" customFormat="1" ht="18" customHeight="1" x14ac:dyDescent="0.3"/>
    <row r="2115" s="479" customFormat="1" ht="18" customHeight="1" x14ac:dyDescent="0.3"/>
    <row r="2116" s="479" customFormat="1" ht="18" customHeight="1" x14ac:dyDescent="0.3"/>
    <row r="2117" s="479" customFormat="1" ht="18" customHeight="1" x14ac:dyDescent="0.3"/>
    <row r="2118" s="479" customFormat="1" ht="18" customHeight="1" x14ac:dyDescent="0.3"/>
    <row r="2119" s="479" customFormat="1" ht="18" customHeight="1" x14ac:dyDescent="0.3"/>
    <row r="2120" s="479" customFormat="1" ht="18" customHeight="1" x14ac:dyDescent="0.3"/>
    <row r="2121" s="479" customFormat="1" ht="18" customHeight="1" x14ac:dyDescent="0.3"/>
    <row r="2122" s="479" customFormat="1" ht="18" customHeight="1" x14ac:dyDescent="0.3"/>
    <row r="2123" s="479" customFormat="1" ht="18" customHeight="1" x14ac:dyDescent="0.3"/>
    <row r="2124" s="479" customFormat="1" ht="18" customHeight="1" x14ac:dyDescent="0.3"/>
    <row r="2125" s="479" customFormat="1" ht="18" customHeight="1" x14ac:dyDescent="0.3"/>
    <row r="2126" s="479" customFormat="1" ht="18" customHeight="1" x14ac:dyDescent="0.3"/>
    <row r="2127" s="479" customFormat="1" ht="18" customHeight="1" x14ac:dyDescent="0.3"/>
    <row r="2128" s="479" customFormat="1" ht="18" customHeight="1" x14ac:dyDescent="0.3"/>
    <row r="2129" s="479" customFormat="1" ht="18" customHeight="1" x14ac:dyDescent="0.3"/>
    <row r="2130" s="479" customFormat="1" ht="18" customHeight="1" x14ac:dyDescent="0.3"/>
    <row r="2131" s="479" customFormat="1" ht="18" customHeight="1" x14ac:dyDescent="0.3"/>
    <row r="2132" s="479" customFormat="1" ht="18" customHeight="1" x14ac:dyDescent="0.3"/>
    <row r="2133" s="479" customFormat="1" ht="18" customHeight="1" x14ac:dyDescent="0.3"/>
    <row r="2134" s="479" customFormat="1" ht="18" customHeight="1" x14ac:dyDescent="0.3"/>
    <row r="2135" s="479" customFormat="1" ht="18" customHeight="1" x14ac:dyDescent="0.3"/>
    <row r="2136" s="479" customFormat="1" ht="18" customHeight="1" x14ac:dyDescent="0.3"/>
    <row r="2137" s="479" customFormat="1" ht="18" customHeight="1" x14ac:dyDescent="0.3"/>
    <row r="2138" s="479" customFormat="1" ht="18" customHeight="1" x14ac:dyDescent="0.3"/>
    <row r="2139" s="479" customFormat="1" ht="18" customHeight="1" x14ac:dyDescent="0.3"/>
    <row r="2140" s="479" customFormat="1" ht="18" customHeight="1" x14ac:dyDescent="0.3"/>
    <row r="2141" s="479" customFormat="1" ht="18" customHeight="1" x14ac:dyDescent="0.3"/>
    <row r="2142" s="479" customFormat="1" ht="18" customHeight="1" x14ac:dyDescent="0.3"/>
    <row r="2143" s="479" customFormat="1" ht="18" customHeight="1" x14ac:dyDescent="0.3"/>
    <row r="2144" s="479" customFormat="1" ht="18" customHeight="1" x14ac:dyDescent="0.3"/>
    <row r="2145" s="479" customFormat="1" ht="18" customHeight="1" x14ac:dyDescent="0.3"/>
    <row r="2146" s="479" customFormat="1" ht="18" customHeight="1" x14ac:dyDescent="0.3"/>
    <row r="2147" s="479" customFormat="1" ht="18" customHeight="1" x14ac:dyDescent="0.3"/>
    <row r="2148" s="479" customFormat="1" ht="18" customHeight="1" x14ac:dyDescent="0.3"/>
    <row r="2149" s="479" customFormat="1" ht="18" customHeight="1" x14ac:dyDescent="0.3"/>
    <row r="2150" s="479" customFormat="1" ht="18" customHeight="1" x14ac:dyDescent="0.3"/>
    <row r="2151" s="479" customFormat="1" ht="18" customHeight="1" x14ac:dyDescent="0.3"/>
    <row r="2152" s="479" customFormat="1" ht="18" customHeight="1" x14ac:dyDescent="0.3"/>
    <row r="2153" s="479" customFormat="1" ht="18" customHeight="1" x14ac:dyDescent="0.3"/>
    <row r="2154" s="479" customFormat="1" ht="18" customHeight="1" x14ac:dyDescent="0.3"/>
    <row r="2155" s="479" customFormat="1" ht="18" customHeight="1" x14ac:dyDescent="0.3"/>
    <row r="2156" s="479" customFormat="1" ht="18" customHeight="1" x14ac:dyDescent="0.3"/>
    <row r="2157" s="479" customFormat="1" ht="18" customHeight="1" x14ac:dyDescent="0.3"/>
    <row r="2158" s="479" customFormat="1" ht="18" customHeight="1" x14ac:dyDescent="0.3"/>
    <row r="2159" s="479" customFormat="1" ht="18" customHeight="1" x14ac:dyDescent="0.3"/>
    <row r="2160" s="479" customFormat="1" ht="18" customHeight="1" x14ac:dyDescent="0.3"/>
    <row r="2161" s="479" customFormat="1" ht="18" customHeight="1" x14ac:dyDescent="0.3"/>
    <row r="2162" s="479" customFormat="1" ht="18" customHeight="1" x14ac:dyDescent="0.3"/>
    <row r="2163" s="479" customFormat="1" ht="18" customHeight="1" x14ac:dyDescent="0.3"/>
    <row r="2164" s="479" customFormat="1" ht="18" customHeight="1" x14ac:dyDescent="0.3"/>
    <row r="2165" s="479" customFormat="1" ht="18" customHeight="1" x14ac:dyDescent="0.3"/>
    <row r="2166" s="479" customFormat="1" ht="18" customHeight="1" x14ac:dyDescent="0.3"/>
    <row r="2167" s="479" customFormat="1" ht="18" customHeight="1" x14ac:dyDescent="0.3"/>
    <row r="2168" s="479" customFormat="1" ht="18" customHeight="1" x14ac:dyDescent="0.3"/>
    <row r="2169" s="479" customFormat="1" ht="18" customHeight="1" x14ac:dyDescent="0.3"/>
    <row r="2170" s="479" customFormat="1" ht="18" customHeight="1" x14ac:dyDescent="0.3"/>
    <row r="2171" s="479" customFormat="1" ht="18" customHeight="1" x14ac:dyDescent="0.3"/>
    <row r="2172" s="479" customFormat="1" ht="18" customHeight="1" x14ac:dyDescent="0.3"/>
    <row r="2173" s="479" customFormat="1" ht="18" customHeight="1" x14ac:dyDescent="0.3"/>
    <row r="2174" s="479" customFormat="1" ht="18" customHeight="1" x14ac:dyDescent="0.3"/>
    <row r="2175" s="479" customFormat="1" ht="18" customHeight="1" x14ac:dyDescent="0.3"/>
    <row r="2176" s="479" customFormat="1" ht="18" customHeight="1" x14ac:dyDescent="0.3"/>
    <row r="2177" s="479" customFormat="1" ht="18" customHeight="1" x14ac:dyDescent="0.3"/>
    <row r="2178" s="479" customFormat="1" ht="18" customHeight="1" x14ac:dyDescent="0.3"/>
    <row r="2179" s="479" customFormat="1" ht="18" customHeight="1" x14ac:dyDescent="0.3"/>
    <row r="2180" s="479" customFormat="1" ht="18" customHeight="1" x14ac:dyDescent="0.3"/>
    <row r="2181" s="479" customFormat="1" ht="18" customHeight="1" x14ac:dyDescent="0.3"/>
    <row r="2182" s="479" customFormat="1" ht="18" customHeight="1" x14ac:dyDescent="0.3"/>
    <row r="2183" s="479" customFormat="1" ht="18" customHeight="1" x14ac:dyDescent="0.3"/>
    <row r="2184" s="479" customFormat="1" ht="18" customHeight="1" x14ac:dyDescent="0.3"/>
    <row r="2185" s="479" customFormat="1" ht="18" customHeight="1" x14ac:dyDescent="0.3"/>
    <row r="2186" s="479" customFormat="1" ht="18" customHeight="1" x14ac:dyDescent="0.3"/>
    <row r="2187" s="479" customFormat="1" ht="18" customHeight="1" x14ac:dyDescent="0.3"/>
    <row r="2188" s="479" customFormat="1" ht="18" customHeight="1" x14ac:dyDescent="0.3"/>
    <row r="2189" s="479" customFormat="1" ht="18" customHeight="1" x14ac:dyDescent="0.3"/>
    <row r="2190" s="479" customFormat="1" ht="18" customHeight="1" x14ac:dyDescent="0.3"/>
    <row r="2191" s="479" customFormat="1" ht="18" customHeight="1" x14ac:dyDescent="0.3"/>
    <row r="2192" s="479" customFormat="1" ht="18" customHeight="1" x14ac:dyDescent="0.3"/>
    <row r="2193" s="479" customFormat="1" ht="18" customHeight="1" x14ac:dyDescent="0.3"/>
    <row r="2194" s="479" customFormat="1" ht="18" customHeight="1" x14ac:dyDescent="0.3"/>
    <row r="2195" s="479" customFormat="1" ht="18" customHeight="1" x14ac:dyDescent="0.3"/>
    <row r="2196" s="479" customFormat="1" ht="18" customHeight="1" x14ac:dyDescent="0.3"/>
    <row r="2197" s="479" customFormat="1" ht="18" customHeight="1" x14ac:dyDescent="0.3"/>
    <row r="2198" s="479" customFormat="1" ht="18" customHeight="1" x14ac:dyDescent="0.3"/>
    <row r="2199" s="479" customFormat="1" ht="18" customHeight="1" x14ac:dyDescent="0.3"/>
    <row r="2200" s="479" customFormat="1" ht="18" customHeight="1" x14ac:dyDescent="0.3"/>
    <row r="2201" s="479" customFormat="1" ht="18" customHeight="1" x14ac:dyDescent="0.3"/>
    <row r="2202" s="479" customFormat="1" ht="18" customHeight="1" x14ac:dyDescent="0.3"/>
    <row r="2203" s="479" customFormat="1" ht="18" customHeight="1" x14ac:dyDescent="0.3"/>
    <row r="2204" s="479" customFormat="1" ht="18" customHeight="1" x14ac:dyDescent="0.3"/>
    <row r="2205" s="479" customFormat="1" ht="18" customHeight="1" x14ac:dyDescent="0.3"/>
    <row r="2206" s="479" customFormat="1" ht="18" customHeight="1" x14ac:dyDescent="0.3"/>
    <row r="2207" s="479" customFormat="1" ht="18" customHeight="1" x14ac:dyDescent="0.3"/>
    <row r="2208" s="479" customFormat="1" ht="18" customHeight="1" x14ac:dyDescent="0.3"/>
    <row r="2209" s="479" customFormat="1" ht="18" customHeight="1" x14ac:dyDescent="0.3"/>
    <row r="2210" s="479" customFormat="1" ht="18" customHeight="1" x14ac:dyDescent="0.3"/>
    <row r="2211" s="479" customFormat="1" ht="18" customHeight="1" x14ac:dyDescent="0.3"/>
    <row r="2212" s="479" customFormat="1" ht="18" customHeight="1" x14ac:dyDescent="0.3"/>
    <row r="2213" s="479" customFormat="1" ht="18" customHeight="1" x14ac:dyDescent="0.3"/>
    <row r="2214" s="479" customFormat="1" ht="18" customHeight="1" x14ac:dyDescent="0.3"/>
    <row r="2215" s="479" customFormat="1" ht="18" customHeight="1" x14ac:dyDescent="0.3"/>
    <row r="2216" s="479" customFormat="1" ht="18" customHeight="1" x14ac:dyDescent="0.3"/>
    <row r="2217" s="479" customFormat="1" ht="18" customHeight="1" x14ac:dyDescent="0.3"/>
    <row r="2218" s="479" customFormat="1" ht="18" customHeight="1" x14ac:dyDescent="0.3"/>
    <row r="2219" s="479" customFormat="1" ht="18" customHeight="1" x14ac:dyDescent="0.3"/>
    <row r="2220" s="479" customFormat="1" ht="18" customHeight="1" x14ac:dyDescent="0.3"/>
    <row r="2221" s="479" customFormat="1" ht="18" customHeight="1" x14ac:dyDescent="0.3"/>
    <row r="2222" s="479" customFormat="1" ht="18" customHeight="1" x14ac:dyDescent="0.3"/>
    <row r="2223" s="479" customFormat="1" ht="18" customHeight="1" x14ac:dyDescent="0.3"/>
    <row r="2224" s="479" customFormat="1" ht="18" customHeight="1" x14ac:dyDescent="0.3"/>
    <row r="2225" s="479" customFormat="1" ht="18" customHeight="1" x14ac:dyDescent="0.3"/>
    <row r="2226" s="479" customFormat="1" ht="18" customHeight="1" x14ac:dyDescent="0.3"/>
    <row r="2227" s="479" customFormat="1" ht="18" customHeight="1" x14ac:dyDescent="0.3"/>
    <row r="2228" s="479" customFormat="1" ht="18" customHeight="1" x14ac:dyDescent="0.3"/>
    <row r="2229" s="479" customFormat="1" ht="18" customHeight="1" x14ac:dyDescent="0.3"/>
    <row r="2230" s="479" customFormat="1" ht="18" customHeight="1" x14ac:dyDescent="0.3"/>
    <row r="2231" s="479" customFormat="1" ht="18" customHeight="1" x14ac:dyDescent="0.3"/>
    <row r="2232" s="479" customFormat="1" ht="18" customHeight="1" x14ac:dyDescent="0.3"/>
    <row r="2233" s="479" customFormat="1" ht="18" customHeight="1" x14ac:dyDescent="0.3"/>
    <row r="2234" s="479" customFormat="1" ht="18" customHeight="1" x14ac:dyDescent="0.3"/>
    <row r="2235" s="479" customFormat="1" ht="18" customHeight="1" x14ac:dyDescent="0.3"/>
    <row r="2236" s="479" customFormat="1" ht="18" customHeight="1" x14ac:dyDescent="0.3"/>
    <row r="2237" s="479" customFormat="1" ht="18" customHeight="1" x14ac:dyDescent="0.3"/>
    <row r="2238" s="479" customFormat="1" ht="18" customHeight="1" x14ac:dyDescent="0.3"/>
    <row r="2239" s="479" customFormat="1" ht="18" customHeight="1" x14ac:dyDescent="0.3"/>
    <row r="2240" s="479" customFormat="1" ht="18" customHeight="1" x14ac:dyDescent="0.3"/>
    <row r="2241" s="479" customFormat="1" ht="18" customHeight="1" x14ac:dyDescent="0.3"/>
    <row r="2242" s="479" customFormat="1" ht="18" customHeight="1" x14ac:dyDescent="0.3"/>
    <row r="2243" s="479" customFormat="1" ht="18" customHeight="1" x14ac:dyDescent="0.3"/>
    <row r="2244" s="479" customFormat="1" ht="18" customHeight="1" x14ac:dyDescent="0.3"/>
    <row r="2245" s="479" customFormat="1" ht="18" customHeight="1" x14ac:dyDescent="0.3"/>
    <row r="2246" s="479" customFormat="1" ht="18" customHeight="1" x14ac:dyDescent="0.3"/>
    <row r="2247" s="479" customFormat="1" ht="18" customHeight="1" x14ac:dyDescent="0.3"/>
    <row r="2248" s="479" customFormat="1" ht="18" customHeight="1" x14ac:dyDescent="0.3"/>
    <row r="2249" s="479" customFormat="1" ht="18" customHeight="1" x14ac:dyDescent="0.3"/>
    <row r="2250" s="479" customFormat="1" ht="18" customHeight="1" x14ac:dyDescent="0.3"/>
    <row r="2251" s="479" customFormat="1" ht="18" customHeight="1" x14ac:dyDescent="0.3"/>
    <row r="2252" s="479" customFormat="1" ht="18" customHeight="1" x14ac:dyDescent="0.3"/>
    <row r="2253" s="479" customFormat="1" ht="18" customHeight="1" x14ac:dyDescent="0.3"/>
    <row r="2254" s="479" customFormat="1" ht="18" customHeight="1" x14ac:dyDescent="0.3"/>
    <row r="2255" s="479" customFormat="1" ht="18" customHeight="1" x14ac:dyDescent="0.3"/>
    <row r="2256" s="479" customFormat="1" ht="18" customHeight="1" x14ac:dyDescent="0.3"/>
    <row r="2257" s="479" customFormat="1" ht="18" customHeight="1" x14ac:dyDescent="0.3"/>
    <row r="2258" s="479" customFormat="1" ht="18" customHeight="1" x14ac:dyDescent="0.3"/>
    <row r="2259" s="479" customFormat="1" ht="18" customHeight="1" x14ac:dyDescent="0.3"/>
    <row r="2260" s="479" customFormat="1" ht="18" customHeight="1" x14ac:dyDescent="0.3"/>
    <row r="2261" s="479" customFormat="1" ht="18" customHeight="1" x14ac:dyDescent="0.3"/>
    <row r="2262" s="479" customFormat="1" ht="18" customHeight="1" x14ac:dyDescent="0.3"/>
    <row r="2263" s="479" customFormat="1" ht="18" customHeight="1" x14ac:dyDescent="0.3"/>
    <row r="2264" s="479" customFormat="1" ht="18" customHeight="1" x14ac:dyDescent="0.3"/>
    <row r="2265" s="479" customFormat="1" ht="18" customHeight="1" x14ac:dyDescent="0.3"/>
    <row r="2266" s="479" customFormat="1" ht="18" customHeight="1" x14ac:dyDescent="0.3"/>
    <row r="2267" s="479" customFormat="1" ht="18" customHeight="1" x14ac:dyDescent="0.3"/>
    <row r="2268" s="479" customFormat="1" ht="18" customHeight="1" x14ac:dyDescent="0.3"/>
    <row r="2269" s="479" customFormat="1" ht="18" customHeight="1" x14ac:dyDescent="0.3"/>
    <row r="2270" s="479" customFormat="1" ht="18" customHeight="1" x14ac:dyDescent="0.3"/>
    <row r="2271" s="479" customFormat="1" ht="18" customHeight="1" x14ac:dyDescent="0.3"/>
    <row r="2272" s="479" customFormat="1" ht="18" customHeight="1" x14ac:dyDescent="0.3"/>
    <row r="2273" s="479" customFormat="1" ht="18" customHeight="1" x14ac:dyDescent="0.3"/>
    <row r="2274" s="479" customFormat="1" ht="18" customHeight="1" x14ac:dyDescent="0.3"/>
    <row r="2275" s="479" customFormat="1" ht="18" customHeight="1" x14ac:dyDescent="0.3"/>
    <row r="2276" s="479" customFormat="1" ht="18" customHeight="1" x14ac:dyDescent="0.3"/>
    <row r="2277" s="479" customFormat="1" ht="18" customHeight="1" x14ac:dyDescent="0.3"/>
    <row r="2278" s="479" customFormat="1" ht="18" customHeight="1" x14ac:dyDescent="0.3"/>
    <row r="2279" s="479" customFormat="1" ht="18" customHeight="1" x14ac:dyDescent="0.3"/>
    <row r="2280" s="479" customFormat="1" ht="18" customHeight="1" x14ac:dyDescent="0.3"/>
    <row r="2281" s="479" customFormat="1" ht="18" customHeight="1" x14ac:dyDescent="0.3"/>
    <row r="2282" s="479" customFormat="1" ht="18" customHeight="1" x14ac:dyDescent="0.3"/>
    <row r="2283" s="479" customFormat="1" ht="18" customHeight="1" x14ac:dyDescent="0.3"/>
    <row r="2284" s="479" customFormat="1" ht="18" customHeight="1" x14ac:dyDescent="0.3"/>
    <row r="2285" s="479" customFormat="1" ht="18" customHeight="1" x14ac:dyDescent="0.3"/>
    <row r="2286" s="479" customFormat="1" ht="18" customHeight="1" x14ac:dyDescent="0.3"/>
    <row r="2287" s="479" customFormat="1" ht="18" customHeight="1" x14ac:dyDescent="0.3"/>
    <row r="2288" s="479" customFormat="1" ht="18" customHeight="1" x14ac:dyDescent="0.3"/>
    <row r="2289" s="479" customFormat="1" ht="18" customHeight="1" x14ac:dyDescent="0.3"/>
    <row r="2290" s="479" customFormat="1" ht="18" customHeight="1" x14ac:dyDescent="0.3"/>
    <row r="2291" s="479" customFormat="1" ht="18" customHeight="1" x14ac:dyDescent="0.3"/>
    <row r="2292" s="479" customFormat="1" ht="18" customHeight="1" x14ac:dyDescent="0.3"/>
    <row r="2293" s="479" customFormat="1" ht="18" customHeight="1" x14ac:dyDescent="0.3"/>
    <row r="2294" s="479" customFormat="1" ht="18" customHeight="1" x14ac:dyDescent="0.3"/>
    <row r="2295" s="479" customFormat="1" ht="18" customHeight="1" x14ac:dyDescent="0.3"/>
    <row r="2296" s="479" customFormat="1" ht="18" customHeight="1" x14ac:dyDescent="0.3"/>
    <row r="2297" s="479" customFormat="1" ht="18" customHeight="1" x14ac:dyDescent="0.3"/>
    <row r="2298" s="479" customFormat="1" ht="18" customHeight="1" x14ac:dyDescent="0.3"/>
    <row r="2299" s="479" customFormat="1" ht="18" customHeight="1" x14ac:dyDescent="0.3"/>
    <row r="2300" s="479" customFormat="1" ht="18" customHeight="1" x14ac:dyDescent="0.3"/>
    <row r="2301" s="479" customFormat="1" ht="18" customHeight="1" x14ac:dyDescent="0.3"/>
    <row r="2302" s="479" customFormat="1" ht="18" customHeight="1" x14ac:dyDescent="0.3"/>
    <row r="2303" s="479" customFormat="1" ht="18" customHeight="1" x14ac:dyDescent="0.3"/>
    <row r="2304" s="479" customFormat="1" ht="18" customHeight="1" x14ac:dyDescent="0.3"/>
    <row r="2305" s="479" customFormat="1" ht="18" customHeight="1" x14ac:dyDescent="0.3"/>
    <row r="2306" s="479" customFormat="1" ht="18" customHeight="1" x14ac:dyDescent="0.3"/>
    <row r="2307" s="479" customFormat="1" ht="18" customHeight="1" x14ac:dyDescent="0.3"/>
    <row r="2308" s="479" customFormat="1" ht="18" customHeight="1" x14ac:dyDescent="0.3"/>
    <row r="2309" s="479" customFormat="1" ht="18" customHeight="1" x14ac:dyDescent="0.3"/>
    <row r="2310" s="479" customFormat="1" ht="18" customHeight="1" x14ac:dyDescent="0.3"/>
    <row r="2311" s="479" customFormat="1" ht="18" customHeight="1" x14ac:dyDescent="0.3"/>
    <row r="2312" s="479" customFormat="1" ht="18" customHeight="1" x14ac:dyDescent="0.3"/>
    <row r="2313" s="479" customFormat="1" ht="18" customHeight="1" x14ac:dyDescent="0.3"/>
    <row r="2314" s="479" customFormat="1" ht="18" customHeight="1" x14ac:dyDescent="0.3"/>
    <row r="2315" s="479" customFormat="1" ht="18" customHeight="1" x14ac:dyDescent="0.3"/>
    <row r="2316" s="479" customFormat="1" ht="18" customHeight="1" x14ac:dyDescent="0.3"/>
    <row r="2317" s="479" customFormat="1" ht="18" customHeight="1" x14ac:dyDescent="0.3"/>
    <row r="2318" s="479" customFormat="1" ht="18" customHeight="1" x14ac:dyDescent="0.3"/>
    <row r="2319" s="479" customFormat="1" ht="18" customHeight="1" x14ac:dyDescent="0.3"/>
    <row r="2320" s="479" customFormat="1" ht="18" customHeight="1" x14ac:dyDescent="0.3"/>
    <row r="2321" s="479" customFormat="1" ht="18" customHeight="1" x14ac:dyDescent="0.3"/>
    <row r="2322" s="479" customFormat="1" ht="18" customHeight="1" x14ac:dyDescent="0.3"/>
    <row r="2323" s="479" customFormat="1" ht="18" customHeight="1" x14ac:dyDescent="0.3"/>
    <row r="2324" s="479" customFormat="1" ht="18" customHeight="1" x14ac:dyDescent="0.3"/>
    <row r="2325" s="479" customFormat="1" ht="18" customHeight="1" x14ac:dyDescent="0.3"/>
    <row r="2326" s="479" customFormat="1" ht="18" customHeight="1" x14ac:dyDescent="0.3"/>
    <row r="2327" s="479" customFormat="1" ht="18" customHeight="1" x14ac:dyDescent="0.3"/>
    <row r="2328" s="479" customFormat="1" ht="18" customHeight="1" x14ac:dyDescent="0.3"/>
    <row r="2329" s="479" customFormat="1" ht="18" customHeight="1" x14ac:dyDescent="0.3"/>
    <row r="2330" s="479" customFormat="1" ht="18" customHeight="1" x14ac:dyDescent="0.3"/>
    <row r="2331" s="479" customFormat="1" ht="18" customHeight="1" x14ac:dyDescent="0.3"/>
    <row r="2332" s="479" customFormat="1" ht="18" customHeight="1" x14ac:dyDescent="0.3"/>
    <row r="2333" s="479" customFormat="1" ht="18" customHeight="1" x14ac:dyDescent="0.3"/>
    <row r="2334" s="479" customFormat="1" ht="18" customHeight="1" x14ac:dyDescent="0.3"/>
    <row r="2335" s="479" customFormat="1" ht="18" customHeight="1" x14ac:dyDescent="0.3"/>
    <row r="2336" s="479" customFormat="1" ht="18" customHeight="1" x14ac:dyDescent="0.3"/>
    <row r="2337" s="479" customFormat="1" ht="18" customHeight="1" x14ac:dyDescent="0.3"/>
    <row r="2338" s="479" customFormat="1" ht="18" customHeight="1" x14ac:dyDescent="0.3"/>
    <row r="2339" s="479" customFormat="1" ht="18" customHeight="1" x14ac:dyDescent="0.3"/>
    <row r="2340" s="479" customFormat="1" ht="18" customHeight="1" x14ac:dyDescent="0.3"/>
    <row r="2341" s="479" customFormat="1" ht="18" customHeight="1" x14ac:dyDescent="0.3"/>
    <row r="2342" s="479" customFormat="1" ht="18" customHeight="1" x14ac:dyDescent="0.3"/>
    <row r="2343" s="479" customFormat="1" ht="18" customHeight="1" x14ac:dyDescent="0.3"/>
    <row r="2344" s="479" customFormat="1" ht="18" customHeight="1" x14ac:dyDescent="0.3"/>
    <row r="2345" s="479" customFormat="1" ht="18" customHeight="1" x14ac:dyDescent="0.3"/>
    <row r="2346" s="479" customFormat="1" ht="18" customHeight="1" x14ac:dyDescent="0.3"/>
    <row r="2347" s="479" customFormat="1" ht="18" customHeight="1" x14ac:dyDescent="0.3"/>
    <row r="2348" s="479" customFormat="1" ht="18" customHeight="1" x14ac:dyDescent="0.3"/>
    <row r="2349" s="479" customFormat="1" ht="18" customHeight="1" x14ac:dyDescent="0.3"/>
    <row r="2350" s="479" customFormat="1" ht="18" customHeight="1" x14ac:dyDescent="0.3"/>
    <row r="2351" s="479" customFormat="1" ht="18" customHeight="1" x14ac:dyDescent="0.3"/>
    <row r="2352" s="479" customFormat="1" ht="18" customHeight="1" x14ac:dyDescent="0.3"/>
    <row r="2353" s="479" customFormat="1" ht="18" customHeight="1" x14ac:dyDescent="0.3"/>
    <row r="2354" s="479" customFormat="1" ht="18" customHeight="1" x14ac:dyDescent="0.3"/>
    <row r="2355" s="479" customFormat="1" ht="18" customHeight="1" x14ac:dyDescent="0.3"/>
    <row r="2356" s="479" customFormat="1" ht="18" customHeight="1" x14ac:dyDescent="0.3"/>
    <row r="2357" s="479" customFormat="1" ht="18" customHeight="1" x14ac:dyDescent="0.3"/>
    <row r="2358" s="479" customFormat="1" ht="18" customHeight="1" x14ac:dyDescent="0.3"/>
    <row r="2359" s="479" customFormat="1" ht="18" customHeight="1" x14ac:dyDescent="0.3"/>
    <row r="2360" s="479" customFormat="1" ht="18" customHeight="1" x14ac:dyDescent="0.3"/>
    <row r="2361" s="479" customFormat="1" ht="18" customHeight="1" x14ac:dyDescent="0.3"/>
    <row r="2362" s="479" customFormat="1" ht="18" customHeight="1" x14ac:dyDescent="0.3"/>
    <row r="2363" s="479" customFormat="1" ht="18" customHeight="1" x14ac:dyDescent="0.3"/>
    <row r="2364" s="479" customFormat="1" ht="18" customHeight="1" x14ac:dyDescent="0.3"/>
    <row r="2365" s="479" customFormat="1" ht="18" customHeight="1" x14ac:dyDescent="0.3"/>
    <row r="2366" s="479" customFormat="1" ht="18" customHeight="1" x14ac:dyDescent="0.3"/>
    <row r="2367" s="479" customFormat="1" ht="18" customHeight="1" x14ac:dyDescent="0.3"/>
    <row r="2368" s="479" customFormat="1" ht="18" customHeight="1" x14ac:dyDescent="0.3"/>
    <row r="2369" s="479" customFormat="1" ht="18" customHeight="1" x14ac:dyDescent="0.3"/>
    <row r="2370" s="479" customFormat="1" ht="18" customHeight="1" x14ac:dyDescent="0.3"/>
    <row r="2371" s="479" customFormat="1" ht="18" customHeight="1" x14ac:dyDescent="0.3"/>
    <row r="2372" s="479" customFormat="1" ht="18" customHeight="1" x14ac:dyDescent="0.3"/>
    <row r="2373" s="479" customFormat="1" ht="18" customHeight="1" x14ac:dyDescent="0.3"/>
    <row r="2374" s="479" customFormat="1" ht="18" customHeight="1" x14ac:dyDescent="0.3"/>
    <row r="2375" s="479" customFormat="1" ht="18" customHeight="1" x14ac:dyDescent="0.3"/>
    <row r="2376" s="479" customFormat="1" ht="18" customHeight="1" x14ac:dyDescent="0.3"/>
    <row r="2377" s="479" customFormat="1" ht="18" customHeight="1" x14ac:dyDescent="0.3"/>
    <row r="2378" s="479" customFormat="1" ht="18" customHeight="1" x14ac:dyDescent="0.3"/>
    <row r="2379" s="479" customFormat="1" ht="18" customHeight="1" x14ac:dyDescent="0.3"/>
    <row r="2380" s="479" customFormat="1" ht="18" customHeight="1" x14ac:dyDescent="0.3"/>
    <row r="2381" s="479" customFormat="1" ht="18" customHeight="1" x14ac:dyDescent="0.3"/>
    <row r="2382" s="479" customFormat="1" ht="18" customHeight="1" x14ac:dyDescent="0.3"/>
    <row r="2383" s="479" customFormat="1" ht="18" customHeight="1" x14ac:dyDescent="0.3"/>
    <row r="2384" s="479" customFormat="1" ht="18" customHeight="1" x14ac:dyDescent="0.3"/>
    <row r="2385" s="479" customFormat="1" ht="18" customHeight="1" x14ac:dyDescent="0.3"/>
    <row r="2386" s="479" customFormat="1" ht="18" customHeight="1" x14ac:dyDescent="0.3"/>
    <row r="2387" s="479" customFormat="1" ht="18" customHeight="1" x14ac:dyDescent="0.3"/>
    <row r="2388" s="479" customFormat="1" ht="18" customHeight="1" x14ac:dyDescent="0.3"/>
    <row r="2389" s="479" customFormat="1" ht="18" customHeight="1" x14ac:dyDescent="0.3"/>
    <row r="2390" s="479" customFormat="1" ht="18" customHeight="1" x14ac:dyDescent="0.3"/>
    <row r="2391" s="479" customFormat="1" ht="18" customHeight="1" x14ac:dyDescent="0.3"/>
    <row r="2392" s="479" customFormat="1" ht="18" customHeight="1" x14ac:dyDescent="0.3"/>
    <row r="2393" s="479" customFormat="1" ht="18" customHeight="1" x14ac:dyDescent="0.3"/>
    <row r="2394" s="479" customFormat="1" ht="18" customHeight="1" x14ac:dyDescent="0.3"/>
    <row r="2395" s="479" customFormat="1" ht="18" customHeight="1" x14ac:dyDescent="0.3"/>
    <row r="2396" s="479" customFormat="1" ht="18" customHeight="1" x14ac:dyDescent="0.3"/>
    <row r="2397" s="479" customFormat="1" ht="18" customHeight="1" x14ac:dyDescent="0.3"/>
    <row r="2398" s="479" customFormat="1" ht="18" customHeight="1" x14ac:dyDescent="0.3"/>
    <row r="2399" s="479" customFormat="1" ht="18" customHeight="1" x14ac:dyDescent="0.3"/>
    <row r="2400" s="479" customFormat="1" ht="18" customHeight="1" x14ac:dyDescent="0.3"/>
    <row r="2401" s="479" customFormat="1" ht="18" customHeight="1" x14ac:dyDescent="0.3"/>
    <row r="2402" s="479" customFormat="1" ht="18" customHeight="1" x14ac:dyDescent="0.3"/>
    <row r="2403" s="479" customFormat="1" ht="18" customHeight="1" x14ac:dyDescent="0.3"/>
    <row r="2404" s="479" customFormat="1" ht="18" customHeight="1" x14ac:dyDescent="0.3"/>
    <row r="2405" s="479" customFormat="1" ht="18" customHeight="1" x14ac:dyDescent="0.3"/>
    <row r="2406" s="479" customFormat="1" ht="18" customHeight="1" x14ac:dyDescent="0.3"/>
    <row r="2407" s="479" customFormat="1" ht="18" customHeight="1" x14ac:dyDescent="0.3"/>
    <row r="2408" s="479" customFormat="1" ht="18" customHeight="1" x14ac:dyDescent="0.3"/>
    <row r="2409" s="479" customFormat="1" ht="18" customHeight="1" x14ac:dyDescent="0.3"/>
    <row r="2410" s="479" customFormat="1" ht="18" customHeight="1" x14ac:dyDescent="0.3"/>
    <row r="2411" s="479" customFormat="1" ht="18" customHeight="1" x14ac:dyDescent="0.3"/>
    <row r="2412" s="479" customFormat="1" ht="18" customHeight="1" x14ac:dyDescent="0.3"/>
    <row r="2413" s="479" customFormat="1" ht="18" customHeight="1" x14ac:dyDescent="0.3"/>
    <row r="2414" s="479" customFormat="1" ht="18" customHeight="1" x14ac:dyDescent="0.3"/>
    <row r="2415" s="479" customFormat="1" ht="18" customHeight="1" x14ac:dyDescent="0.3"/>
    <row r="2416" s="479" customFormat="1" ht="18" customHeight="1" x14ac:dyDescent="0.3"/>
    <row r="2417" s="479" customFormat="1" ht="18" customHeight="1" x14ac:dyDescent="0.3"/>
    <row r="2418" s="479" customFormat="1" ht="18" customHeight="1" x14ac:dyDescent="0.3"/>
    <row r="2419" s="479" customFormat="1" ht="18" customHeight="1" x14ac:dyDescent="0.3"/>
    <row r="2420" s="479" customFormat="1" ht="18" customHeight="1" x14ac:dyDescent="0.3"/>
    <row r="2421" s="479" customFormat="1" ht="18" customHeight="1" x14ac:dyDescent="0.3"/>
    <row r="2422" s="479" customFormat="1" ht="18" customHeight="1" x14ac:dyDescent="0.3"/>
    <row r="2423" s="479" customFormat="1" ht="18" customHeight="1" x14ac:dyDescent="0.3"/>
    <row r="2424" s="479" customFormat="1" ht="18" customHeight="1" x14ac:dyDescent="0.3"/>
    <row r="2425" s="479" customFormat="1" ht="18" customHeight="1" x14ac:dyDescent="0.3"/>
    <row r="2426" s="479" customFormat="1" ht="18" customHeight="1" x14ac:dyDescent="0.3"/>
    <row r="2427" s="479" customFormat="1" ht="18" customHeight="1" x14ac:dyDescent="0.3"/>
    <row r="2428" s="479" customFormat="1" ht="18" customHeight="1" x14ac:dyDescent="0.3"/>
    <row r="2429" s="479" customFormat="1" ht="18" customHeight="1" x14ac:dyDescent="0.3"/>
    <row r="2430" s="479" customFormat="1" ht="18" customHeight="1" x14ac:dyDescent="0.3"/>
    <row r="2431" s="479" customFormat="1" ht="18" customHeight="1" x14ac:dyDescent="0.3"/>
    <row r="2432" s="479" customFormat="1" ht="18" customHeight="1" x14ac:dyDescent="0.3"/>
    <row r="2433" s="479" customFormat="1" ht="18" customHeight="1" x14ac:dyDescent="0.3"/>
    <row r="2434" s="479" customFormat="1" ht="18" customHeight="1" x14ac:dyDescent="0.3"/>
    <row r="2435" s="479" customFormat="1" ht="18" customHeight="1" x14ac:dyDescent="0.3"/>
    <row r="2436" s="479" customFormat="1" ht="18" customHeight="1" x14ac:dyDescent="0.3"/>
    <row r="2437" s="479" customFormat="1" ht="18" customHeight="1" x14ac:dyDescent="0.3"/>
    <row r="2438" s="479" customFormat="1" ht="18" customHeight="1" x14ac:dyDescent="0.3"/>
    <row r="2439" s="479" customFormat="1" ht="18" customHeight="1" x14ac:dyDescent="0.3"/>
    <row r="2440" s="479" customFormat="1" ht="18" customHeight="1" x14ac:dyDescent="0.3"/>
    <row r="2441" s="479" customFormat="1" ht="18" customHeight="1" x14ac:dyDescent="0.3"/>
    <row r="2442" s="479" customFormat="1" ht="18" customHeight="1" x14ac:dyDescent="0.3"/>
    <row r="2443" s="479" customFormat="1" ht="18" customHeight="1" x14ac:dyDescent="0.3"/>
    <row r="2444" s="479" customFormat="1" ht="18" customHeight="1" x14ac:dyDescent="0.3"/>
    <row r="2445" s="479" customFormat="1" ht="18" customHeight="1" x14ac:dyDescent="0.3"/>
    <row r="2446" s="479" customFormat="1" ht="18" customHeight="1" x14ac:dyDescent="0.3"/>
    <row r="2447" s="479" customFormat="1" ht="18" customHeight="1" x14ac:dyDescent="0.3"/>
    <row r="2448" s="479" customFormat="1" ht="18" customHeight="1" x14ac:dyDescent="0.3"/>
    <row r="2449" s="479" customFormat="1" ht="18" customHeight="1" x14ac:dyDescent="0.3"/>
    <row r="2450" s="479" customFormat="1" ht="18" customHeight="1" x14ac:dyDescent="0.3"/>
    <row r="2451" s="479" customFormat="1" ht="18" customHeight="1" x14ac:dyDescent="0.3"/>
    <row r="2452" s="479" customFormat="1" ht="18" customHeight="1" x14ac:dyDescent="0.3"/>
    <row r="2453" s="479" customFormat="1" ht="18" customHeight="1" x14ac:dyDescent="0.3"/>
    <row r="2454" s="479" customFormat="1" ht="18" customHeight="1" x14ac:dyDescent="0.3"/>
    <row r="2455" s="479" customFormat="1" ht="18" customHeight="1" x14ac:dyDescent="0.3"/>
    <row r="2456" s="479" customFormat="1" ht="18" customHeight="1" x14ac:dyDescent="0.3"/>
    <row r="2457" s="479" customFormat="1" ht="18" customHeight="1" x14ac:dyDescent="0.3"/>
    <row r="2458" s="479" customFormat="1" ht="18" customHeight="1" x14ac:dyDescent="0.3"/>
    <row r="2459" s="479" customFormat="1" ht="18" customHeight="1" x14ac:dyDescent="0.3"/>
    <row r="2460" s="479" customFormat="1" ht="18" customHeight="1" x14ac:dyDescent="0.3"/>
    <row r="2461" s="479" customFormat="1" ht="18" customHeight="1" x14ac:dyDescent="0.3"/>
    <row r="2462" s="479" customFormat="1" ht="18" customHeight="1" x14ac:dyDescent="0.3"/>
    <row r="2463" s="479" customFormat="1" ht="18" customHeight="1" x14ac:dyDescent="0.3"/>
    <row r="2464" s="479" customFormat="1" ht="18" customHeight="1" x14ac:dyDescent="0.3"/>
    <row r="2465" s="479" customFormat="1" ht="18" customHeight="1" x14ac:dyDescent="0.3"/>
    <row r="2466" s="479" customFormat="1" ht="18" customHeight="1" x14ac:dyDescent="0.3"/>
    <row r="2467" s="479" customFormat="1" ht="18" customHeight="1" x14ac:dyDescent="0.3"/>
    <row r="2468" s="479" customFormat="1" ht="18" customHeight="1" x14ac:dyDescent="0.3"/>
    <row r="2469" s="479" customFormat="1" ht="18" customHeight="1" x14ac:dyDescent="0.3"/>
    <row r="2470" s="479" customFormat="1" ht="18" customHeight="1" x14ac:dyDescent="0.3"/>
    <row r="2471" s="479" customFormat="1" ht="18" customHeight="1" x14ac:dyDescent="0.3"/>
    <row r="2472" s="479" customFormat="1" ht="18" customHeight="1" x14ac:dyDescent="0.3"/>
    <row r="2473" s="479" customFormat="1" ht="18" customHeight="1" x14ac:dyDescent="0.3"/>
    <row r="2474" s="479" customFormat="1" ht="18" customHeight="1" x14ac:dyDescent="0.3"/>
    <row r="2475" s="479" customFormat="1" ht="18" customHeight="1" x14ac:dyDescent="0.3"/>
    <row r="2476" s="479" customFormat="1" ht="18" customHeight="1" x14ac:dyDescent="0.3"/>
    <row r="2477" s="479" customFormat="1" ht="18" customHeight="1" x14ac:dyDescent="0.3"/>
    <row r="2478" s="479" customFormat="1" ht="18" customHeight="1" x14ac:dyDescent="0.3"/>
    <row r="2479" s="479" customFormat="1" ht="18" customHeight="1" x14ac:dyDescent="0.3"/>
    <row r="2480" s="479" customFormat="1" ht="18" customHeight="1" x14ac:dyDescent="0.3"/>
    <row r="2481" s="479" customFormat="1" ht="18" customHeight="1" x14ac:dyDescent="0.3"/>
    <row r="2482" s="479" customFormat="1" ht="18" customHeight="1" x14ac:dyDescent="0.3"/>
    <row r="2483" s="479" customFormat="1" ht="18" customHeight="1" x14ac:dyDescent="0.3"/>
    <row r="2484" s="479" customFormat="1" ht="18" customHeight="1" x14ac:dyDescent="0.3"/>
    <row r="2485" s="479" customFormat="1" ht="18" customHeight="1" x14ac:dyDescent="0.3"/>
    <row r="2486" s="479" customFormat="1" ht="18" customHeight="1" x14ac:dyDescent="0.3"/>
    <row r="2487" s="479" customFormat="1" ht="18" customHeight="1" x14ac:dyDescent="0.3"/>
    <row r="2488" s="479" customFormat="1" ht="18" customHeight="1" x14ac:dyDescent="0.3"/>
    <row r="2489" s="479" customFormat="1" ht="18" customHeight="1" x14ac:dyDescent="0.3"/>
    <row r="2490" s="479" customFormat="1" ht="18" customHeight="1" x14ac:dyDescent="0.3"/>
    <row r="2491" s="479" customFormat="1" ht="18" customHeight="1" x14ac:dyDescent="0.3"/>
    <row r="2492" s="479" customFormat="1" ht="18" customHeight="1" x14ac:dyDescent="0.3"/>
    <row r="2493" s="479" customFormat="1" ht="18" customHeight="1" x14ac:dyDescent="0.3"/>
    <row r="2494" s="479" customFormat="1" ht="18" customHeight="1" x14ac:dyDescent="0.3"/>
    <row r="2495" s="479" customFormat="1" ht="18" customHeight="1" x14ac:dyDescent="0.3"/>
    <row r="2496" s="479" customFormat="1" ht="18" customHeight="1" x14ac:dyDescent="0.3"/>
    <row r="2497" s="479" customFormat="1" ht="18" customHeight="1" x14ac:dyDescent="0.3"/>
    <row r="2498" s="479" customFormat="1" ht="18" customHeight="1" x14ac:dyDescent="0.3"/>
    <row r="2499" s="479" customFormat="1" ht="18" customHeight="1" x14ac:dyDescent="0.3"/>
    <row r="2500" s="479" customFormat="1" ht="18" customHeight="1" x14ac:dyDescent="0.3"/>
    <row r="2501" s="479" customFormat="1" ht="18" customHeight="1" x14ac:dyDescent="0.3"/>
    <row r="2502" s="479" customFormat="1" ht="18" customHeight="1" x14ac:dyDescent="0.3"/>
    <row r="2503" s="479" customFormat="1" ht="18" customHeight="1" x14ac:dyDescent="0.3"/>
    <row r="2504" s="479" customFormat="1" ht="18" customHeight="1" x14ac:dyDescent="0.3"/>
    <row r="2505" s="479" customFormat="1" ht="18" customHeight="1" x14ac:dyDescent="0.3"/>
    <row r="2506" s="479" customFormat="1" ht="18" customHeight="1" x14ac:dyDescent="0.3"/>
    <row r="2507" s="479" customFormat="1" ht="18" customHeight="1" x14ac:dyDescent="0.3"/>
    <row r="2508" s="479" customFormat="1" ht="18" customHeight="1" x14ac:dyDescent="0.3"/>
    <row r="2509" s="479" customFormat="1" ht="18" customHeight="1" x14ac:dyDescent="0.3"/>
    <row r="2510" s="479" customFormat="1" ht="18" customHeight="1" x14ac:dyDescent="0.3"/>
    <row r="2511" s="479" customFormat="1" ht="18" customHeight="1" x14ac:dyDescent="0.3"/>
    <row r="2512" s="479" customFormat="1" ht="18" customHeight="1" x14ac:dyDescent="0.3"/>
    <row r="2513" s="479" customFormat="1" ht="18" customHeight="1" x14ac:dyDescent="0.3"/>
    <row r="2514" s="479" customFormat="1" ht="18" customHeight="1" x14ac:dyDescent="0.3"/>
    <row r="2515" s="479" customFormat="1" ht="18" customHeight="1" x14ac:dyDescent="0.3"/>
    <row r="2516" s="479" customFormat="1" ht="18" customHeight="1" x14ac:dyDescent="0.3"/>
    <row r="2517" s="479" customFormat="1" ht="18" customHeight="1" x14ac:dyDescent="0.3"/>
    <row r="2518" s="479" customFormat="1" ht="18" customHeight="1" x14ac:dyDescent="0.3"/>
    <row r="2519" s="479" customFormat="1" ht="18" customHeight="1" x14ac:dyDescent="0.3"/>
    <row r="2520" s="479" customFormat="1" ht="18" customHeight="1" x14ac:dyDescent="0.3"/>
    <row r="2521" s="479" customFormat="1" ht="18" customHeight="1" x14ac:dyDescent="0.3"/>
    <row r="2522" s="479" customFormat="1" ht="18" customHeight="1" x14ac:dyDescent="0.3"/>
    <row r="2523" s="479" customFormat="1" ht="18" customHeight="1" x14ac:dyDescent="0.3"/>
    <row r="2524" s="479" customFormat="1" ht="18" customHeight="1" x14ac:dyDescent="0.3"/>
    <row r="2525" s="479" customFormat="1" ht="18" customHeight="1" x14ac:dyDescent="0.3"/>
    <row r="2526" s="479" customFormat="1" ht="18" customHeight="1" x14ac:dyDescent="0.3"/>
    <row r="2527" s="479" customFormat="1" ht="18" customHeight="1" x14ac:dyDescent="0.3"/>
    <row r="2528" s="479" customFormat="1" ht="18" customHeight="1" x14ac:dyDescent="0.3"/>
    <row r="2529" s="479" customFormat="1" ht="18" customHeight="1" x14ac:dyDescent="0.3"/>
    <row r="2530" s="479" customFormat="1" ht="18" customHeight="1" x14ac:dyDescent="0.3"/>
    <row r="2531" s="479" customFormat="1" ht="18" customHeight="1" x14ac:dyDescent="0.3"/>
    <row r="2532" s="479" customFormat="1" ht="18" customHeight="1" x14ac:dyDescent="0.3"/>
    <row r="2533" s="479" customFormat="1" ht="18" customHeight="1" x14ac:dyDescent="0.3"/>
    <row r="2534" s="479" customFormat="1" ht="18" customHeight="1" x14ac:dyDescent="0.3"/>
    <row r="2535" s="479" customFormat="1" ht="18" customHeight="1" x14ac:dyDescent="0.3"/>
    <row r="2536" s="479" customFormat="1" ht="18" customHeight="1" x14ac:dyDescent="0.3"/>
    <row r="2537" s="479" customFormat="1" ht="18" customHeight="1" x14ac:dyDescent="0.3"/>
    <row r="2538" s="479" customFormat="1" ht="18" customHeight="1" x14ac:dyDescent="0.3"/>
    <row r="2539" s="479" customFormat="1" ht="18" customHeight="1" x14ac:dyDescent="0.3"/>
    <row r="2540" s="479" customFormat="1" ht="18" customHeight="1" x14ac:dyDescent="0.3"/>
    <row r="2541" s="479" customFormat="1" ht="18" customHeight="1" x14ac:dyDescent="0.3"/>
    <row r="2542" s="479" customFormat="1" ht="18" customHeight="1" x14ac:dyDescent="0.3"/>
    <row r="2543" s="479" customFormat="1" ht="18" customHeight="1" x14ac:dyDescent="0.3"/>
    <row r="2544" s="479" customFormat="1" ht="18" customHeight="1" x14ac:dyDescent="0.3"/>
    <row r="2545" s="479" customFormat="1" ht="18" customHeight="1" x14ac:dyDescent="0.3"/>
    <row r="2546" s="479" customFormat="1" ht="18" customHeight="1" x14ac:dyDescent="0.3"/>
    <row r="2547" s="479" customFormat="1" ht="18" customHeight="1" x14ac:dyDescent="0.3"/>
    <row r="2548" s="479" customFormat="1" ht="18" customHeight="1" x14ac:dyDescent="0.3"/>
    <row r="2549" s="479" customFormat="1" ht="18" customHeight="1" x14ac:dyDescent="0.3"/>
    <row r="2550" s="479" customFormat="1" ht="18" customHeight="1" x14ac:dyDescent="0.3"/>
    <row r="2551" s="479" customFormat="1" ht="18" customHeight="1" x14ac:dyDescent="0.3"/>
    <row r="2552" s="479" customFormat="1" ht="18" customHeight="1" x14ac:dyDescent="0.3"/>
    <row r="2553" s="479" customFormat="1" ht="18" customHeight="1" x14ac:dyDescent="0.3"/>
    <row r="2554" s="479" customFormat="1" ht="18" customHeight="1" x14ac:dyDescent="0.3"/>
    <row r="2555" s="479" customFormat="1" ht="18" customHeight="1" x14ac:dyDescent="0.3"/>
    <row r="2556" s="479" customFormat="1" ht="18" customHeight="1" x14ac:dyDescent="0.3"/>
    <row r="2557" s="479" customFormat="1" ht="18" customHeight="1" x14ac:dyDescent="0.3"/>
    <row r="2558" s="479" customFormat="1" ht="18" customHeight="1" x14ac:dyDescent="0.3"/>
    <row r="2559" s="479" customFormat="1" ht="18" customHeight="1" x14ac:dyDescent="0.3"/>
    <row r="2560" s="479" customFormat="1" ht="18" customHeight="1" x14ac:dyDescent="0.3"/>
    <row r="2561" s="479" customFormat="1" ht="18" customHeight="1" x14ac:dyDescent="0.3"/>
    <row r="2562" s="479" customFormat="1" ht="18" customHeight="1" x14ac:dyDescent="0.3"/>
    <row r="2563" s="479" customFormat="1" ht="18" customHeight="1" x14ac:dyDescent="0.3"/>
    <row r="2564" s="479" customFormat="1" ht="18" customHeight="1" x14ac:dyDescent="0.3"/>
    <row r="2565" s="479" customFormat="1" ht="18" customHeight="1" x14ac:dyDescent="0.3"/>
    <row r="2566" s="479" customFormat="1" ht="18" customHeight="1" x14ac:dyDescent="0.3"/>
    <row r="2567" s="479" customFormat="1" ht="18" customHeight="1" x14ac:dyDescent="0.3"/>
    <row r="2568" s="479" customFormat="1" ht="18" customHeight="1" x14ac:dyDescent="0.3"/>
    <row r="2569" s="479" customFormat="1" ht="18" customHeight="1" x14ac:dyDescent="0.3"/>
    <row r="2570" s="479" customFormat="1" ht="18" customHeight="1" x14ac:dyDescent="0.3"/>
    <row r="2571" s="479" customFormat="1" ht="18" customHeight="1" x14ac:dyDescent="0.3"/>
    <row r="2572" s="479" customFormat="1" ht="18" customHeight="1" x14ac:dyDescent="0.3"/>
    <row r="2573" s="479" customFormat="1" ht="18" customHeight="1" x14ac:dyDescent="0.3"/>
    <row r="2574" s="479" customFormat="1" ht="18" customHeight="1" x14ac:dyDescent="0.3"/>
    <row r="2575" s="479" customFormat="1" ht="18" customHeight="1" x14ac:dyDescent="0.3"/>
    <row r="2576" s="479" customFormat="1" ht="18" customHeight="1" x14ac:dyDescent="0.3"/>
    <row r="2577" s="479" customFormat="1" ht="18" customHeight="1" x14ac:dyDescent="0.3"/>
    <row r="2578" s="479" customFormat="1" ht="18" customHeight="1" x14ac:dyDescent="0.3"/>
    <row r="2579" s="479" customFormat="1" ht="18" customHeight="1" x14ac:dyDescent="0.3"/>
    <row r="2580" s="479" customFormat="1" ht="18" customHeight="1" x14ac:dyDescent="0.3"/>
    <row r="2581" s="479" customFormat="1" ht="18" customHeight="1" x14ac:dyDescent="0.3"/>
    <row r="2582" s="479" customFormat="1" ht="18" customHeight="1" x14ac:dyDescent="0.3"/>
    <row r="2583" s="479" customFormat="1" ht="18" customHeight="1" x14ac:dyDescent="0.3"/>
    <row r="2584" s="479" customFormat="1" ht="18" customHeight="1" x14ac:dyDescent="0.3"/>
    <row r="2585" s="479" customFormat="1" ht="18" customHeight="1" x14ac:dyDescent="0.3"/>
    <row r="2586" s="479" customFormat="1" ht="18" customHeight="1" x14ac:dyDescent="0.3"/>
    <row r="2587" s="479" customFormat="1" ht="18" customHeight="1" x14ac:dyDescent="0.3"/>
    <row r="2588" s="479" customFormat="1" ht="18" customHeight="1" x14ac:dyDescent="0.3"/>
    <row r="2589" s="479" customFormat="1" ht="18" customHeight="1" x14ac:dyDescent="0.3"/>
    <row r="2590" s="479" customFormat="1" ht="18" customHeight="1" x14ac:dyDescent="0.3"/>
    <row r="2591" s="479" customFormat="1" ht="18" customHeight="1" x14ac:dyDescent="0.3"/>
    <row r="2592" s="479" customFormat="1" ht="18" customHeight="1" x14ac:dyDescent="0.3"/>
    <row r="2593" s="479" customFormat="1" ht="18" customHeight="1" x14ac:dyDescent="0.3"/>
    <row r="2594" s="479" customFormat="1" ht="18" customHeight="1" x14ac:dyDescent="0.3"/>
    <row r="2595" s="479" customFormat="1" ht="18" customHeight="1" x14ac:dyDescent="0.3"/>
    <row r="2596" s="479" customFormat="1" ht="18" customHeight="1" x14ac:dyDescent="0.3"/>
    <row r="2597" s="479" customFormat="1" ht="18" customHeight="1" x14ac:dyDescent="0.3"/>
    <row r="2598" s="479" customFormat="1" ht="18" customHeight="1" x14ac:dyDescent="0.3"/>
    <row r="2599" s="479" customFormat="1" ht="18" customHeight="1" x14ac:dyDescent="0.3"/>
    <row r="2600" s="479" customFormat="1" ht="18" customHeight="1" x14ac:dyDescent="0.3"/>
    <row r="2601" s="479" customFormat="1" ht="18" customHeight="1" x14ac:dyDescent="0.3"/>
    <row r="2602" s="479" customFormat="1" ht="18" customHeight="1" x14ac:dyDescent="0.3"/>
    <row r="2603" s="479" customFormat="1" ht="18" customHeight="1" x14ac:dyDescent="0.3"/>
    <row r="2604" s="479" customFormat="1" ht="18" customHeight="1" x14ac:dyDescent="0.3"/>
    <row r="2605" s="479" customFormat="1" ht="18" customHeight="1" x14ac:dyDescent="0.3"/>
    <row r="2606" s="479" customFormat="1" ht="18" customHeight="1" x14ac:dyDescent="0.3"/>
    <row r="2607" s="479" customFormat="1" ht="18" customHeight="1" x14ac:dyDescent="0.3"/>
    <row r="2608" s="479" customFormat="1" ht="18" customHeight="1" x14ac:dyDescent="0.3"/>
    <row r="2609" s="479" customFormat="1" ht="18" customHeight="1" x14ac:dyDescent="0.3"/>
    <row r="2610" s="479" customFormat="1" ht="18" customHeight="1" x14ac:dyDescent="0.3"/>
    <row r="2611" s="479" customFormat="1" ht="18" customHeight="1" x14ac:dyDescent="0.3"/>
    <row r="2612" s="479" customFormat="1" ht="18" customHeight="1" x14ac:dyDescent="0.3"/>
    <row r="2613" s="479" customFormat="1" ht="18" customHeight="1" x14ac:dyDescent="0.3"/>
    <row r="2614" s="479" customFormat="1" ht="18" customHeight="1" x14ac:dyDescent="0.3"/>
    <row r="2615" s="479" customFormat="1" ht="18" customHeight="1" x14ac:dyDescent="0.3"/>
    <row r="2616" s="479" customFormat="1" ht="18" customHeight="1" x14ac:dyDescent="0.3"/>
    <row r="2617" s="479" customFormat="1" ht="18" customHeight="1" x14ac:dyDescent="0.3"/>
    <row r="2618" s="479" customFormat="1" ht="18" customHeight="1" x14ac:dyDescent="0.3"/>
    <row r="2619" s="479" customFormat="1" ht="18" customHeight="1" x14ac:dyDescent="0.3"/>
    <row r="2620" s="479" customFormat="1" ht="18" customHeight="1" x14ac:dyDescent="0.3"/>
    <row r="2621" s="479" customFormat="1" ht="18" customHeight="1" x14ac:dyDescent="0.3"/>
    <row r="2622" s="479" customFormat="1" ht="18" customHeight="1" x14ac:dyDescent="0.3"/>
    <row r="2623" s="479" customFormat="1" ht="18" customHeight="1" x14ac:dyDescent="0.3"/>
    <row r="2624" s="479" customFormat="1" ht="18" customHeight="1" x14ac:dyDescent="0.3"/>
    <row r="2625" s="479" customFormat="1" ht="18" customHeight="1" x14ac:dyDescent="0.3"/>
    <row r="2626" s="479" customFormat="1" ht="18" customHeight="1" x14ac:dyDescent="0.3"/>
    <row r="2627" s="479" customFormat="1" ht="18" customHeight="1" x14ac:dyDescent="0.3"/>
    <row r="2628" s="479" customFormat="1" ht="18" customHeight="1" x14ac:dyDescent="0.3"/>
    <row r="2629" s="479" customFormat="1" ht="18" customHeight="1" x14ac:dyDescent="0.3"/>
    <row r="2630" s="479" customFormat="1" ht="18" customHeight="1" x14ac:dyDescent="0.3"/>
    <row r="2631" s="479" customFormat="1" ht="18" customHeight="1" x14ac:dyDescent="0.3"/>
    <row r="2632" s="479" customFormat="1" ht="18" customHeight="1" x14ac:dyDescent="0.3"/>
    <row r="2633" s="479" customFormat="1" ht="18" customHeight="1" x14ac:dyDescent="0.3"/>
    <row r="2634" s="479" customFormat="1" ht="18" customHeight="1" x14ac:dyDescent="0.3"/>
    <row r="2635" s="479" customFormat="1" ht="18" customHeight="1" x14ac:dyDescent="0.3"/>
    <row r="2636" s="479" customFormat="1" ht="18" customHeight="1" x14ac:dyDescent="0.3"/>
    <row r="2637" s="479" customFormat="1" ht="18" customHeight="1" x14ac:dyDescent="0.3"/>
    <row r="2638" s="479" customFormat="1" ht="18" customHeight="1" x14ac:dyDescent="0.3"/>
    <row r="2639" s="479" customFormat="1" ht="18" customHeight="1" x14ac:dyDescent="0.3"/>
    <row r="2640" s="479" customFormat="1" ht="18" customHeight="1" x14ac:dyDescent="0.3"/>
    <row r="2641" s="479" customFormat="1" ht="18" customHeight="1" x14ac:dyDescent="0.3"/>
    <row r="2642" s="479" customFormat="1" ht="18" customHeight="1" x14ac:dyDescent="0.3"/>
    <row r="2643" s="479" customFormat="1" ht="18" customHeight="1" x14ac:dyDescent="0.3"/>
    <row r="2644" s="479" customFormat="1" ht="18" customHeight="1" x14ac:dyDescent="0.3"/>
    <row r="2645" s="479" customFormat="1" ht="18" customHeight="1" x14ac:dyDescent="0.3"/>
    <row r="2646" s="479" customFormat="1" ht="18" customHeight="1" x14ac:dyDescent="0.3"/>
    <row r="2647" s="479" customFormat="1" ht="18" customHeight="1" x14ac:dyDescent="0.3"/>
    <row r="2648" s="479" customFormat="1" ht="18" customHeight="1" x14ac:dyDescent="0.3"/>
    <row r="2649" s="479" customFormat="1" ht="18" customHeight="1" x14ac:dyDescent="0.3"/>
    <row r="2650" s="479" customFormat="1" ht="18" customHeight="1" x14ac:dyDescent="0.3"/>
    <row r="2651" s="479" customFormat="1" ht="18" customHeight="1" x14ac:dyDescent="0.3"/>
    <row r="2652" s="479" customFormat="1" ht="18" customHeight="1" x14ac:dyDescent="0.3"/>
    <row r="2653" s="479" customFormat="1" ht="18" customHeight="1" x14ac:dyDescent="0.3"/>
    <row r="2654" s="479" customFormat="1" ht="18" customHeight="1" x14ac:dyDescent="0.3"/>
    <row r="2655" s="479" customFormat="1" ht="18" customHeight="1" x14ac:dyDescent="0.3"/>
    <row r="2656" s="479" customFormat="1" ht="18" customHeight="1" x14ac:dyDescent="0.3"/>
    <row r="2657" s="479" customFormat="1" ht="18" customHeight="1" x14ac:dyDescent="0.3"/>
    <row r="2658" s="479" customFormat="1" ht="18" customHeight="1" x14ac:dyDescent="0.3"/>
    <row r="2659" s="479" customFormat="1" ht="18" customHeight="1" x14ac:dyDescent="0.3"/>
    <row r="2660" s="479" customFormat="1" ht="18" customHeight="1" x14ac:dyDescent="0.3"/>
    <row r="2661" s="479" customFormat="1" ht="18" customHeight="1" x14ac:dyDescent="0.3"/>
    <row r="2662" s="479" customFormat="1" ht="18" customHeight="1" x14ac:dyDescent="0.3"/>
    <row r="2663" s="479" customFormat="1" ht="18" customHeight="1" x14ac:dyDescent="0.3"/>
    <row r="2664" s="479" customFormat="1" ht="18" customHeight="1" x14ac:dyDescent="0.3"/>
    <row r="2665" s="479" customFormat="1" ht="18" customHeight="1" x14ac:dyDescent="0.3"/>
    <row r="2666" s="479" customFormat="1" ht="18" customHeight="1" x14ac:dyDescent="0.3"/>
    <row r="2667" s="479" customFormat="1" ht="18" customHeight="1" x14ac:dyDescent="0.3"/>
    <row r="2668" s="479" customFormat="1" ht="18" customHeight="1" x14ac:dyDescent="0.3"/>
    <row r="2669" s="479" customFormat="1" ht="18" customHeight="1" x14ac:dyDescent="0.3"/>
    <row r="2670" s="479" customFormat="1" ht="18" customHeight="1" x14ac:dyDescent="0.3"/>
    <row r="2671" s="479" customFormat="1" ht="18" customHeight="1" x14ac:dyDescent="0.3"/>
    <row r="2672" s="479" customFormat="1" ht="18" customHeight="1" x14ac:dyDescent="0.3"/>
    <row r="2673" s="479" customFormat="1" ht="18" customHeight="1" x14ac:dyDescent="0.3"/>
    <row r="2674" s="479" customFormat="1" ht="18" customHeight="1" x14ac:dyDescent="0.3"/>
    <row r="2675" s="479" customFormat="1" ht="18" customHeight="1" x14ac:dyDescent="0.3"/>
    <row r="2676" s="479" customFormat="1" ht="18" customHeight="1" x14ac:dyDescent="0.3"/>
    <row r="2677" s="479" customFormat="1" ht="18" customHeight="1" x14ac:dyDescent="0.3"/>
    <row r="2678" s="479" customFormat="1" ht="18" customHeight="1" x14ac:dyDescent="0.3"/>
    <row r="2679" s="479" customFormat="1" ht="18" customHeight="1" x14ac:dyDescent="0.3"/>
    <row r="2680" s="479" customFormat="1" ht="18" customHeight="1" x14ac:dyDescent="0.3"/>
    <row r="2681" s="479" customFormat="1" ht="18" customHeight="1" x14ac:dyDescent="0.3"/>
    <row r="2682" s="479" customFormat="1" ht="18" customHeight="1" x14ac:dyDescent="0.3"/>
    <row r="2683" s="479" customFormat="1" ht="18" customHeight="1" x14ac:dyDescent="0.3"/>
    <row r="2684" s="479" customFormat="1" ht="18" customHeight="1" x14ac:dyDescent="0.3"/>
    <row r="2685" s="479" customFormat="1" ht="18" customHeight="1" x14ac:dyDescent="0.3"/>
    <row r="2686" s="479" customFormat="1" ht="18" customHeight="1" x14ac:dyDescent="0.3"/>
    <row r="2687" s="479" customFormat="1" ht="18" customHeight="1" x14ac:dyDescent="0.3"/>
    <row r="2688" s="479" customFormat="1" ht="18" customHeight="1" x14ac:dyDescent="0.3"/>
    <row r="2689" s="479" customFormat="1" ht="18" customHeight="1" x14ac:dyDescent="0.3"/>
    <row r="2690" s="479" customFormat="1" ht="18" customHeight="1" x14ac:dyDescent="0.3"/>
    <row r="2691" s="479" customFormat="1" ht="18" customHeight="1" x14ac:dyDescent="0.3"/>
    <row r="2692" s="479" customFormat="1" ht="18" customHeight="1" x14ac:dyDescent="0.3"/>
    <row r="2693" s="479" customFormat="1" ht="18" customHeight="1" x14ac:dyDescent="0.3"/>
    <row r="2694" s="479" customFormat="1" ht="18" customHeight="1" x14ac:dyDescent="0.3"/>
    <row r="2695" s="479" customFormat="1" ht="18" customHeight="1" x14ac:dyDescent="0.3"/>
    <row r="2696" s="479" customFormat="1" ht="18" customHeight="1" x14ac:dyDescent="0.3"/>
    <row r="2697" s="479" customFormat="1" ht="18" customHeight="1" x14ac:dyDescent="0.3"/>
    <row r="2698" s="479" customFormat="1" ht="18" customHeight="1" x14ac:dyDescent="0.3"/>
    <row r="2699" s="479" customFormat="1" ht="18" customHeight="1" x14ac:dyDescent="0.3"/>
    <row r="2700" s="479" customFormat="1" ht="18" customHeight="1" x14ac:dyDescent="0.3"/>
    <row r="2701" s="479" customFormat="1" ht="18" customHeight="1" x14ac:dyDescent="0.3"/>
    <row r="2702" s="479" customFormat="1" ht="18" customHeight="1" x14ac:dyDescent="0.3"/>
    <row r="2703" s="479" customFormat="1" ht="18" customHeight="1" x14ac:dyDescent="0.3"/>
    <row r="2704" s="479" customFormat="1" ht="18" customHeight="1" x14ac:dyDescent="0.3"/>
    <row r="2705" s="479" customFormat="1" ht="18" customHeight="1" x14ac:dyDescent="0.3"/>
    <row r="2706" s="479" customFormat="1" ht="18" customHeight="1" x14ac:dyDescent="0.3"/>
    <row r="2707" s="479" customFormat="1" ht="18" customHeight="1" x14ac:dyDescent="0.3"/>
    <row r="2708" s="479" customFormat="1" ht="18" customHeight="1" x14ac:dyDescent="0.3"/>
    <row r="2709" s="479" customFormat="1" ht="18" customHeight="1" x14ac:dyDescent="0.3"/>
    <row r="2710" s="479" customFormat="1" ht="18" customHeight="1" x14ac:dyDescent="0.3"/>
    <row r="2711" s="479" customFormat="1" ht="18" customHeight="1" x14ac:dyDescent="0.3"/>
    <row r="2712" s="479" customFormat="1" ht="18" customHeight="1" x14ac:dyDescent="0.3"/>
    <row r="2713" s="479" customFormat="1" ht="18" customHeight="1" x14ac:dyDescent="0.3"/>
    <row r="2714" s="479" customFormat="1" ht="18" customHeight="1" x14ac:dyDescent="0.3"/>
    <row r="2715" s="479" customFormat="1" ht="18" customHeight="1" x14ac:dyDescent="0.3"/>
    <row r="2716" s="479" customFormat="1" ht="18" customHeight="1" x14ac:dyDescent="0.3"/>
    <row r="2717" s="479" customFormat="1" ht="18" customHeight="1" x14ac:dyDescent="0.3"/>
    <row r="2718" s="479" customFormat="1" ht="18" customHeight="1" x14ac:dyDescent="0.3"/>
    <row r="2719" s="479" customFormat="1" ht="18" customHeight="1" x14ac:dyDescent="0.3"/>
    <row r="2720" s="479" customFormat="1" ht="18" customHeight="1" x14ac:dyDescent="0.3"/>
    <row r="2721" s="479" customFormat="1" ht="18" customHeight="1" x14ac:dyDescent="0.3"/>
    <row r="2722" s="479" customFormat="1" ht="18" customHeight="1" x14ac:dyDescent="0.3"/>
    <row r="2723" s="479" customFormat="1" ht="18" customHeight="1" x14ac:dyDescent="0.3"/>
    <row r="2724" s="479" customFormat="1" ht="18" customHeight="1" x14ac:dyDescent="0.3"/>
    <row r="2725" s="479" customFormat="1" ht="18" customHeight="1" x14ac:dyDescent="0.3"/>
    <row r="2726" s="479" customFormat="1" ht="18" customHeight="1" x14ac:dyDescent="0.3"/>
    <row r="2727" s="479" customFormat="1" ht="18" customHeight="1" x14ac:dyDescent="0.3"/>
    <row r="2728" s="479" customFormat="1" ht="18" customHeight="1" x14ac:dyDescent="0.3"/>
    <row r="2729" s="479" customFormat="1" ht="18" customHeight="1" x14ac:dyDescent="0.3"/>
    <row r="2730" s="479" customFormat="1" ht="18" customHeight="1" x14ac:dyDescent="0.3"/>
    <row r="2731" s="479" customFormat="1" ht="18" customHeight="1" x14ac:dyDescent="0.3"/>
    <row r="2732" s="479" customFormat="1" ht="18" customHeight="1" x14ac:dyDescent="0.3"/>
    <row r="2733" s="479" customFormat="1" ht="18" customHeight="1" x14ac:dyDescent="0.3"/>
    <row r="2734" s="479" customFormat="1" ht="18" customHeight="1" x14ac:dyDescent="0.3"/>
    <row r="2735" s="479" customFormat="1" ht="18" customHeight="1" x14ac:dyDescent="0.3"/>
    <row r="2736" s="479" customFormat="1" ht="18" customHeight="1" x14ac:dyDescent="0.3"/>
    <row r="2737" s="479" customFormat="1" ht="18" customHeight="1" x14ac:dyDescent="0.3"/>
    <row r="2738" s="479" customFormat="1" ht="18" customHeight="1" x14ac:dyDescent="0.3"/>
    <row r="2739" s="479" customFormat="1" ht="18" customHeight="1" x14ac:dyDescent="0.3"/>
    <row r="2740" s="479" customFormat="1" ht="18" customHeight="1" x14ac:dyDescent="0.3"/>
    <row r="2741" s="479" customFormat="1" ht="18" customHeight="1" x14ac:dyDescent="0.3"/>
    <row r="2742" s="479" customFormat="1" ht="18" customHeight="1" x14ac:dyDescent="0.3"/>
    <row r="2743" s="479" customFormat="1" ht="18" customHeight="1" x14ac:dyDescent="0.3"/>
    <row r="2744" s="479" customFormat="1" ht="18" customHeight="1" x14ac:dyDescent="0.3"/>
    <row r="2745" s="479" customFormat="1" ht="18" customHeight="1" x14ac:dyDescent="0.3"/>
    <row r="2746" s="479" customFormat="1" ht="18" customHeight="1" x14ac:dyDescent="0.3"/>
    <row r="2747" s="479" customFormat="1" ht="18" customHeight="1" x14ac:dyDescent="0.3"/>
    <row r="2748" s="479" customFormat="1" ht="18" customHeight="1" x14ac:dyDescent="0.3"/>
    <row r="2749" s="479" customFormat="1" ht="18" customHeight="1" x14ac:dyDescent="0.3"/>
    <row r="2750" s="479" customFormat="1" ht="18" customHeight="1" x14ac:dyDescent="0.3"/>
    <row r="2751" s="479" customFormat="1" ht="18" customHeight="1" x14ac:dyDescent="0.3"/>
    <row r="2752" s="479" customFormat="1" ht="18" customHeight="1" x14ac:dyDescent="0.3"/>
    <row r="2753" s="479" customFormat="1" ht="18" customHeight="1" x14ac:dyDescent="0.3"/>
    <row r="2754" s="479" customFormat="1" ht="18" customHeight="1" x14ac:dyDescent="0.3"/>
    <row r="2755" s="479" customFormat="1" ht="18" customHeight="1" x14ac:dyDescent="0.3"/>
    <row r="2756" s="479" customFormat="1" ht="18" customHeight="1" x14ac:dyDescent="0.3"/>
    <row r="2757" s="479" customFormat="1" ht="18" customHeight="1" x14ac:dyDescent="0.3"/>
    <row r="2758" s="479" customFormat="1" ht="18" customHeight="1" x14ac:dyDescent="0.3"/>
    <row r="2759" s="479" customFormat="1" ht="18" customHeight="1" x14ac:dyDescent="0.3"/>
    <row r="2760" s="479" customFormat="1" ht="18" customHeight="1" x14ac:dyDescent="0.3"/>
    <row r="2761" s="479" customFormat="1" ht="18" customHeight="1" x14ac:dyDescent="0.3"/>
    <row r="2762" s="479" customFormat="1" ht="18" customHeight="1" x14ac:dyDescent="0.3"/>
    <row r="2763" s="479" customFormat="1" ht="18" customHeight="1" x14ac:dyDescent="0.3"/>
    <row r="2764" s="479" customFormat="1" ht="18" customHeight="1" x14ac:dyDescent="0.3"/>
    <row r="2765" s="479" customFormat="1" ht="18" customHeight="1" x14ac:dyDescent="0.3"/>
    <row r="2766" s="479" customFormat="1" ht="18" customHeight="1" x14ac:dyDescent="0.3"/>
    <row r="2767" s="479" customFormat="1" ht="18" customHeight="1" x14ac:dyDescent="0.3"/>
    <row r="2768" s="479" customFormat="1" ht="18" customHeight="1" x14ac:dyDescent="0.3"/>
    <row r="2769" s="479" customFormat="1" ht="18" customHeight="1" x14ac:dyDescent="0.3"/>
    <row r="2770" s="479" customFormat="1" ht="18" customHeight="1" x14ac:dyDescent="0.3"/>
    <row r="2771" s="479" customFormat="1" ht="18" customHeight="1" x14ac:dyDescent="0.3"/>
    <row r="2772" s="479" customFormat="1" ht="18" customHeight="1" x14ac:dyDescent="0.3"/>
    <row r="2773" s="479" customFormat="1" ht="18" customHeight="1" x14ac:dyDescent="0.3"/>
    <row r="2774" s="479" customFormat="1" ht="18" customHeight="1" x14ac:dyDescent="0.3"/>
    <row r="2775" s="479" customFormat="1" ht="18" customHeight="1" x14ac:dyDescent="0.3"/>
    <row r="2776" s="479" customFormat="1" ht="18" customHeight="1" x14ac:dyDescent="0.3"/>
    <row r="2777" s="479" customFormat="1" ht="18" customHeight="1" x14ac:dyDescent="0.3"/>
    <row r="2778" s="479" customFormat="1" ht="18" customHeight="1" x14ac:dyDescent="0.3"/>
    <row r="2779" s="479" customFormat="1" ht="18" customHeight="1" x14ac:dyDescent="0.3"/>
    <row r="2780" s="479" customFormat="1" ht="18" customHeight="1" x14ac:dyDescent="0.3"/>
    <row r="2781" s="479" customFormat="1" ht="18" customHeight="1" x14ac:dyDescent="0.3"/>
    <row r="2782" s="479" customFormat="1" ht="18" customHeight="1" x14ac:dyDescent="0.3"/>
    <row r="2783" s="479" customFormat="1" ht="18" customHeight="1" x14ac:dyDescent="0.3"/>
    <row r="2784" s="479" customFormat="1" ht="18" customHeight="1" x14ac:dyDescent="0.3"/>
    <row r="2785" s="479" customFormat="1" ht="18" customHeight="1" x14ac:dyDescent="0.3"/>
    <row r="2786" s="479" customFormat="1" ht="18" customHeight="1" x14ac:dyDescent="0.3"/>
    <row r="2787" s="479" customFormat="1" ht="18" customHeight="1" x14ac:dyDescent="0.3"/>
    <row r="2788" s="479" customFormat="1" ht="18" customHeight="1" x14ac:dyDescent="0.3"/>
    <row r="2789" s="479" customFormat="1" ht="18" customHeight="1" x14ac:dyDescent="0.3"/>
    <row r="2790" s="479" customFormat="1" ht="18" customHeight="1" x14ac:dyDescent="0.3"/>
    <row r="2791" s="479" customFormat="1" ht="18" customHeight="1" x14ac:dyDescent="0.3"/>
    <row r="2792" s="479" customFormat="1" ht="18" customHeight="1" x14ac:dyDescent="0.3"/>
    <row r="2793" s="479" customFormat="1" ht="18" customHeight="1" x14ac:dyDescent="0.3"/>
    <row r="2794" s="479" customFormat="1" ht="18" customHeight="1" x14ac:dyDescent="0.3"/>
    <row r="2795" s="479" customFormat="1" ht="18" customHeight="1" x14ac:dyDescent="0.3"/>
    <row r="2796" s="479" customFormat="1" ht="18" customHeight="1" x14ac:dyDescent="0.3"/>
    <row r="2797" s="479" customFormat="1" ht="18" customHeight="1" x14ac:dyDescent="0.3"/>
    <row r="2798" s="479" customFormat="1" ht="18" customHeight="1" x14ac:dyDescent="0.3"/>
    <row r="2799" s="479" customFormat="1" ht="18" customHeight="1" x14ac:dyDescent="0.3"/>
    <row r="2800" s="479" customFormat="1" ht="18" customHeight="1" x14ac:dyDescent="0.3"/>
    <row r="2801" s="479" customFormat="1" ht="18" customHeight="1" x14ac:dyDescent="0.3"/>
    <row r="2802" s="479" customFormat="1" ht="18" customHeight="1" x14ac:dyDescent="0.3"/>
    <row r="2803" s="479" customFormat="1" ht="18" customHeight="1" x14ac:dyDescent="0.3"/>
    <row r="2804" s="479" customFormat="1" ht="18" customHeight="1" x14ac:dyDescent="0.3"/>
    <row r="2805" s="479" customFormat="1" ht="18" customHeight="1" x14ac:dyDescent="0.3"/>
    <row r="2806" s="479" customFormat="1" ht="18" customHeight="1" x14ac:dyDescent="0.3"/>
    <row r="2807" s="479" customFormat="1" ht="18" customHeight="1" x14ac:dyDescent="0.3"/>
    <row r="2808" s="479" customFormat="1" ht="18" customHeight="1" x14ac:dyDescent="0.3"/>
    <row r="2809" s="479" customFormat="1" ht="18" customHeight="1" x14ac:dyDescent="0.3"/>
    <row r="2810" s="479" customFormat="1" ht="18" customHeight="1" x14ac:dyDescent="0.3"/>
    <row r="2811" s="479" customFormat="1" ht="18" customHeight="1" x14ac:dyDescent="0.3"/>
    <row r="2812" s="479" customFormat="1" ht="18" customHeight="1" x14ac:dyDescent="0.3"/>
    <row r="2813" s="479" customFormat="1" ht="18" customHeight="1" x14ac:dyDescent="0.3"/>
    <row r="2814" s="479" customFormat="1" ht="18" customHeight="1" x14ac:dyDescent="0.3"/>
    <row r="2815" s="479" customFormat="1" ht="18" customHeight="1" x14ac:dyDescent="0.3"/>
    <row r="2816" s="479" customFormat="1" ht="18" customHeight="1" x14ac:dyDescent="0.3"/>
    <row r="2817" s="479" customFormat="1" ht="18" customHeight="1" x14ac:dyDescent="0.3"/>
    <row r="2818" s="479" customFormat="1" ht="18" customHeight="1" x14ac:dyDescent="0.3"/>
    <row r="2819" s="479" customFormat="1" ht="18" customHeight="1" x14ac:dyDescent="0.3"/>
    <row r="2820" s="479" customFormat="1" ht="18" customHeight="1" x14ac:dyDescent="0.3"/>
    <row r="2821" s="479" customFormat="1" ht="18" customHeight="1" x14ac:dyDescent="0.3"/>
    <row r="2822" s="479" customFormat="1" ht="18" customHeight="1" x14ac:dyDescent="0.3"/>
    <row r="2823" s="479" customFormat="1" ht="18" customHeight="1" x14ac:dyDescent="0.3"/>
    <row r="2824" s="479" customFormat="1" ht="18" customHeight="1" x14ac:dyDescent="0.3"/>
    <row r="2825" s="479" customFormat="1" ht="18" customHeight="1" x14ac:dyDescent="0.3"/>
    <row r="2826" s="479" customFormat="1" ht="18" customHeight="1" x14ac:dyDescent="0.3"/>
    <row r="2827" s="479" customFormat="1" ht="18" customHeight="1" x14ac:dyDescent="0.3"/>
    <row r="2828" s="479" customFormat="1" ht="18" customHeight="1" x14ac:dyDescent="0.3"/>
    <row r="2829" s="479" customFormat="1" ht="18" customHeight="1" x14ac:dyDescent="0.3"/>
    <row r="2830" s="479" customFormat="1" ht="18" customHeight="1" x14ac:dyDescent="0.3"/>
    <row r="2831" s="479" customFormat="1" ht="18" customHeight="1" x14ac:dyDescent="0.3"/>
    <row r="2832" s="479" customFormat="1" ht="18" customHeight="1" x14ac:dyDescent="0.3"/>
    <row r="2833" s="479" customFormat="1" ht="18" customHeight="1" x14ac:dyDescent="0.3"/>
    <row r="2834" s="479" customFormat="1" ht="18" customHeight="1" x14ac:dyDescent="0.3"/>
    <row r="2835" s="479" customFormat="1" ht="18" customHeight="1" x14ac:dyDescent="0.3"/>
    <row r="2836" s="479" customFormat="1" ht="18" customHeight="1" x14ac:dyDescent="0.3"/>
    <row r="2837" s="479" customFormat="1" ht="18" customHeight="1" x14ac:dyDescent="0.3"/>
    <row r="2838" s="479" customFormat="1" ht="18" customHeight="1" x14ac:dyDescent="0.3"/>
    <row r="2839" s="479" customFormat="1" ht="18" customHeight="1" x14ac:dyDescent="0.3"/>
    <row r="2840" s="479" customFormat="1" ht="18" customHeight="1" x14ac:dyDescent="0.3"/>
    <row r="2841" s="479" customFormat="1" ht="18" customHeight="1" x14ac:dyDescent="0.3"/>
    <row r="2842" s="479" customFormat="1" ht="18" customHeight="1" x14ac:dyDescent="0.3"/>
    <row r="2843" s="479" customFormat="1" ht="18" customHeight="1" x14ac:dyDescent="0.3"/>
    <row r="2844" s="479" customFormat="1" ht="18" customHeight="1" x14ac:dyDescent="0.3"/>
    <row r="2845" s="479" customFormat="1" ht="18" customHeight="1" x14ac:dyDescent="0.3"/>
    <row r="2846" s="479" customFormat="1" ht="18" customHeight="1" x14ac:dyDescent="0.3"/>
    <row r="2847" s="479" customFormat="1" ht="18" customHeight="1" x14ac:dyDescent="0.3"/>
    <row r="2848" s="479" customFormat="1" ht="18" customHeight="1" x14ac:dyDescent="0.3"/>
    <row r="2849" s="479" customFormat="1" ht="18" customHeight="1" x14ac:dyDescent="0.3"/>
    <row r="2850" s="479" customFormat="1" ht="18" customHeight="1" x14ac:dyDescent="0.3"/>
    <row r="2851" s="479" customFormat="1" ht="18" customHeight="1" x14ac:dyDescent="0.3"/>
    <row r="2852" s="479" customFormat="1" ht="18" customHeight="1" x14ac:dyDescent="0.3"/>
    <row r="2853" s="479" customFormat="1" ht="18" customHeight="1" x14ac:dyDescent="0.3"/>
    <row r="2854" s="479" customFormat="1" ht="18" customHeight="1" x14ac:dyDescent="0.3"/>
    <row r="2855" s="479" customFormat="1" ht="18" customHeight="1" x14ac:dyDescent="0.3"/>
    <row r="2856" s="479" customFormat="1" ht="18" customHeight="1" x14ac:dyDescent="0.3"/>
    <row r="2857" s="479" customFormat="1" ht="18" customHeight="1" x14ac:dyDescent="0.3"/>
    <row r="2858" s="479" customFormat="1" ht="18" customHeight="1" x14ac:dyDescent="0.3"/>
    <row r="2859" s="479" customFormat="1" ht="18" customHeight="1" x14ac:dyDescent="0.3"/>
    <row r="2860" s="479" customFormat="1" ht="18" customHeight="1" x14ac:dyDescent="0.3"/>
    <row r="2861" s="479" customFormat="1" ht="18" customHeight="1" x14ac:dyDescent="0.3"/>
    <row r="2862" s="479" customFormat="1" ht="18" customHeight="1" x14ac:dyDescent="0.3"/>
    <row r="2863" s="479" customFormat="1" ht="18" customHeight="1" x14ac:dyDescent="0.3"/>
    <row r="2864" s="479" customFormat="1" ht="18" customHeight="1" x14ac:dyDescent="0.3"/>
    <row r="2865" s="479" customFormat="1" ht="18" customHeight="1" x14ac:dyDescent="0.3"/>
    <row r="2866" s="479" customFormat="1" ht="18" customHeight="1" x14ac:dyDescent="0.3"/>
    <row r="2867" s="479" customFormat="1" ht="18" customHeight="1" x14ac:dyDescent="0.3"/>
    <row r="2868" s="479" customFormat="1" ht="18" customHeight="1" x14ac:dyDescent="0.3"/>
    <row r="2869" s="479" customFormat="1" ht="18" customHeight="1" x14ac:dyDescent="0.3"/>
    <row r="2870" s="479" customFormat="1" ht="18" customHeight="1" x14ac:dyDescent="0.3"/>
    <row r="2871" s="479" customFormat="1" ht="18" customHeight="1" x14ac:dyDescent="0.3"/>
    <row r="2872" s="479" customFormat="1" ht="18" customHeight="1" x14ac:dyDescent="0.3"/>
    <row r="2873" s="479" customFormat="1" ht="18" customHeight="1" x14ac:dyDescent="0.3"/>
    <row r="2874" s="479" customFormat="1" ht="18" customHeight="1" x14ac:dyDescent="0.3"/>
    <row r="2875" s="479" customFormat="1" ht="18" customHeight="1" x14ac:dyDescent="0.3"/>
    <row r="2876" s="479" customFormat="1" ht="18" customHeight="1" x14ac:dyDescent="0.3"/>
    <row r="2877" s="479" customFormat="1" ht="18" customHeight="1" x14ac:dyDescent="0.3"/>
    <row r="2878" s="479" customFormat="1" ht="18" customHeight="1" x14ac:dyDescent="0.3"/>
    <row r="2879" s="479" customFormat="1" ht="18" customHeight="1" x14ac:dyDescent="0.3"/>
    <row r="2880" s="479" customFormat="1" ht="18" customHeight="1" x14ac:dyDescent="0.3"/>
    <row r="2881" s="479" customFormat="1" ht="18" customHeight="1" x14ac:dyDescent="0.3"/>
    <row r="2882" s="479" customFormat="1" ht="18" customHeight="1" x14ac:dyDescent="0.3"/>
    <row r="2883" s="479" customFormat="1" ht="18" customHeight="1" x14ac:dyDescent="0.3"/>
    <row r="2884" s="479" customFormat="1" ht="18" customHeight="1" x14ac:dyDescent="0.3"/>
    <row r="2885" s="479" customFormat="1" ht="18" customHeight="1" x14ac:dyDescent="0.3"/>
    <row r="2886" s="479" customFormat="1" ht="18" customHeight="1" x14ac:dyDescent="0.3"/>
    <row r="2887" s="479" customFormat="1" ht="18" customHeight="1" x14ac:dyDescent="0.3"/>
    <row r="2888" s="479" customFormat="1" ht="18" customHeight="1" x14ac:dyDescent="0.3"/>
    <row r="2889" s="479" customFormat="1" ht="18" customHeight="1" x14ac:dyDescent="0.3"/>
    <row r="2890" s="479" customFormat="1" ht="18" customHeight="1" x14ac:dyDescent="0.3"/>
    <row r="2891" s="479" customFormat="1" ht="18" customHeight="1" x14ac:dyDescent="0.3"/>
    <row r="2892" s="479" customFormat="1" ht="18" customHeight="1" x14ac:dyDescent="0.3"/>
    <row r="2893" s="479" customFormat="1" ht="18" customHeight="1" x14ac:dyDescent="0.3"/>
    <row r="2894" s="479" customFormat="1" ht="18" customHeight="1" x14ac:dyDescent="0.3"/>
    <row r="2895" s="479" customFormat="1" ht="18" customHeight="1" x14ac:dyDescent="0.3"/>
    <row r="2896" s="479" customFormat="1" ht="18" customHeight="1" x14ac:dyDescent="0.3"/>
    <row r="2897" s="479" customFormat="1" ht="18" customHeight="1" x14ac:dyDescent="0.3"/>
    <row r="2898" s="479" customFormat="1" ht="18" customHeight="1" x14ac:dyDescent="0.3"/>
    <row r="2899" s="479" customFormat="1" ht="18" customHeight="1" x14ac:dyDescent="0.3"/>
    <row r="2900" s="479" customFormat="1" ht="18" customHeight="1" x14ac:dyDescent="0.3"/>
    <row r="2901" s="479" customFormat="1" ht="18" customHeight="1" x14ac:dyDescent="0.3"/>
    <row r="2902" s="479" customFormat="1" ht="18" customHeight="1" x14ac:dyDescent="0.3"/>
    <row r="2903" s="479" customFormat="1" ht="18" customHeight="1" x14ac:dyDescent="0.3"/>
    <row r="2904" s="479" customFormat="1" ht="18" customHeight="1" x14ac:dyDescent="0.3"/>
    <row r="2905" s="479" customFormat="1" ht="18" customHeight="1" x14ac:dyDescent="0.3"/>
    <row r="2906" s="479" customFormat="1" ht="18" customHeight="1" x14ac:dyDescent="0.3"/>
    <row r="2907" s="479" customFormat="1" ht="18" customHeight="1" x14ac:dyDescent="0.3"/>
    <row r="2908" s="479" customFormat="1" ht="18" customHeight="1" x14ac:dyDescent="0.3"/>
    <row r="2909" s="479" customFormat="1" ht="18" customHeight="1" x14ac:dyDescent="0.3"/>
    <row r="2910" s="479" customFormat="1" ht="18" customHeight="1" x14ac:dyDescent="0.3"/>
    <row r="2911" s="479" customFormat="1" ht="18" customHeight="1" x14ac:dyDescent="0.3"/>
    <row r="2912" s="479" customFormat="1" ht="18" customHeight="1" x14ac:dyDescent="0.3"/>
    <row r="2913" s="479" customFormat="1" ht="18" customHeight="1" x14ac:dyDescent="0.3"/>
    <row r="2914" s="479" customFormat="1" ht="18" customHeight="1" x14ac:dyDescent="0.3"/>
    <row r="2915" s="479" customFormat="1" ht="18" customHeight="1" x14ac:dyDescent="0.3"/>
    <row r="2916" s="479" customFormat="1" ht="18" customHeight="1" x14ac:dyDescent="0.3"/>
    <row r="2917" s="479" customFormat="1" ht="18" customHeight="1" x14ac:dyDescent="0.3"/>
    <row r="2918" s="479" customFormat="1" ht="18" customHeight="1" x14ac:dyDescent="0.3"/>
    <row r="2919" s="479" customFormat="1" ht="18" customHeight="1" x14ac:dyDescent="0.3"/>
    <row r="2920" s="479" customFormat="1" ht="18" customHeight="1" x14ac:dyDescent="0.3"/>
    <row r="2921" s="479" customFormat="1" ht="18" customHeight="1" x14ac:dyDescent="0.3"/>
    <row r="2922" s="479" customFormat="1" ht="18" customHeight="1" x14ac:dyDescent="0.3"/>
    <row r="2923" s="479" customFormat="1" ht="18" customHeight="1" x14ac:dyDescent="0.3"/>
    <row r="2924" s="479" customFormat="1" ht="18" customHeight="1" x14ac:dyDescent="0.3"/>
    <row r="2925" s="479" customFormat="1" ht="18" customHeight="1" x14ac:dyDescent="0.3"/>
    <row r="2926" s="479" customFormat="1" ht="18" customHeight="1" x14ac:dyDescent="0.3"/>
    <row r="2927" s="479" customFormat="1" ht="18" customHeight="1" x14ac:dyDescent="0.3"/>
    <row r="2928" s="479" customFormat="1" ht="18" customHeight="1" x14ac:dyDescent="0.3"/>
    <row r="2929" s="479" customFormat="1" ht="18" customHeight="1" x14ac:dyDescent="0.3"/>
    <row r="2930" s="479" customFormat="1" ht="18" customHeight="1" x14ac:dyDescent="0.3"/>
    <row r="2931" s="479" customFormat="1" ht="18" customHeight="1" x14ac:dyDescent="0.3"/>
    <row r="2932" s="479" customFormat="1" ht="18" customHeight="1" x14ac:dyDescent="0.3"/>
    <row r="2933" s="479" customFormat="1" ht="18" customHeight="1" x14ac:dyDescent="0.3"/>
    <row r="2934" s="479" customFormat="1" ht="18" customHeight="1" x14ac:dyDescent="0.3"/>
    <row r="2935" s="479" customFormat="1" ht="18" customHeight="1" x14ac:dyDescent="0.3"/>
    <row r="2936" s="479" customFormat="1" ht="18" customHeight="1" x14ac:dyDescent="0.3"/>
    <row r="2937" s="479" customFormat="1" ht="18" customHeight="1" x14ac:dyDescent="0.3"/>
    <row r="2938" s="479" customFormat="1" ht="18" customHeight="1" x14ac:dyDescent="0.3"/>
    <row r="2939" s="479" customFormat="1" ht="18" customHeight="1" x14ac:dyDescent="0.3"/>
    <row r="2940" s="479" customFormat="1" ht="18" customHeight="1" x14ac:dyDescent="0.3"/>
    <row r="2941" s="479" customFormat="1" ht="18" customHeight="1" x14ac:dyDescent="0.3"/>
    <row r="2942" s="479" customFormat="1" ht="18" customHeight="1" x14ac:dyDescent="0.3"/>
    <row r="2943" s="479" customFormat="1" ht="18" customHeight="1" x14ac:dyDescent="0.3"/>
    <row r="2944" s="479" customFormat="1" ht="18" customHeight="1" x14ac:dyDescent="0.3"/>
    <row r="2945" s="479" customFormat="1" ht="18" customHeight="1" x14ac:dyDescent="0.3"/>
    <row r="2946" s="479" customFormat="1" ht="18" customHeight="1" x14ac:dyDescent="0.3"/>
    <row r="2947" s="479" customFormat="1" ht="18" customHeight="1" x14ac:dyDescent="0.3"/>
    <row r="2948" s="479" customFormat="1" ht="18" customHeight="1" x14ac:dyDescent="0.3"/>
    <row r="2949" s="479" customFormat="1" ht="18" customHeight="1" x14ac:dyDescent="0.3"/>
    <row r="2950" s="479" customFormat="1" ht="18" customHeight="1" x14ac:dyDescent="0.3"/>
    <row r="2951" s="479" customFormat="1" ht="18" customHeight="1" x14ac:dyDescent="0.3"/>
    <row r="2952" s="479" customFormat="1" ht="18" customHeight="1" x14ac:dyDescent="0.3"/>
    <row r="2953" s="479" customFormat="1" ht="18" customHeight="1" x14ac:dyDescent="0.3"/>
    <row r="2954" s="479" customFormat="1" ht="18" customHeight="1" x14ac:dyDescent="0.3"/>
    <row r="2955" s="479" customFormat="1" ht="18" customHeight="1" x14ac:dyDescent="0.3"/>
    <row r="2956" s="479" customFormat="1" ht="18" customHeight="1" x14ac:dyDescent="0.3"/>
    <row r="2957" s="479" customFormat="1" ht="18" customHeight="1" x14ac:dyDescent="0.3"/>
    <row r="2958" s="479" customFormat="1" ht="18" customHeight="1" x14ac:dyDescent="0.3"/>
    <row r="2959" s="479" customFormat="1" ht="18" customHeight="1" x14ac:dyDescent="0.3"/>
    <row r="2960" s="479" customFormat="1" ht="18" customHeight="1" x14ac:dyDescent="0.3"/>
    <row r="2961" s="479" customFormat="1" ht="18" customHeight="1" x14ac:dyDescent="0.3"/>
    <row r="2962" s="479" customFormat="1" ht="18" customHeight="1" x14ac:dyDescent="0.3"/>
    <row r="2963" s="479" customFormat="1" ht="18" customHeight="1" x14ac:dyDescent="0.3"/>
    <row r="2964" s="479" customFormat="1" ht="18" customHeight="1" x14ac:dyDescent="0.3"/>
    <row r="2965" s="479" customFormat="1" ht="18" customHeight="1" x14ac:dyDescent="0.3"/>
    <row r="2966" s="479" customFormat="1" ht="18" customHeight="1" x14ac:dyDescent="0.3"/>
    <row r="2967" s="479" customFormat="1" ht="18" customHeight="1" x14ac:dyDescent="0.3"/>
    <row r="2968" s="479" customFormat="1" ht="18" customHeight="1" x14ac:dyDescent="0.3"/>
    <row r="2969" s="479" customFormat="1" ht="18" customHeight="1" x14ac:dyDescent="0.3"/>
    <row r="2970" s="479" customFormat="1" ht="18" customHeight="1" x14ac:dyDescent="0.3"/>
    <row r="2971" s="479" customFormat="1" ht="18" customHeight="1" x14ac:dyDescent="0.3"/>
    <row r="2972" s="479" customFormat="1" ht="18" customHeight="1" x14ac:dyDescent="0.3"/>
    <row r="2973" s="479" customFormat="1" ht="18" customHeight="1" x14ac:dyDescent="0.3"/>
    <row r="2974" s="479" customFormat="1" ht="18" customHeight="1" x14ac:dyDescent="0.3"/>
    <row r="2975" s="479" customFormat="1" ht="18" customHeight="1" x14ac:dyDescent="0.3"/>
    <row r="2976" s="479" customFormat="1" ht="18" customHeight="1" x14ac:dyDescent="0.3"/>
    <row r="2977" s="479" customFormat="1" ht="18" customHeight="1" x14ac:dyDescent="0.3"/>
    <row r="2978" s="479" customFormat="1" ht="18" customHeight="1" x14ac:dyDescent="0.3"/>
    <row r="2979" s="479" customFormat="1" ht="18" customHeight="1" x14ac:dyDescent="0.3"/>
    <row r="2980" s="479" customFormat="1" ht="18" customHeight="1" x14ac:dyDescent="0.3"/>
    <row r="2981" s="479" customFormat="1" ht="18" customHeight="1" x14ac:dyDescent="0.3"/>
    <row r="2982" s="479" customFormat="1" ht="18" customHeight="1" x14ac:dyDescent="0.3"/>
    <row r="2983" s="479" customFormat="1" ht="18" customHeight="1" x14ac:dyDescent="0.3"/>
    <row r="2984" s="479" customFormat="1" ht="18" customHeight="1" x14ac:dyDescent="0.3"/>
    <row r="2985" s="479" customFormat="1" ht="18" customHeight="1" x14ac:dyDescent="0.3"/>
    <row r="2986" s="479" customFormat="1" ht="18" customHeight="1" x14ac:dyDescent="0.3"/>
    <row r="2987" s="479" customFormat="1" ht="18" customHeight="1" x14ac:dyDescent="0.3"/>
    <row r="2988" s="479" customFormat="1" ht="18" customHeight="1" x14ac:dyDescent="0.3"/>
    <row r="2989" s="479" customFormat="1" ht="18" customHeight="1" x14ac:dyDescent="0.3"/>
    <row r="2990" s="479" customFormat="1" ht="18" customHeight="1" x14ac:dyDescent="0.3"/>
    <row r="2991" s="479" customFormat="1" ht="18" customHeight="1" x14ac:dyDescent="0.3"/>
    <row r="2992" s="479" customFormat="1" ht="18" customHeight="1" x14ac:dyDescent="0.3"/>
    <row r="2993" s="479" customFormat="1" ht="18" customHeight="1" x14ac:dyDescent="0.3"/>
    <row r="2994" s="479" customFormat="1" ht="18" customHeight="1" x14ac:dyDescent="0.3"/>
    <row r="2995" s="479" customFormat="1" ht="18" customHeight="1" x14ac:dyDescent="0.3"/>
    <row r="2996" s="479" customFormat="1" ht="18" customHeight="1" x14ac:dyDescent="0.3"/>
    <row r="2997" s="479" customFormat="1" ht="18" customHeight="1" x14ac:dyDescent="0.3"/>
    <row r="2998" s="479" customFormat="1" ht="18" customHeight="1" x14ac:dyDescent="0.3"/>
    <row r="2999" s="479" customFormat="1" ht="18" customHeight="1" x14ac:dyDescent="0.3"/>
    <row r="3000" s="479" customFormat="1" ht="18" customHeight="1" x14ac:dyDescent="0.3"/>
    <row r="3001" s="479" customFormat="1" ht="18" customHeight="1" x14ac:dyDescent="0.3"/>
    <row r="3002" s="479" customFormat="1" ht="18" customHeight="1" x14ac:dyDescent="0.3"/>
    <row r="3003" s="479" customFormat="1" ht="18" customHeight="1" x14ac:dyDescent="0.3"/>
    <row r="3004" s="479" customFormat="1" ht="18" customHeight="1" x14ac:dyDescent="0.3"/>
    <row r="3005" s="479" customFormat="1" ht="18" customHeight="1" x14ac:dyDescent="0.3"/>
    <row r="3006" s="479" customFormat="1" ht="18" customHeight="1" x14ac:dyDescent="0.3"/>
    <row r="3007" s="479" customFormat="1" ht="18" customHeight="1" x14ac:dyDescent="0.3"/>
    <row r="3008" s="479" customFormat="1" ht="18" customHeight="1" x14ac:dyDescent="0.3"/>
    <row r="3009" s="479" customFormat="1" ht="18" customHeight="1" x14ac:dyDescent="0.3"/>
    <row r="3010" s="479" customFormat="1" ht="18" customHeight="1" x14ac:dyDescent="0.3"/>
    <row r="3011" s="479" customFormat="1" ht="18" customHeight="1" x14ac:dyDescent="0.3"/>
    <row r="3012" s="479" customFormat="1" ht="18" customHeight="1" x14ac:dyDescent="0.3"/>
    <row r="3013" s="479" customFormat="1" ht="18" customHeight="1" x14ac:dyDescent="0.3"/>
    <row r="3014" s="479" customFormat="1" ht="18" customHeight="1" x14ac:dyDescent="0.3"/>
    <row r="3015" s="479" customFormat="1" ht="18" customHeight="1" x14ac:dyDescent="0.3"/>
    <row r="3016" s="479" customFormat="1" ht="18" customHeight="1" x14ac:dyDescent="0.3"/>
    <row r="3017" s="479" customFormat="1" ht="18" customHeight="1" x14ac:dyDescent="0.3"/>
    <row r="3018" s="479" customFormat="1" ht="18" customHeight="1" x14ac:dyDescent="0.3"/>
    <row r="3019" s="479" customFormat="1" ht="18" customHeight="1" x14ac:dyDescent="0.3"/>
    <row r="3020" s="479" customFormat="1" ht="18" customHeight="1" x14ac:dyDescent="0.3"/>
    <row r="3021" s="479" customFormat="1" ht="18" customHeight="1" x14ac:dyDescent="0.3"/>
    <row r="3022" s="479" customFormat="1" ht="18" customHeight="1" x14ac:dyDescent="0.3"/>
    <row r="3023" s="479" customFormat="1" ht="18" customHeight="1" x14ac:dyDescent="0.3"/>
    <row r="3024" s="479" customFormat="1" ht="18" customHeight="1" x14ac:dyDescent="0.3"/>
    <row r="3025" s="479" customFormat="1" ht="18" customHeight="1" x14ac:dyDescent="0.3"/>
    <row r="3026" s="479" customFormat="1" ht="18" customHeight="1" x14ac:dyDescent="0.3"/>
    <row r="3027" s="479" customFormat="1" ht="18" customHeight="1" x14ac:dyDescent="0.3"/>
    <row r="3028" s="479" customFormat="1" ht="18" customHeight="1" x14ac:dyDescent="0.3"/>
    <row r="3029" s="479" customFormat="1" ht="18" customHeight="1" x14ac:dyDescent="0.3"/>
    <row r="3030" s="479" customFormat="1" ht="18" customHeight="1" x14ac:dyDescent="0.3"/>
    <row r="3031" s="479" customFormat="1" ht="18" customHeight="1" x14ac:dyDescent="0.3"/>
    <row r="3032" s="479" customFormat="1" ht="18" customHeight="1" x14ac:dyDescent="0.3"/>
    <row r="3033" s="479" customFormat="1" ht="18" customHeight="1" x14ac:dyDescent="0.3"/>
    <row r="3034" s="479" customFormat="1" ht="18" customHeight="1" x14ac:dyDescent="0.3"/>
    <row r="3035" s="479" customFormat="1" ht="18" customHeight="1" x14ac:dyDescent="0.3"/>
    <row r="3036" s="479" customFormat="1" ht="18" customHeight="1" x14ac:dyDescent="0.3"/>
    <row r="3037" s="479" customFormat="1" ht="18" customHeight="1" x14ac:dyDescent="0.3"/>
    <row r="3038" s="479" customFormat="1" ht="18" customHeight="1" x14ac:dyDescent="0.3"/>
    <row r="3039" s="479" customFormat="1" ht="18" customHeight="1" x14ac:dyDescent="0.3"/>
    <row r="3040" s="479" customFormat="1" ht="18" customHeight="1" x14ac:dyDescent="0.3"/>
    <row r="3041" s="479" customFormat="1" ht="18" customHeight="1" x14ac:dyDescent="0.3"/>
    <row r="3042" s="479" customFormat="1" ht="18" customHeight="1" x14ac:dyDescent="0.3"/>
    <row r="3043" s="479" customFormat="1" ht="18" customHeight="1" x14ac:dyDescent="0.3"/>
    <row r="3044" s="479" customFormat="1" ht="18" customHeight="1" x14ac:dyDescent="0.3"/>
    <row r="3045" s="479" customFormat="1" ht="18" customHeight="1" x14ac:dyDescent="0.3"/>
    <row r="3046" s="479" customFormat="1" ht="18" customHeight="1" x14ac:dyDescent="0.3"/>
    <row r="3047" s="479" customFormat="1" ht="18" customHeight="1" x14ac:dyDescent="0.3"/>
    <row r="3048" s="479" customFormat="1" ht="18" customHeight="1" x14ac:dyDescent="0.3"/>
    <row r="3049" s="479" customFormat="1" ht="18" customHeight="1" x14ac:dyDescent="0.3"/>
    <row r="3050" s="479" customFormat="1" ht="18" customHeight="1" x14ac:dyDescent="0.3"/>
    <row r="3051" s="479" customFormat="1" ht="18" customHeight="1" x14ac:dyDescent="0.3"/>
    <row r="3052" s="479" customFormat="1" ht="18" customHeight="1" x14ac:dyDescent="0.3"/>
    <row r="3053" s="479" customFormat="1" ht="18" customHeight="1" x14ac:dyDescent="0.3"/>
    <row r="3054" s="479" customFormat="1" ht="18" customHeight="1" x14ac:dyDescent="0.3"/>
    <row r="3055" s="479" customFormat="1" ht="18" customHeight="1" x14ac:dyDescent="0.3"/>
    <row r="3056" s="479" customFormat="1" ht="18" customHeight="1" x14ac:dyDescent="0.3"/>
    <row r="3057" s="479" customFormat="1" ht="18" customHeight="1" x14ac:dyDescent="0.3"/>
    <row r="3058" s="479" customFormat="1" ht="18" customHeight="1" x14ac:dyDescent="0.3"/>
    <row r="3059" s="479" customFormat="1" ht="18" customHeight="1" x14ac:dyDescent="0.3"/>
    <row r="3060" s="479" customFormat="1" ht="18" customHeight="1" x14ac:dyDescent="0.3"/>
    <row r="3061" s="479" customFormat="1" ht="18" customHeight="1" x14ac:dyDescent="0.3"/>
    <row r="3062" s="479" customFormat="1" ht="18" customHeight="1" x14ac:dyDescent="0.3"/>
    <row r="3063" s="479" customFormat="1" ht="18" customHeight="1" x14ac:dyDescent="0.3"/>
    <row r="3064" s="479" customFormat="1" ht="18" customHeight="1" x14ac:dyDescent="0.3"/>
    <row r="3065" s="479" customFormat="1" ht="18" customHeight="1" x14ac:dyDescent="0.3"/>
    <row r="3066" s="479" customFormat="1" ht="18" customHeight="1" x14ac:dyDescent="0.3"/>
    <row r="3067" s="479" customFormat="1" ht="18" customHeight="1" x14ac:dyDescent="0.3"/>
    <row r="3068" s="479" customFormat="1" ht="18" customHeight="1" x14ac:dyDescent="0.3"/>
    <row r="3069" s="479" customFormat="1" ht="18" customHeight="1" x14ac:dyDescent="0.3"/>
    <row r="3070" s="479" customFormat="1" ht="18" customHeight="1" x14ac:dyDescent="0.3"/>
    <row r="3071" s="479" customFormat="1" ht="18" customHeight="1" x14ac:dyDescent="0.3"/>
    <row r="3072" s="479" customFormat="1" ht="18" customHeight="1" x14ac:dyDescent="0.3"/>
    <row r="3073" s="479" customFormat="1" ht="18" customHeight="1" x14ac:dyDescent="0.3"/>
    <row r="3074" s="479" customFormat="1" ht="18" customHeight="1" x14ac:dyDescent="0.3"/>
    <row r="3075" s="479" customFormat="1" ht="18" customHeight="1" x14ac:dyDescent="0.3"/>
    <row r="3076" s="479" customFormat="1" ht="18" customHeight="1" x14ac:dyDescent="0.3"/>
    <row r="3077" s="479" customFormat="1" ht="18" customHeight="1" x14ac:dyDescent="0.3"/>
    <row r="3078" s="479" customFormat="1" ht="18" customHeight="1" x14ac:dyDescent="0.3"/>
    <row r="3079" s="479" customFormat="1" ht="18" customHeight="1" x14ac:dyDescent="0.3"/>
    <row r="3080" s="479" customFormat="1" ht="18" customHeight="1" x14ac:dyDescent="0.3"/>
    <row r="3081" s="479" customFormat="1" ht="18" customHeight="1" x14ac:dyDescent="0.3"/>
    <row r="3082" s="479" customFormat="1" ht="18" customHeight="1" x14ac:dyDescent="0.3"/>
    <row r="3083" s="479" customFormat="1" ht="18" customHeight="1" x14ac:dyDescent="0.3"/>
    <row r="3084" s="479" customFormat="1" ht="18" customHeight="1" x14ac:dyDescent="0.3"/>
    <row r="3085" s="479" customFormat="1" ht="18" customHeight="1" x14ac:dyDescent="0.3"/>
    <row r="3086" s="479" customFormat="1" ht="18" customHeight="1" x14ac:dyDescent="0.3"/>
    <row r="3087" s="479" customFormat="1" ht="18" customHeight="1" x14ac:dyDescent="0.3"/>
    <row r="3088" s="479" customFormat="1" ht="18" customHeight="1" x14ac:dyDescent="0.3"/>
    <row r="3089" s="479" customFormat="1" ht="18" customHeight="1" x14ac:dyDescent="0.3"/>
    <row r="3090" s="479" customFormat="1" ht="18" customHeight="1" x14ac:dyDescent="0.3"/>
    <row r="3091" s="479" customFormat="1" ht="18" customHeight="1" x14ac:dyDescent="0.3"/>
    <row r="3092" s="479" customFormat="1" ht="18" customHeight="1" x14ac:dyDescent="0.3"/>
    <row r="3093" s="479" customFormat="1" ht="18" customHeight="1" x14ac:dyDescent="0.3"/>
    <row r="3094" s="479" customFormat="1" ht="18" customHeight="1" x14ac:dyDescent="0.3"/>
    <row r="3095" s="479" customFormat="1" ht="18" customHeight="1" x14ac:dyDescent="0.3"/>
    <row r="3096" s="479" customFormat="1" ht="18" customHeight="1" x14ac:dyDescent="0.3"/>
    <row r="3097" s="479" customFormat="1" ht="18" customHeight="1" x14ac:dyDescent="0.3"/>
    <row r="3098" s="479" customFormat="1" ht="18" customHeight="1" x14ac:dyDescent="0.3"/>
    <row r="3099" s="479" customFormat="1" ht="18" customHeight="1" x14ac:dyDescent="0.3"/>
    <row r="3100" s="479" customFormat="1" ht="18" customHeight="1" x14ac:dyDescent="0.3"/>
    <row r="3101" s="479" customFormat="1" ht="18" customHeight="1" x14ac:dyDescent="0.3"/>
    <row r="3102" s="479" customFormat="1" ht="18" customHeight="1" x14ac:dyDescent="0.3"/>
    <row r="3103" s="479" customFormat="1" ht="18" customHeight="1" x14ac:dyDescent="0.3"/>
    <row r="3104" s="479" customFormat="1" ht="18" customHeight="1" x14ac:dyDescent="0.3"/>
    <row r="3105" s="479" customFormat="1" ht="18" customHeight="1" x14ac:dyDescent="0.3"/>
    <row r="3106" s="479" customFormat="1" ht="18" customHeight="1" x14ac:dyDescent="0.3"/>
    <row r="3107" s="479" customFormat="1" ht="18" customHeight="1" x14ac:dyDescent="0.3"/>
    <row r="3108" s="479" customFormat="1" ht="18" customHeight="1" x14ac:dyDescent="0.3"/>
    <row r="3109" s="479" customFormat="1" ht="18" customHeight="1" x14ac:dyDescent="0.3"/>
    <row r="3110" s="479" customFormat="1" ht="18" customHeight="1" x14ac:dyDescent="0.3"/>
    <row r="3111" s="479" customFormat="1" ht="18" customHeight="1" x14ac:dyDescent="0.3"/>
    <row r="3112" s="479" customFormat="1" ht="18" customHeight="1" x14ac:dyDescent="0.3"/>
    <row r="3113" s="479" customFormat="1" ht="18" customHeight="1" x14ac:dyDescent="0.3"/>
    <row r="3114" s="479" customFormat="1" ht="18" customHeight="1" x14ac:dyDescent="0.3"/>
    <row r="3115" s="479" customFormat="1" ht="18" customHeight="1" x14ac:dyDescent="0.3"/>
    <row r="3116" s="479" customFormat="1" ht="18" customHeight="1" x14ac:dyDescent="0.3"/>
    <row r="3117" s="479" customFormat="1" ht="18" customHeight="1" x14ac:dyDescent="0.3"/>
    <row r="3118" s="479" customFormat="1" ht="18" customHeight="1" x14ac:dyDescent="0.3"/>
    <row r="3119" s="479" customFormat="1" ht="18" customHeight="1" x14ac:dyDescent="0.3"/>
    <row r="3120" s="479" customFormat="1" ht="18" customHeight="1" x14ac:dyDescent="0.3"/>
    <row r="3121" s="479" customFormat="1" ht="18" customHeight="1" x14ac:dyDescent="0.3"/>
    <row r="3122" s="479" customFormat="1" ht="18" customHeight="1" x14ac:dyDescent="0.3"/>
    <row r="3123" s="479" customFormat="1" ht="18" customHeight="1" x14ac:dyDescent="0.3"/>
    <row r="3124" s="479" customFormat="1" ht="18" customHeight="1" x14ac:dyDescent="0.3"/>
    <row r="3125" s="479" customFormat="1" ht="18" customHeight="1" x14ac:dyDescent="0.3"/>
    <row r="3126" s="479" customFormat="1" ht="18" customHeight="1" x14ac:dyDescent="0.3"/>
    <row r="3127" s="479" customFormat="1" ht="18" customHeight="1" x14ac:dyDescent="0.3"/>
    <row r="3128" s="479" customFormat="1" ht="18" customHeight="1" x14ac:dyDescent="0.3"/>
    <row r="3129" s="479" customFormat="1" ht="18" customHeight="1" x14ac:dyDescent="0.3"/>
    <row r="3130" s="479" customFormat="1" ht="18" customHeight="1" x14ac:dyDescent="0.3"/>
    <row r="3131" s="479" customFormat="1" ht="18" customHeight="1" x14ac:dyDescent="0.3"/>
    <row r="3132" s="479" customFormat="1" ht="18" customHeight="1" x14ac:dyDescent="0.3"/>
    <row r="3133" s="479" customFormat="1" ht="18" customHeight="1" x14ac:dyDescent="0.3"/>
    <row r="3134" s="479" customFormat="1" ht="18" customHeight="1" x14ac:dyDescent="0.3"/>
    <row r="3135" s="479" customFormat="1" ht="18" customHeight="1" x14ac:dyDescent="0.3"/>
    <row r="3136" s="479" customFormat="1" ht="18" customHeight="1" x14ac:dyDescent="0.3"/>
    <row r="3137" s="479" customFormat="1" ht="18" customHeight="1" x14ac:dyDescent="0.3"/>
    <row r="3138" s="479" customFormat="1" ht="18" customHeight="1" x14ac:dyDescent="0.3"/>
    <row r="3139" s="479" customFormat="1" ht="18" customHeight="1" x14ac:dyDescent="0.3"/>
    <row r="3140" s="479" customFormat="1" ht="18" customHeight="1" x14ac:dyDescent="0.3"/>
    <row r="3141" s="479" customFormat="1" ht="18" customHeight="1" x14ac:dyDescent="0.3"/>
    <row r="3142" s="479" customFormat="1" ht="18" customHeight="1" x14ac:dyDescent="0.3"/>
    <row r="3143" s="479" customFormat="1" ht="18" customHeight="1" x14ac:dyDescent="0.3"/>
    <row r="3144" s="479" customFormat="1" ht="18" customHeight="1" x14ac:dyDescent="0.3"/>
    <row r="3145" s="479" customFormat="1" ht="18" customHeight="1" x14ac:dyDescent="0.3"/>
    <row r="3146" s="479" customFormat="1" ht="18" customHeight="1" x14ac:dyDescent="0.3"/>
    <row r="3147" s="479" customFormat="1" ht="18" customHeight="1" x14ac:dyDescent="0.3"/>
    <row r="3148" s="479" customFormat="1" ht="18" customHeight="1" x14ac:dyDescent="0.3"/>
    <row r="3149" s="479" customFormat="1" ht="18" customHeight="1" x14ac:dyDescent="0.3"/>
    <row r="3150" s="479" customFormat="1" ht="18" customHeight="1" x14ac:dyDescent="0.3"/>
    <row r="3151" s="479" customFormat="1" ht="18" customHeight="1" x14ac:dyDescent="0.3"/>
    <row r="3152" s="479" customFormat="1" ht="18" customHeight="1" x14ac:dyDescent="0.3"/>
    <row r="3153" s="479" customFormat="1" ht="18" customHeight="1" x14ac:dyDescent="0.3"/>
    <row r="3154" s="479" customFormat="1" ht="18" customHeight="1" x14ac:dyDescent="0.3"/>
    <row r="3155" s="479" customFormat="1" ht="18" customHeight="1" x14ac:dyDescent="0.3"/>
    <row r="3156" s="479" customFormat="1" ht="18" customHeight="1" x14ac:dyDescent="0.3"/>
    <row r="3157" s="479" customFormat="1" ht="18" customHeight="1" x14ac:dyDescent="0.3"/>
    <row r="3158" s="479" customFormat="1" ht="18" customHeight="1" x14ac:dyDescent="0.3"/>
    <row r="3159" s="479" customFormat="1" ht="18" customHeight="1" x14ac:dyDescent="0.3"/>
    <row r="3160" s="479" customFormat="1" ht="18" customHeight="1" x14ac:dyDescent="0.3"/>
    <row r="3161" s="479" customFormat="1" ht="18" customHeight="1" x14ac:dyDescent="0.3"/>
    <row r="3162" s="479" customFormat="1" ht="18" customHeight="1" x14ac:dyDescent="0.3"/>
    <row r="3163" s="479" customFormat="1" ht="18" customHeight="1" x14ac:dyDescent="0.3"/>
    <row r="3164" s="479" customFormat="1" ht="18" customHeight="1" x14ac:dyDescent="0.3"/>
    <row r="3165" s="479" customFormat="1" ht="18" customHeight="1" x14ac:dyDescent="0.3"/>
    <row r="3166" s="479" customFormat="1" ht="18" customHeight="1" x14ac:dyDescent="0.3"/>
    <row r="3167" s="479" customFormat="1" ht="18" customHeight="1" x14ac:dyDescent="0.3"/>
    <row r="3168" s="479" customFormat="1" ht="18" customHeight="1" x14ac:dyDescent="0.3"/>
    <row r="3169" s="479" customFormat="1" ht="18" customHeight="1" x14ac:dyDescent="0.3"/>
    <row r="3170" s="479" customFormat="1" ht="18" customHeight="1" x14ac:dyDescent="0.3"/>
    <row r="3171" s="479" customFormat="1" ht="18" customHeight="1" x14ac:dyDescent="0.3"/>
    <row r="3172" s="479" customFormat="1" ht="18" customHeight="1" x14ac:dyDescent="0.3"/>
    <row r="3173" s="479" customFormat="1" ht="18" customHeight="1" x14ac:dyDescent="0.3"/>
    <row r="3174" s="479" customFormat="1" ht="18" customHeight="1" x14ac:dyDescent="0.3"/>
    <row r="3175" s="479" customFormat="1" ht="18" customHeight="1" x14ac:dyDescent="0.3"/>
    <row r="3176" s="479" customFormat="1" ht="18" customHeight="1" x14ac:dyDescent="0.3"/>
    <row r="3177" s="479" customFormat="1" ht="18" customHeight="1" x14ac:dyDescent="0.3"/>
    <row r="3178" s="479" customFormat="1" ht="18" customHeight="1" x14ac:dyDescent="0.3"/>
    <row r="3179" s="479" customFormat="1" ht="18" customHeight="1" x14ac:dyDescent="0.3"/>
    <row r="3180" s="479" customFormat="1" ht="18" customHeight="1" x14ac:dyDescent="0.3"/>
    <row r="3181" s="479" customFormat="1" ht="18" customHeight="1" x14ac:dyDescent="0.3"/>
    <row r="3182" s="479" customFormat="1" ht="18" customHeight="1" x14ac:dyDescent="0.3"/>
    <row r="3183" s="479" customFormat="1" ht="18" customHeight="1" x14ac:dyDescent="0.3"/>
    <row r="3184" s="479" customFormat="1" ht="18" customHeight="1" x14ac:dyDescent="0.3"/>
    <row r="3185" s="479" customFormat="1" ht="18" customHeight="1" x14ac:dyDescent="0.3"/>
    <row r="3186" s="479" customFormat="1" ht="18" customHeight="1" x14ac:dyDescent="0.3"/>
    <row r="3187" s="479" customFormat="1" ht="18" customHeight="1" x14ac:dyDescent="0.3"/>
    <row r="3188" s="479" customFormat="1" ht="18" customHeight="1" x14ac:dyDescent="0.3"/>
    <row r="3189" s="479" customFormat="1" ht="18" customHeight="1" x14ac:dyDescent="0.3"/>
    <row r="3190" s="479" customFormat="1" ht="18" customHeight="1" x14ac:dyDescent="0.3"/>
    <row r="3191" s="479" customFormat="1" ht="18" customHeight="1" x14ac:dyDescent="0.3"/>
    <row r="3192" s="479" customFormat="1" ht="18" customHeight="1" x14ac:dyDescent="0.3"/>
    <row r="3193" s="479" customFormat="1" ht="18" customHeight="1" x14ac:dyDescent="0.3"/>
    <row r="3194" s="479" customFormat="1" ht="18" customHeight="1" x14ac:dyDescent="0.3"/>
    <row r="3195" s="479" customFormat="1" ht="18" customHeight="1" x14ac:dyDescent="0.3"/>
    <row r="3196" s="479" customFormat="1" ht="18" customHeight="1" x14ac:dyDescent="0.3"/>
    <row r="3197" s="479" customFormat="1" ht="18" customHeight="1" x14ac:dyDescent="0.3"/>
    <row r="3198" s="479" customFormat="1" ht="18" customHeight="1" x14ac:dyDescent="0.3"/>
    <row r="3199" s="479" customFormat="1" ht="18" customHeight="1" x14ac:dyDescent="0.3"/>
    <row r="3200" s="479" customFormat="1" ht="18" customHeight="1" x14ac:dyDescent="0.3"/>
    <row r="3201" s="479" customFormat="1" ht="18" customHeight="1" x14ac:dyDescent="0.3"/>
    <row r="3202" s="479" customFormat="1" ht="18" customHeight="1" x14ac:dyDescent="0.3"/>
    <row r="3203" s="479" customFormat="1" ht="18" customHeight="1" x14ac:dyDescent="0.3"/>
    <row r="3204" s="479" customFormat="1" ht="18" customHeight="1" x14ac:dyDescent="0.3"/>
    <row r="3205" s="479" customFormat="1" ht="18" customHeight="1" x14ac:dyDescent="0.3"/>
    <row r="3206" s="479" customFormat="1" ht="18" customHeight="1" x14ac:dyDescent="0.3"/>
    <row r="3207" s="479" customFormat="1" ht="18" customHeight="1" x14ac:dyDescent="0.3"/>
    <row r="3208" s="479" customFormat="1" ht="18" customHeight="1" x14ac:dyDescent="0.3"/>
    <row r="3209" s="479" customFormat="1" ht="18" customHeight="1" x14ac:dyDescent="0.3"/>
    <row r="3210" s="479" customFormat="1" ht="18" customHeight="1" x14ac:dyDescent="0.3"/>
    <row r="3211" s="479" customFormat="1" ht="18" customHeight="1" x14ac:dyDescent="0.3"/>
    <row r="3212" s="479" customFormat="1" ht="18" customHeight="1" x14ac:dyDescent="0.3"/>
    <row r="3213" s="479" customFormat="1" ht="18" customHeight="1" x14ac:dyDescent="0.3"/>
    <row r="3214" s="479" customFormat="1" ht="18" customHeight="1" x14ac:dyDescent="0.3"/>
    <row r="3215" s="479" customFormat="1" ht="18" customHeight="1" x14ac:dyDescent="0.3"/>
    <row r="3216" s="479" customFormat="1" ht="18" customHeight="1" x14ac:dyDescent="0.3"/>
    <row r="3217" s="479" customFormat="1" ht="18" customHeight="1" x14ac:dyDescent="0.3"/>
    <row r="3218" s="479" customFormat="1" ht="18" customHeight="1" x14ac:dyDescent="0.3"/>
    <row r="3219" s="479" customFormat="1" ht="18" customHeight="1" x14ac:dyDescent="0.3"/>
    <row r="3220" s="479" customFormat="1" ht="18" customHeight="1" x14ac:dyDescent="0.3"/>
    <row r="3221" s="479" customFormat="1" ht="18" customHeight="1" x14ac:dyDescent="0.3"/>
    <row r="3222" s="479" customFormat="1" ht="18" customHeight="1" x14ac:dyDescent="0.3"/>
    <row r="3223" s="479" customFormat="1" ht="18" customHeight="1" x14ac:dyDescent="0.3"/>
    <row r="3224" s="479" customFormat="1" ht="18" customHeight="1" x14ac:dyDescent="0.3"/>
    <row r="3225" s="479" customFormat="1" ht="18" customHeight="1" x14ac:dyDescent="0.3"/>
    <row r="3226" s="479" customFormat="1" ht="18" customHeight="1" x14ac:dyDescent="0.3"/>
    <row r="3227" s="479" customFormat="1" ht="18" customHeight="1" x14ac:dyDescent="0.3"/>
    <row r="3228" s="479" customFormat="1" ht="18" customHeight="1" x14ac:dyDescent="0.3"/>
    <row r="3229" s="479" customFormat="1" ht="18" customHeight="1" x14ac:dyDescent="0.3"/>
    <row r="3230" s="479" customFormat="1" ht="18" customHeight="1" x14ac:dyDescent="0.3"/>
    <row r="3231" s="479" customFormat="1" ht="18" customHeight="1" x14ac:dyDescent="0.3"/>
    <row r="3232" s="479" customFormat="1" ht="18" customHeight="1" x14ac:dyDescent="0.3"/>
    <row r="3233" s="479" customFormat="1" ht="18" customHeight="1" x14ac:dyDescent="0.3"/>
    <row r="3234" s="479" customFormat="1" ht="18" customHeight="1" x14ac:dyDescent="0.3"/>
    <row r="3235" s="479" customFormat="1" ht="18" customHeight="1" x14ac:dyDescent="0.3"/>
    <row r="3236" s="479" customFormat="1" ht="18" customHeight="1" x14ac:dyDescent="0.3"/>
    <row r="3237" s="479" customFormat="1" ht="18" customHeight="1" x14ac:dyDescent="0.3"/>
    <row r="3238" s="479" customFormat="1" ht="18" customHeight="1" x14ac:dyDescent="0.3"/>
    <row r="3239" s="479" customFormat="1" ht="18" customHeight="1" x14ac:dyDescent="0.3"/>
    <row r="3240" s="479" customFormat="1" ht="18" customHeight="1" x14ac:dyDescent="0.3"/>
    <row r="3241" s="479" customFormat="1" ht="18" customHeight="1" x14ac:dyDescent="0.3"/>
    <row r="3242" s="479" customFormat="1" ht="18" customHeight="1" x14ac:dyDescent="0.3"/>
    <row r="3243" s="479" customFormat="1" ht="18" customHeight="1" x14ac:dyDescent="0.3"/>
    <row r="3244" s="479" customFormat="1" ht="18" customHeight="1" x14ac:dyDescent="0.3"/>
    <row r="3245" s="479" customFormat="1" ht="18" customHeight="1" x14ac:dyDescent="0.3"/>
    <row r="3246" s="479" customFormat="1" ht="18" customHeight="1" x14ac:dyDescent="0.3"/>
    <row r="3247" s="479" customFormat="1" ht="18" customHeight="1" x14ac:dyDescent="0.3"/>
    <row r="3248" s="479" customFormat="1" ht="18" customHeight="1" x14ac:dyDescent="0.3"/>
    <row r="3249" s="479" customFormat="1" ht="18" customHeight="1" x14ac:dyDescent="0.3"/>
    <row r="3250" s="479" customFormat="1" ht="18" customHeight="1" x14ac:dyDescent="0.3"/>
    <row r="3251" s="479" customFormat="1" ht="18" customHeight="1" x14ac:dyDescent="0.3"/>
    <row r="3252" s="479" customFormat="1" ht="18" customHeight="1" x14ac:dyDescent="0.3"/>
    <row r="3253" s="479" customFormat="1" ht="18" customHeight="1" x14ac:dyDescent="0.3"/>
    <row r="3254" s="479" customFormat="1" ht="18" customHeight="1" x14ac:dyDescent="0.3"/>
    <row r="3255" s="479" customFormat="1" ht="18" customHeight="1" x14ac:dyDescent="0.3"/>
    <row r="3256" s="479" customFormat="1" ht="18" customHeight="1" x14ac:dyDescent="0.3"/>
    <row r="3257" s="479" customFormat="1" ht="18" customHeight="1" x14ac:dyDescent="0.3"/>
    <row r="3258" s="479" customFormat="1" ht="18" customHeight="1" x14ac:dyDescent="0.3"/>
    <row r="3259" s="479" customFormat="1" ht="18" customHeight="1" x14ac:dyDescent="0.3"/>
    <row r="3260" s="479" customFormat="1" ht="18" customHeight="1" x14ac:dyDescent="0.3"/>
    <row r="3261" s="479" customFormat="1" ht="18" customHeight="1" x14ac:dyDescent="0.3"/>
    <row r="3262" s="479" customFormat="1" ht="18" customHeight="1" x14ac:dyDescent="0.3"/>
    <row r="3263" s="479" customFormat="1" ht="18" customHeight="1" x14ac:dyDescent="0.3"/>
    <row r="3264" s="479" customFormat="1" ht="18" customHeight="1" x14ac:dyDescent="0.3"/>
    <row r="3265" s="479" customFormat="1" ht="18" customHeight="1" x14ac:dyDescent="0.3"/>
    <row r="3266" s="479" customFormat="1" ht="18" customHeight="1" x14ac:dyDescent="0.3"/>
    <row r="3267" s="479" customFormat="1" ht="18" customHeight="1" x14ac:dyDescent="0.3"/>
    <row r="3268" s="479" customFormat="1" ht="18" customHeight="1" x14ac:dyDescent="0.3"/>
    <row r="3269" s="479" customFormat="1" ht="18" customHeight="1" x14ac:dyDescent="0.3"/>
    <row r="3270" s="479" customFormat="1" ht="18" customHeight="1" x14ac:dyDescent="0.3"/>
    <row r="3271" s="479" customFormat="1" ht="18" customHeight="1" x14ac:dyDescent="0.3"/>
    <row r="3272" s="479" customFormat="1" ht="18" customHeight="1" x14ac:dyDescent="0.3"/>
    <row r="3273" s="479" customFormat="1" ht="18" customHeight="1" x14ac:dyDescent="0.3"/>
    <row r="3274" s="479" customFormat="1" ht="18" customHeight="1" x14ac:dyDescent="0.3"/>
    <row r="3275" s="479" customFormat="1" ht="18" customHeight="1" x14ac:dyDescent="0.3"/>
    <row r="3276" s="479" customFormat="1" ht="18" customHeight="1" x14ac:dyDescent="0.3"/>
    <row r="3277" s="479" customFormat="1" ht="18" customHeight="1" x14ac:dyDescent="0.3"/>
    <row r="3278" s="479" customFormat="1" ht="18" customHeight="1" x14ac:dyDescent="0.3"/>
    <row r="3279" s="479" customFormat="1" ht="18" customHeight="1" x14ac:dyDescent="0.3"/>
    <row r="3280" s="479" customFormat="1" ht="18" customHeight="1" x14ac:dyDescent="0.3"/>
    <row r="3281" s="479" customFormat="1" ht="18" customHeight="1" x14ac:dyDescent="0.3"/>
    <row r="3282" s="479" customFormat="1" ht="18" customHeight="1" x14ac:dyDescent="0.3"/>
    <row r="3283" s="479" customFormat="1" ht="18" customHeight="1" x14ac:dyDescent="0.3"/>
    <row r="3284" s="479" customFormat="1" ht="18" customHeight="1" x14ac:dyDescent="0.3"/>
    <row r="3285" s="479" customFormat="1" ht="18" customHeight="1" x14ac:dyDescent="0.3"/>
    <row r="3286" s="479" customFormat="1" ht="18" customHeight="1" x14ac:dyDescent="0.3"/>
    <row r="3287" s="479" customFormat="1" ht="18" customHeight="1" x14ac:dyDescent="0.3"/>
    <row r="3288" s="479" customFormat="1" ht="18" customHeight="1" x14ac:dyDescent="0.3"/>
    <row r="3289" s="479" customFormat="1" ht="18" customHeight="1" x14ac:dyDescent="0.3"/>
    <row r="3290" s="479" customFormat="1" ht="18" customHeight="1" x14ac:dyDescent="0.3"/>
    <row r="3291" s="479" customFormat="1" ht="18" customHeight="1" x14ac:dyDescent="0.3"/>
    <row r="3292" s="479" customFormat="1" ht="18" customHeight="1" x14ac:dyDescent="0.3"/>
    <row r="3293" s="479" customFormat="1" ht="18" customHeight="1" x14ac:dyDescent="0.3"/>
    <row r="3294" s="479" customFormat="1" ht="18" customHeight="1" x14ac:dyDescent="0.3"/>
    <row r="3295" s="479" customFormat="1" ht="18" customHeight="1" x14ac:dyDescent="0.3"/>
    <row r="3296" s="479" customFormat="1" ht="18" customHeight="1" x14ac:dyDescent="0.3"/>
    <row r="3297" s="479" customFormat="1" ht="18" customHeight="1" x14ac:dyDescent="0.3"/>
    <row r="3298" s="479" customFormat="1" ht="18" customHeight="1" x14ac:dyDescent="0.3"/>
    <row r="3299" s="479" customFormat="1" ht="18" customHeight="1" x14ac:dyDescent="0.3"/>
    <row r="3300" s="479" customFormat="1" ht="18" customHeight="1" x14ac:dyDescent="0.3"/>
    <row r="3301" s="479" customFormat="1" ht="18" customHeight="1" x14ac:dyDescent="0.3"/>
    <row r="3302" s="479" customFormat="1" ht="18" customHeight="1" x14ac:dyDescent="0.3"/>
    <row r="3303" s="479" customFormat="1" ht="18" customHeight="1" x14ac:dyDescent="0.3"/>
    <row r="3304" s="479" customFormat="1" ht="18" customHeight="1" x14ac:dyDescent="0.3"/>
    <row r="3305" s="479" customFormat="1" ht="18" customHeight="1" x14ac:dyDescent="0.3"/>
    <row r="3306" s="479" customFormat="1" ht="18" customHeight="1" x14ac:dyDescent="0.3"/>
    <row r="3307" s="479" customFormat="1" ht="18" customHeight="1" x14ac:dyDescent="0.3"/>
    <row r="3308" s="479" customFormat="1" ht="18" customHeight="1" x14ac:dyDescent="0.3"/>
    <row r="3309" s="479" customFormat="1" ht="18" customHeight="1" x14ac:dyDescent="0.3"/>
    <row r="3310" s="479" customFormat="1" ht="18" customHeight="1" x14ac:dyDescent="0.3"/>
    <row r="3311" s="479" customFormat="1" ht="18" customHeight="1" x14ac:dyDescent="0.3"/>
    <row r="3312" s="479" customFormat="1" ht="18" customHeight="1" x14ac:dyDescent="0.3"/>
    <row r="3313" s="479" customFormat="1" ht="18" customHeight="1" x14ac:dyDescent="0.3"/>
    <row r="3314" s="479" customFormat="1" ht="18" customHeight="1" x14ac:dyDescent="0.3"/>
    <row r="3315" s="479" customFormat="1" ht="18" customHeight="1" x14ac:dyDescent="0.3"/>
    <row r="3316" s="479" customFormat="1" ht="18" customHeight="1" x14ac:dyDescent="0.3"/>
    <row r="3317" s="479" customFormat="1" ht="18" customHeight="1" x14ac:dyDescent="0.3"/>
    <row r="3318" s="479" customFormat="1" ht="18" customHeight="1" x14ac:dyDescent="0.3"/>
    <row r="3319" s="479" customFormat="1" ht="18" customHeight="1" x14ac:dyDescent="0.3"/>
    <row r="3320" s="479" customFormat="1" ht="18" customHeight="1" x14ac:dyDescent="0.3"/>
    <row r="3321" s="479" customFormat="1" ht="18" customHeight="1" x14ac:dyDescent="0.3"/>
    <row r="3322" s="479" customFormat="1" ht="18" customHeight="1" x14ac:dyDescent="0.3"/>
    <row r="3323" s="479" customFormat="1" ht="18" customHeight="1" x14ac:dyDescent="0.3"/>
    <row r="3324" s="479" customFormat="1" ht="18" customHeight="1" x14ac:dyDescent="0.3"/>
    <row r="3325" s="479" customFormat="1" ht="18" customHeight="1" x14ac:dyDescent="0.3"/>
    <row r="3326" s="479" customFormat="1" ht="18" customHeight="1" x14ac:dyDescent="0.3"/>
    <row r="3327" s="479" customFormat="1" ht="18" customHeight="1" x14ac:dyDescent="0.3"/>
    <row r="3328" s="479" customFormat="1" ht="18" customHeight="1" x14ac:dyDescent="0.3"/>
    <row r="3329" s="479" customFormat="1" ht="18" customHeight="1" x14ac:dyDescent="0.3"/>
    <row r="3330" s="479" customFormat="1" ht="18" customHeight="1" x14ac:dyDescent="0.3"/>
    <row r="3331" s="479" customFormat="1" ht="18" customHeight="1" x14ac:dyDescent="0.3"/>
    <row r="3332" s="479" customFormat="1" ht="18" customHeight="1" x14ac:dyDescent="0.3"/>
    <row r="3333" s="479" customFormat="1" ht="18" customHeight="1" x14ac:dyDescent="0.3"/>
    <row r="3334" s="479" customFormat="1" ht="18" customHeight="1" x14ac:dyDescent="0.3"/>
    <row r="3335" s="479" customFormat="1" ht="18" customHeight="1" x14ac:dyDescent="0.3"/>
    <row r="3336" s="479" customFormat="1" ht="18" customHeight="1" x14ac:dyDescent="0.3"/>
    <row r="3337" s="479" customFormat="1" ht="18" customHeight="1" x14ac:dyDescent="0.3"/>
    <row r="3338" s="479" customFormat="1" ht="18" customHeight="1" x14ac:dyDescent="0.3"/>
    <row r="3339" s="479" customFormat="1" ht="18" customHeight="1" x14ac:dyDescent="0.3"/>
    <row r="3340" s="479" customFormat="1" ht="18" customHeight="1" x14ac:dyDescent="0.3"/>
    <row r="3341" s="479" customFormat="1" ht="18" customHeight="1" x14ac:dyDescent="0.3"/>
    <row r="3342" s="479" customFormat="1" ht="18" customHeight="1" x14ac:dyDescent="0.3"/>
    <row r="3343" s="479" customFormat="1" ht="18" customHeight="1" x14ac:dyDescent="0.3"/>
    <row r="3344" s="479" customFormat="1" ht="18" customHeight="1" x14ac:dyDescent="0.3"/>
    <row r="3345" s="479" customFormat="1" ht="18" customHeight="1" x14ac:dyDescent="0.3"/>
    <row r="3346" s="479" customFormat="1" ht="18" customHeight="1" x14ac:dyDescent="0.3"/>
    <row r="3347" s="479" customFormat="1" ht="18" customHeight="1" x14ac:dyDescent="0.3"/>
    <row r="3348" s="479" customFormat="1" ht="18" customHeight="1" x14ac:dyDescent="0.3"/>
    <row r="3349" s="479" customFormat="1" ht="18" customHeight="1" x14ac:dyDescent="0.3"/>
    <row r="3350" s="479" customFormat="1" ht="18" customHeight="1" x14ac:dyDescent="0.3"/>
    <row r="3351" s="479" customFormat="1" ht="18" customHeight="1" x14ac:dyDescent="0.3"/>
    <row r="3352" s="479" customFormat="1" ht="18" customHeight="1" x14ac:dyDescent="0.3"/>
    <row r="3353" s="479" customFormat="1" ht="18" customHeight="1" x14ac:dyDescent="0.3"/>
    <row r="3354" s="479" customFormat="1" ht="18" customHeight="1" x14ac:dyDescent="0.3"/>
    <row r="3355" s="479" customFormat="1" ht="18" customHeight="1" x14ac:dyDescent="0.3"/>
    <row r="3356" s="479" customFormat="1" ht="18" customHeight="1" x14ac:dyDescent="0.3"/>
    <row r="3357" s="479" customFormat="1" ht="18" customHeight="1" x14ac:dyDescent="0.3"/>
    <row r="3358" s="479" customFormat="1" ht="18" customHeight="1" x14ac:dyDescent="0.3"/>
    <row r="3359" s="479" customFormat="1" ht="18" customHeight="1" x14ac:dyDescent="0.3"/>
    <row r="3360" s="479" customFormat="1" ht="18" customHeight="1" x14ac:dyDescent="0.3"/>
    <row r="3361" s="479" customFormat="1" ht="18" customHeight="1" x14ac:dyDescent="0.3"/>
    <row r="3362" s="479" customFormat="1" ht="18" customHeight="1" x14ac:dyDescent="0.3"/>
    <row r="3363" s="479" customFormat="1" ht="18" customHeight="1" x14ac:dyDescent="0.3"/>
    <row r="3364" s="479" customFormat="1" ht="18" customHeight="1" x14ac:dyDescent="0.3"/>
    <row r="3365" s="479" customFormat="1" ht="18" customHeight="1" x14ac:dyDescent="0.3"/>
    <row r="3366" s="479" customFormat="1" ht="18" customHeight="1" x14ac:dyDescent="0.3"/>
    <row r="3367" s="479" customFormat="1" ht="18" customHeight="1" x14ac:dyDescent="0.3"/>
    <row r="3368" s="479" customFormat="1" ht="18" customHeight="1" x14ac:dyDescent="0.3"/>
    <row r="3369" s="479" customFormat="1" ht="18" customHeight="1" x14ac:dyDescent="0.3"/>
    <row r="3370" s="479" customFormat="1" ht="18" customHeight="1" x14ac:dyDescent="0.3"/>
    <row r="3371" s="479" customFormat="1" ht="18" customHeight="1" x14ac:dyDescent="0.3"/>
    <row r="3372" s="479" customFormat="1" ht="18" customHeight="1" x14ac:dyDescent="0.3"/>
    <row r="3373" s="479" customFormat="1" ht="18" customHeight="1" x14ac:dyDescent="0.3"/>
    <row r="3374" s="479" customFormat="1" ht="18" customHeight="1" x14ac:dyDescent="0.3"/>
    <row r="3375" s="479" customFormat="1" ht="18" customHeight="1" x14ac:dyDescent="0.3"/>
    <row r="3376" s="479" customFormat="1" ht="18" customHeight="1" x14ac:dyDescent="0.3"/>
    <row r="3377" s="479" customFormat="1" ht="18" customHeight="1" x14ac:dyDescent="0.3"/>
    <row r="3378" s="479" customFormat="1" ht="18" customHeight="1" x14ac:dyDescent="0.3"/>
    <row r="3379" s="479" customFormat="1" ht="18" customHeight="1" x14ac:dyDescent="0.3"/>
    <row r="3380" s="479" customFormat="1" ht="18" customHeight="1" x14ac:dyDescent="0.3"/>
    <row r="3381" s="479" customFormat="1" ht="18" customHeight="1" x14ac:dyDescent="0.3"/>
    <row r="3382" s="479" customFormat="1" ht="18" customHeight="1" x14ac:dyDescent="0.3"/>
    <row r="3383" s="479" customFormat="1" ht="18" customHeight="1" x14ac:dyDescent="0.3"/>
    <row r="3384" s="479" customFormat="1" ht="18" customHeight="1" x14ac:dyDescent="0.3"/>
    <row r="3385" s="479" customFormat="1" ht="18" customHeight="1" x14ac:dyDescent="0.3"/>
    <row r="3386" s="479" customFormat="1" ht="18" customHeight="1" x14ac:dyDescent="0.3"/>
    <row r="3387" s="479" customFormat="1" ht="18" customHeight="1" x14ac:dyDescent="0.3"/>
    <row r="3388" s="479" customFormat="1" ht="18" customHeight="1" x14ac:dyDescent="0.3"/>
    <row r="3389" s="479" customFormat="1" ht="18" customHeight="1" x14ac:dyDescent="0.3"/>
    <row r="3390" s="479" customFormat="1" ht="18" customHeight="1" x14ac:dyDescent="0.3"/>
    <row r="3391" s="479" customFormat="1" ht="18" customHeight="1" x14ac:dyDescent="0.3"/>
    <row r="3392" s="479" customFormat="1" ht="18" customHeight="1" x14ac:dyDescent="0.3"/>
    <row r="3393" s="479" customFormat="1" ht="18" customHeight="1" x14ac:dyDescent="0.3"/>
    <row r="3394" s="479" customFormat="1" ht="18" customHeight="1" x14ac:dyDescent="0.3"/>
    <row r="3395" s="479" customFormat="1" ht="18" customHeight="1" x14ac:dyDescent="0.3"/>
    <row r="3396" s="479" customFormat="1" ht="18" customHeight="1" x14ac:dyDescent="0.3"/>
    <row r="3397" s="479" customFormat="1" ht="18" customHeight="1" x14ac:dyDescent="0.3"/>
    <row r="3398" s="479" customFormat="1" ht="18" customHeight="1" x14ac:dyDescent="0.3"/>
    <row r="3399" s="479" customFormat="1" ht="18" customHeight="1" x14ac:dyDescent="0.3"/>
    <row r="3400" s="479" customFormat="1" ht="18" customHeight="1" x14ac:dyDescent="0.3"/>
    <row r="3401" s="479" customFormat="1" ht="18" customHeight="1" x14ac:dyDescent="0.3"/>
    <row r="3402" s="479" customFormat="1" ht="18" customHeight="1" x14ac:dyDescent="0.3"/>
    <row r="3403" s="479" customFormat="1" ht="18" customHeight="1" x14ac:dyDescent="0.3"/>
    <row r="3404" s="479" customFormat="1" ht="18" customHeight="1" x14ac:dyDescent="0.3"/>
    <row r="3405" s="479" customFormat="1" ht="18" customHeight="1" x14ac:dyDescent="0.3"/>
    <row r="3406" s="479" customFormat="1" ht="18" customHeight="1" x14ac:dyDescent="0.3"/>
    <row r="3407" s="479" customFormat="1" ht="18" customHeight="1" x14ac:dyDescent="0.3"/>
    <row r="3408" s="479" customFormat="1" ht="18" customHeight="1" x14ac:dyDescent="0.3"/>
    <row r="3409" s="479" customFormat="1" ht="18" customHeight="1" x14ac:dyDescent="0.3"/>
    <row r="3410" s="479" customFormat="1" ht="18" customHeight="1" x14ac:dyDescent="0.3"/>
    <row r="3411" s="479" customFormat="1" ht="18" customHeight="1" x14ac:dyDescent="0.3"/>
    <row r="3412" s="479" customFormat="1" ht="18" customHeight="1" x14ac:dyDescent="0.3"/>
    <row r="3413" s="479" customFormat="1" ht="18" customHeight="1" x14ac:dyDescent="0.3"/>
    <row r="3414" s="479" customFormat="1" ht="18" customHeight="1" x14ac:dyDescent="0.3"/>
    <row r="3415" s="479" customFormat="1" ht="18" customHeight="1" x14ac:dyDescent="0.3"/>
    <row r="3416" s="479" customFormat="1" ht="18" customHeight="1" x14ac:dyDescent="0.3"/>
    <row r="3417" s="479" customFormat="1" ht="18" customHeight="1" x14ac:dyDescent="0.3"/>
    <row r="3418" s="479" customFormat="1" ht="18" customHeight="1" x14ac:dyDescent="0.3"/>
    <row r="3419" s="479" customFormat="1" ht="18" customHeight="1" x14ac:dyDescent="0.3"/>
    <row r="3420" s="479" customFormat="1" ht="18" customHeight="1" x14ac:dyDescent="0.3"/>
    <row r="3421" s="479" customFormat="1" ht="18" customHeight="1" x14ac:dyDescent="0.3"/>
    <row r="3422" s="479" customFormat="1" ht="18" customHeight="1" x14ac:dyDescent="0.3"/>
    <row r="3423" s="479" customFormat="1" ht="18" customHeight="1" x14ac:dyDescent="0.3"/>
    <row r="3424" s="479" customFormat="1" ht="18" customHeight="1" x14ac:dyDescent="0.3"/>
    <row r="3425" s="479" customFormat="1" ht="18" customHeight="1" x14ac:dyDescent="0.3"/>
    <row r="3426" s="479" customFormat="1" ht="18" customHeight="1" x14ac:dyDescent="0.3"/>
    <row r="3427" s="479" customFormat="1" ht="18" customHeight="1" x14ac:dyDescent="0.3"/>
    <row r="3428" s="479" customFormat="1" ht="18" customHeight="1" x14ac:dyDescent="0.3"/>
    <row r="3429" s="479" customFormat="1" ht="18" customHeight="1" x14ac:dyDescent="0.3"/>
    <row r="3430" s="479" customFormat="1" ht="18" customHeight="1" x14ac:dyDescent="0.3"/>
    <row r="3431" s="479" customFormat="1" ht="18" customHeight="1" x14ac:dyDescent="0.3"/>
    <row r="3432" s="479" customFormat="1" ht="18" customHeight="1" x14ac:dyDescent="0.3"/>
    <row r="3433" s="479" customFormat="1" ht="18" customHeight="1" x14ac:dyDescent="0.3"/>
    <row r="3434" s="479" customFormat="1" ht="18" customHeight="1" x14ac:dyDescent="0.3"/>
    <row r="3435" s="479" customFormat="1" ht="18" customHeight="1" x14ac:dyDescent="0.3"/>
    <row r="3436" s="479" customFormat="1" ht="18" customHeight="1" x14ac:dyDescent="0.3"/>
    <row r="3437" s="479" customFormat="1" ht="18" customHeight="1" x14ac:dyDescent="0.3"/>
    <row r="3438" s="479" customFormat="1" ht="18" customHeight="1" x14ac:dyDescent="0.3"/>
    <row r="3439" s="479" customFormat="1" ht="18" customHeight="1" x14ac:dyDescent="0.3"/>
    <row r="3440" s="479" customFormat="1" ht="18" customHeight="1" x14ac:dyDescent="0.3"/>
    <row r="3441" s="479" customFormat="1" ht="18" customHeight="1" x14ac:dyDescent="0.3"/>
    <row r="3442" s="479" customFormat="1" ht="18" customHeight="1" x14ac:dyDescent="0.3"/>
    <row r="3443" s="479" customFormat="1" ht="18" customHeight="1" x14ac:dyDescent="0.3"/>
    <row r="3444" s="479" customFormat="1" ht="18" customHeight="1" x14ac:dyDescent="0.3"/>
    <row r="3445" s="479" customFormat="1" ht="18" customHeight="1" x14ac:dyDescent="0.3"/>
    <row r="3446" s="479" customFormat="1" ht="18" customHeight="1" x14ac:dyDescent="0.3"/>
    <row r="3447" s="479" customFormat="1" ht="18" customHeight="1" x14ac:dyDescent="0.3"/>
    <row r="3448" s="479" customFormat="1" ht="18" customHeight="1" x14ac:dyDescent="0.3"/>
    <row r="3449" s="479" customFormat="1" ht="18" customHeight="1" x14ac:dyDescent="0.3"/>
    <row r="3450" s="479" customFormat="1" ht="18" customHeight="1" x14ac:dyDescent="0.3"/>
    <row r="3451" s="479" customFormat="1" ht="18" customHeight="1" x14ac:dyDescent="0.3"/>
    <row r="3452" s="479" customFormat="1" ht="18" customHeight="1" x14ac:dyDescent="0.3"/>
    <row r="3453" s="479" customFormat="1" ht="18" customHeight="1" x14ac:dyDescent="0.3"/>
    <row r="3454" s="479" customFormat="1" ht="18" customHeight="1" x14ac:dyDescent="0.3"/>
    <row r="3455" s="479" customFormat="1" ht="18" customHeight="1" x14ac:dyDescent="0.3"/>
    <row r="3456" s="479" customFormat="1" ht="18" customHeight="1" x14ac:dyDescent="0.3"/>
    <row r="3457" s="479" customFormat="1" ht="18" customHeight="1" x14ac:dyDescent="0.3"/>
    <row r="3458" s="479" customFormat="1" ht="18" customHeight="1" x14ac:dyDescent="0.3"/>
    <row r="3459" s="479" customFormat="1" ht="18" customHeight="1" x14ac:dyDescent="0.3"/>
    <row r="3460" s="479" customFormat="1" ht="18" customHeight="1" x14ac:dyDescent="0.3"/>
    <row r="3461" s="479" customFormat="1" ht="18" customHeight="1" x14ac:dyDescent="0.3"/>
    <row r="3462" s="479" customFormat="1" ht="18" customHeight="1" x14ac:dyDescent="0.3"/>
    <row r="3463" s="479" customFormat="1" ht="18" customHeight="1" x14ac:dyDescent="0.3"/>
    <row r="3464" s="479" customFormat="1" ht="18" customHeight="1" x14ac:dyDescent="0.3"/>
    <row r="3465" s="479" customFormat="1" ht="18" customHeight="1" x14ac:dyDescent="0.3"/>
    <row r="3466" s="479" customFormat="1" ht="18" customHeight="1" x14ac:dyDescent="0.3"/>
    <row r="3467" s="479" customFormat="1" ht="18" customHeight="1" x14ac:dyDescent="0.3"/>
    <row r="3468" s="479" customFormat="1" ht="18" customHeight="1" x14ac:dyDescent="0.3"/>
    <row r="3469" s="479" customFormat="1" ht="18" customHeight="1" x14ac:dyDescent="0.3"/>
    <row r="3470" s="479" customFormat="1" ht="18" customHeight="1" x14ac:dyDescent="0.3"/>
    <row r="3471" s="479" customFormat="1" ht="18" customHeight="1" x14ac:dyDescent="0.3"/>
    <row r="3472" s="479" customFormat="1" ht="18" customHeight="1" x14ac:dyDescent="0.3"/>
    <row r="3473" s="479" customFormat="1" ht="18" customHeight="1" x14ac:dyDescent="0.3"/>
    <row r="3474" s="479" customFormat="1" ht="18" customHeight="1" x14ac:dyDescent="0.3"/>
    <row r="3475" s="479" customFormat="1" ht="18" customHeight="1" x14ac:dyDescent="0.3"/>
    <row r="3476" s="479" customFormat="1" ht="18" customHeight="1" x14ac:dyDescent="0.3"/>
    <row r="3477" s="479" customFormat="1" ht="18" customHeight="1" x14ac:dyDescent="0.3"/>
    <row r="3478" s="479" customFormat="1" ht="18" customHeight="1" x14ac:dyDescent="0.3"/>
    <row r="3479" s="479" customFormat="1" ht="18" customHeight="1" x14ac:dyDescent="0.3"/>
    <row r="3480" s="479" customFormat="1" ht="18" customHeight="1" x14ac:dyDescent="0.3"/>
    <row r="3481" s="479" customFormat="1" ht="18" customHeight="1" x14ac:dyDescent="0.3"/>
    <row r="3482" s="479" customFormat="1" ht="18" customHeight="1" x14ac:dyDescent="0.3"/>
    <row r="3483" s="479" customFormat="1" ht="18" customHeight="1" x14ac:dyDescent="0.3"/>
    <row r="3484" s="479" customFormat="1" ht="18" customHeight="1" x14ac:dyDescent="0.3"/>
    <row r="3485" s="479" customFormat="1" ht="18" customHeight="1" x14ac:dyDescent="0.3"/>
    <row r="3486" s="479" customFormat="1" ht="18" customHeight="1" x14ac:dyDescent="0.3"/>
    <row r="3487" s="479" customFormat="1" ht="18" customHeight="1" x14ac:dyDescent="0.3"/>
    <row r="3488" s="479" customFormat="1" ht="18" customHeight="1" x14ac:dyDescent="0.3"/>
    <row r="3489" s="479" customFormat="1" ht="18" customHeight="1" x14ac:dyDescent="0.3"/>
    <row r="3490" s="479" customFormat="1" ht="18" customHeight="1" x14ac:dyDescent="0.3"/>
    <row r="3491" s="479" customFormat="1" ht="18" customHeight="1" x14ac:dyDescent="0.3"/>
    <row r="3492" s="479" customFormat="1" ht="18" customHeight="1" x14ac:dyDescent="0.3"/>
    <row r="3493" s="479" customFormat="1" ht="18" customHeight="1" x14ac:dyDescent="0.3"/>
    <row r="3494" s="479" customFormat="1" ht="18" customHeight="1" x14ac:dyDescent="0.3"/>
    <row r="3495" s="479" customFormat="1" ht="18" customHeight="1" x14ac:dyDescent="0.3"/>
    <row r="3496" s="479" customFormat="1" ht="18" customHeight="1" x14ac:dyDescent="0.3"/>
    <row r="3497" s="479" customFormat="1" ht="18" customHeight="1" x14ac:dyDescent="0.3"/>
    <row r="3498" s="479" customFormat="1" ht="18" customHeight="1" x14ac:dyDescent="0.3"/>
    <row r="3499" s="479" customFormat="1" ht="18" customHeight="1" x14ac:dyDescent="0.3"/>
    <row r="3500" s="479" customFormat="1" ht="18" customHeight="1" x14ac:dyDescent="0.3"/>
    <row r="3501" s="479" customFormat="1" ht="18" customHeight="1" x14ac:dyDescent="0.3"/>
    <row r="3502" s="479" customFormat="1" ht="18" customHeight="1" x14ac:dyDescent="0.3"/>
    <row r="3503" s="479" customFormat="1" ht="18" customHeight="1" x14ac:dyDescent="0.3"/>
    <row r="3504" s="479" customFormat="1" ht="18" customHeight="1" x14ac:dyDescent="0.3"/>
    <row r="3505" s="479" customFormat="1" ht="18" customHeight="1" x14ac:dyDescent="0.3"/>
    <row r="3506" s="479" customFormat="1" ht="18" customHeight="1" x14ac:dyDescent="0.3"/>
    <row r="3507" s="479" customFormat="1" ht="18" customHeight="1" x14ac:dyDescent="0.3"/>
    <row r="3508" s="479" customFormat="1" ht="18" customHeight="1" x14ac:dyDescent="0.3"/>
    <row r="3509" s="479" customFormat="1" ht="18" customHeight="1" x14ac:dyDescent="0.3"/>
    <row r="3510" s="479" customFormat="1" ht="18" customHeight="1" x14ac:dyDescent="0.3"/>
    <row r="3511" s="479" customFormat="1" ht="18" customHeight="1" x14ac:dyDescent="0.3"/>
    <row r="3512" s="479" customFormat="1" ht="18" customHeight="1" x14ac:dyDescent="0.3"/>
    <row r="3513" s="479" customFormat="1" ht="18" customHeight="1" x14ac:dyDescent="0.3"/>
    <row r="3514" s="479" customFormat="1" ht="18" customHeight="1" x14ac:dyDescent="0.3"/>
    <row r="3515" s="479" customFormat="1" ht="18" customHeight="1" x14ac:dyDescent="0.3"/>
    <row r="3516" s="479" customFormat="1" ht="18" customHeight="1" x14ac:dyDescent="0.3"/>
    <row r="3517" s="479" customFormat="1" ht="18" customHeight="1" x14ac:dyDescent="0.3"/>
    <row r="3518" s="479" customFormat="1" ht="18" customHeight="1" x14ac:dyDescent="0.3"/>
    <row r="3519" s="479" customFormat="1" ht="18" customHeight="1" x14ac:dyDescent="0.3"/>
    <row r="3520" s="479" customFormat="1" ht="18" customHeight="1" x14ac:dyDescent="0.3"/>
    <row r="3521" s="479" customFormat="1" ht="18" customHeight="1" x14ac:dyDescent="0.3"/>
    <row r="3522" s="479" customFormat="1" ht="18" customHeight="1" x14ac:dyDescent="0.3"/>
    <row r="3523" s="479" customFormat="1" ht="18" customHeight="1" x14ac:dyDescent="0.3"/>
    <row r="3524" s="479" customFormat="1" ht="18" customHeight="1" x14ac:dyDescent="0.3"/>
    <row r="3525" s="479" customFormat="1" ht="18" customHeight="1" x14ac:dyDescent="0.3"/>
    <row r="3526" s="479" customFormat="1" ht="18" customHeight="1" x14ac:dyDescent="0.3"/>
    <row r="3527" s="479" customFormat="1" ht="18" customHeight="1" x14ac:dyDescent="0.3"/>
    <row r="3528" s="479" customFormat="1" ht="18" customHeight="1" x14ac:dyDescent="0.3"/>
    <row r="3529" s="479" customFormat="1" ht="18" customHeight="1" x14ac:dyDescent="0.3"/>
    <row r="3530" s="479" customFormat="1" ht="18" customHeight="1" x14ac:dyDescent="0.3"/>
    <row r="3531" s="479" customFormat="1" ht="18" customHeight="1" x14ac:dyDescent="0.3"/>
    <row r="3532" s="479" customFormat="1" ht="18" customHeight="1" x14ac:dyDescent="0.3"/>
    <row r="3533" s="479" customFormat="1" ht="18" customHeight="1" x14ac:dyDescent="0.3"/>
    <row r="3534" s="479" customFormat="1" ht="18" customHeight="1" x14ac:dyDescent="0.3"/>
    <row r="3535" s="479" customFormat="1" ht="18" customHeight="1" x14ac:dyDescent="0.3"/>
    <row r="3536" s="479" customFormat="1" ht="18" customHeight="1" x14ac:dyDescent="0.3"/>
    <row r="3537" s="479" customFormat="1" ht="18" customHeight="1" x14ac:dyDescent="0.3"/>
    <row r="3538" s="479" customFormat="1" ht="18" customHeight="1" x14ac:dyDescent="0.3"/>
    <row r="3539" s="479" customFormat="1" ht="18" customHeight="1" x14ac:dyDescent="0.3"/>
    <row r="3540" s="479" customFormat="1" ht="18" customHeight="1" x14ac:dyDescent="0.3"/>
    <row r="3541" s="479" customFormat="1" ht="18" customHeight="1" x14ac:dyDescent="0.3"/>
    <row r="3542" s="479" customFormat="1" ht="18" customHeight="1" x14ac:dyDescent="0.3"/>
    <row r="3543" s="479" customFormat="1" ht="18" customHeight="1" x14ac:dyDescent="0.3"/>
    <row r="3544" s="479" customFormat="1" ht="18" customHeight="1" x14ac:dyDescent="0.3"/>
    <row r="3545" s="479" customFormat="1" ht="18" customHeight="1" x14ac:dyDescent="0.3"/>
    <row r="3546" s="479" customFormat="1" ht="18" customHeight="1" x14ac:dyDescent="0.3"/>
    <row r="3547" s="479" customFormat="1" ht="18" customHeight="1" x14ac:dyDescent="0.3"/>
    <row r="3548" s="479" customFormat="1" ht="18" customHeight="1" x14ac:dyDescent="0.3"/>
    <row r="3549" s="479" customFormat="1" ht="18" customHeight="1" x14ac:dyDescent="0.3"/>
    <row r="3550" s="479" customFormat="1" ht="18" customHeight="1" x14ac:dyDescent="0.3"/>
    <row r="3551" s="479" customFormat="1" ht="18" customHeight="1" x14ac:dyDescent="0.3"/>
    <row r="3552" s="479" customFormat="1" ht="18" customHeight="1" x14ac:dyDescent="0.3"/>
    <row r="3553" s="479" customFormat="1" ht="18" customHeight="1" x14ac:dyDescent="0.3"/>
    <row r="3554" s="479" customFormat="1" ht="18" customHeight="1" x14ac:dyDescent="0.3"/>
    <row r="3555" s="479" customFormat="1" ht="18" customHeight="1" x14ac:dyDescent="0.3"/>
    <row r="3556" s="479" customFormat="1" ht="18" customHeight="1" x14ac:dyDescent="0.3"/>
    <row r="3557" s="479" customFormat="1" ht="18" customHeight="1" x14ac:dyDescent="0.3"/>
    <row r="3558" s="479" customFormat="1" ht="18" customHeight="1" x14ac:dyDescent="0.3"/>
    <row r="3559" s="479" customFormat="1" ht="18" customHeight="1" x14ac:dyDescent="0.3"/>
    <row r="3560" s="479" customFormat="1" ht="18" customHeight="1" x14ac:dyDescent="0.3"/>
    <row r="3561" s="479" customFormat="1" ht="18" customHeight="1" x14ac:dyDescent="0.3"/>
    <row r="3562" s="479" customFormat="1" ht="18" customHeight="1" x14ac:dyDescent="0.3"/>
    <row r="3563" s="479" customFormat="1" ht="18" customHeight="1" x14ac:dyDescent="0.3"/>
    <row r="3564" s="479" customFormat="1" ht="18" customHeight="1" x14ac:dyDescent="0.3"/>
    <row r="3565" s="479" customFormat="1" ht="18" customHeight="1" x14ac:dyDescent="0.3"/>
    <row r="3566" s="479" customFormat="1" ht="18" customHeight="1" x14ac:dyDescent="0.3"/>
    <row r="3567" s="479" customFormat="1" ht="18" customHeight="1" x14ac:dyDescent="0.3"/>
    <row r="3568" s="479" customFormat="1" ht="18" customHeight="1" x14ac:dyDescent="0.3"/>
    <row r="3569" s="479" customFormat="1" ht="18" customHeight="1" x14ac:dyDescent="0.3"/>
    <row r="3570" s="479" customFormat="1" ht="18" customHeight="1" x14ac:dyDescent="0.3"/>
    <row r="3571" s="479" customFormat="1" ht="18" customHeight="1" x14ac:dyDescent="0.3"/>
    <row r="3572" s="479" customFormat="1" ht="18" customHeight="1" x14ac:dyDescent="0.3"/>
    <row r="3573" s="479" customFormat="1" ht="18" customHeight="1" x14ac:dyDescent="0.3"/>
    <row r="3574" s="479" customFormat="1" ht="18" customHeight="1" x14ac:dyDescent="0.3"/>
    <row r="3575" s="479" customFormat="1" ht="18" customHeight="1" x14ac:dyDescent="0.3"/>
    <row r="3576" s="479" customFormat="1" ht="18" customHeight="1" x14ac:dyDescent="0.3"/>
    <row r="3577" s="479" customFormat="1" ht="18" customHeight="1" x14ac:dyDescent="0.3"/>
    <row r="3578" s="479" customFormat="1" ht="18" customHeight="1" x14ac:dyDescent="0.3"/>
    <row r="3579" s="479" customFormat="1" ht="18" customHeight="1" x14ac:dyDescent="0.3"/>
    <row r="3580" s="479" customFormat="1" ht="18" customHeight="1" x14ac:dyDescent="0.3"/>
    <row r="3581" s="479" customFormat="1" ht="18" customHeight="1" x14ac:dyDescent="0.3"/>
    <row r="3582" s="479" customFormat="1" ht="18" customHeight="1" x14ac:dyDescent="0.3"/>
    <row r="3583" s="479" customFormat="1" ht="18" customHeight="1" x14ac:dyDescent="0.3"/>
    <row r="3584" s="479" customFormat="1" ht="18" customHeight="1" x14ac:dyDescent="0.3"/>
    <row r="3585" s="479" customFormat="1" ht="18" customHeight="1" x14ac:dyDescent="0.3"/>
    <row r="3586" s="479" customFormat="1" ht="18" customHeight="1" x14ac:dyDescent="0.3"/>
    <row r="3587" s="479" customFormat="1" ht="18" customHeight="1" x14ac:dyDescent="0.3"/>
    <row r="3588" s="479" customFormat="1" ht="18" customHeight="1" x14ac:dyDescent="0.3"/>
    <row r="3589" s="479" customFormat="1" ht="18" customHeight="1" x14ac:dyDescent="0.3"/>
    <row r="3590" s="479" customFormat="1" ht="18" customHeight="1" x14ac:dyDescent="0.3"/>
    <row r="3591" s="479" customFormat="1" ht="18" customHeight="1" x14ac:dyDescent="0.3"/>
    <row r="3592" s="479" customFormat="1" ht="18" customHeight="1" x14ac:dyDescent="0.3"/>
    <row r="3593" s="479" customFormat="1" ht="18" customHeight="1" x14ac:dyDescent="0.3"/>
    <row r="3594" s="479" customFormat="1" ht="18" customHeight="1" x14ac:dyDescent="0.3"/>
    <row r="3595" s="479" customFormat="1" ht="18" customHeight="1" x14ac:dyDescent="0.3"/>
    <row r="3596" s="479" customFormat="1" ht="18" customHeight="1" x14ac:dyDescent="0.3"/>
    <row r="3597" s="479" customFormat="1" ht="18" customHeight="1" x14ac:dyDescent="0.3"/>
    <row r="3598" s="479" customFormat="1" ht="18" customHeight="1" x14ac:dyDescent="0.3"/>
    <row r="3599" s="479" customFormat="1" ht="18" customHeight="1" x14ac:dyDescent="0.3"/>
    <row r="3600" s="479" customFormat="1" ht="18" customHeight="1" x14ac:dyDescent="0.3"/>
    <row r="3601" s="479" customFormat="1" ht="18" customHeight="1" x14ac:dyDescent="0.3"/>
    <row r="3602" s="479" customFormat="1" ht="18" customHeight="1" x14ac:dyDescent="0.3"/>
    <row r="3603" s="479" customFormat="1" ht="18" customHeight="1" x14ac:dyDescent="0.3"/>
    <row r="3604" s="479" customFormat="1" ht="18" customHeight="1" x14ac:dyDescent="0.3"/>
    <row r="3605" s="479" customFormat="1" ht="18" customHeight="1" x14ac:dyDescent="0.3"/>
    <row r="3606" s="479" customFormat="1" ht="18" customHeight="1" x14ac:dyDescent="0.3"/>
    <row r="3607" s="479" customFormat="1" ht="18" customHeight="1" x14ac:dyDescent="0.3"/>
    <row r="3608" s="479" customFormat="1" ht="18" customHeight="1" x14ac:dyDescent="0.3"/>
    <row r="3609" s="479" customFormat="1" ht="18" customHeight="1" x14ac:dyDescent="0.3"/>
    <row r="3610" s="479" customFormat="1" ht="18" customHeight="1" x14ac:dyDescent="0.3"/>
    <row r="3611" s="479" customFormat="1" ht="18" customHeight="1" x14ac:dyDescent="0.3"/>
    <row r="3612" s="479" customFormat="1" ht="18" customHeight="1" x14ac:dyDescent="0.3"/>
    <row r="3613" s="479" customFormat="1" ht="18" customHeight="1" x14ac:dyDescent="0.3"/>
    <row r="3614" s="479" customFormat="1" ht="18" customHeight="1" x14ac:dyDescent="0.3"/>
    <row r="3615" s="479" customFormat="1" ht="18" customHeight="1" x14ac:dyDescent="0.3"/>
    <row r="3616" s="479" customFormat="1" ht="18" customHeight="1" x14ac:dyDescent="0.3"/>
    <row r="3617" s="479" customFormat="1" ht="18" customHeight="1" x14ac:dyDescent="0.3"/>
    <row r="3618" s="479" customFormat="1" ht="18" customHeight="1" x14ac:dyDescent="0.3"/>
    <row r="3619" s="479" customFormat="1" ht="18" customHeight="1" x14ac:dyDescent="0.3"/>
    <row r="3620" s="479" customFormat="1" ht="18" customHeight="1" x14ac:dyDescent="0.3"/>
    <row r="3621" s="479" customFormat="1" ht="18" customHeight="1" x14ac:dyDescent="0.3"/>
    <row r="3622" s="479" customFormat="1" ht="18" customHeight="1" x14ac:dyDescent="0.3"/>
    <row r="3623" s="479" customFormat="1" ht="18" customHeight="1" x14ac:dyDescent="0.3"/>
    <row r="3624" s="479" customFormat="1" ht="18" customHeight="1" x14ac:dyDescent="0.3"/>
    <row r="3625" s="479" customFormat="1" ht="18" customHeight="1" x14ac:dyDescent="0.3"/>
    <row r="3626" s="479" customFormat="1" ht="18" customHeight="1" x14ac:dyDescent="0.3"/>
    <row r="3627" s="479" customFormat="1" ht="18" customHeight="1" x14ac:dyDescent="0.3"/>
    <row r="3628" s="479" customFormat="1" ht="18" customHeight="1" x14ac:dyDescent="0.3"/>
    <row r="3629" s="479" customFormat="1" ht="18" customHeight="1" x14ac:dyDescent="0.3"/>
    <row r="3630" s="479" customFormat="1" ht="18" customHeight="1" x14ac:dyDescent="0.3"/>
    <row r="3631" s="479" customFormat="1" ht="18" customHeight="1" x14ac:dyDescent="0.3"/>
    <row r="3632" s="479" customFormat="1" ht="18" customHeight="1" x14ac:dyDescent="0.3"/>
    <row r="3633" s="479" customFormat="1" ht="18" customHeight="1" x14ac:dyDescent="0.3"/>
    <row r="3634" s="479" customFormat="1" ht="18" customHeight="1" x14ac:dyDescent="0.3"/>
    <row r="3635" s="479" customFormat="1" ht="18" customHeight="1" x14ac:dyDescent="0.3"/>
    <row r="3636" s="479" customFormat="1" ht="18" customHeight="1" x14ac:dyDescent="0.3"/>
    <row r="3637" s="479" customFormat="1" ht="18" customHeight="1" x14ac:dyDescent="0.3"/>
    <row r="3638" s="479" customFormat="1" ht="18" customHeight="1" x14ac:dyDescent="0.3"/>
    <row r="3639" s="479" customFormat="1" ht="18" customHeight="1" x14ac:dyDescent="0.3"/>
    <row r="3640" s="479" customFormat="1" ht="18" customHeight="1" x14ac:dyDescent="0.3"/>
    <row r="3641" s="479" customFormat="1" ht="18" customHeight="1" x14ac:dyDescent="0.3"/>
    <row r="3642" s="479" customFormat="1" ht="18" customHeight="1" x14ac:dyDescent="0.3"/>
    <row r="3643" s="479" customFormat="1" ht="18" customHeight="1" x14ac:dyDescent="0.3"/>
    <row r="3644" s="479" customFormat="1" ht="18" customHeight="1" x14ac:dyDescent="0.3"/>
    <row r="3645" s="479" customFormat="1" ht="18" customHeight="1" x14ac:dyDescent="0.3"/>
    <row r="3646" s="479" customFormat="1" ht="18" customHeight="1" x14ac:dyDescent="0.3"/>
    <row r="3647" s="479" customFormat="1" ht="18" customHeight="1" x14ac:dyDescent="0.3"/>
    <row r="3648" s="479" customFormat="1" ht="18" customHeight="1" x14ac:dyDescent="0.3"/>
    <row r="3649" s="479" customFormat="1" ht="18" customHeight="1" x14ac:dyDescent="0.3"/>
    <row r="3650" s="479" customFormat="1" ht="18" customHeight="1" x14ac:dyDescent="0.3"/>
    <row r="3651" s="479" customFormat="1" ht="18" customHeight="1" x14ac:dyDescent="0.3"/>
    <row r="3652" s="479" customFormat="1" ht="18" customHeight="1" x14ac:dyDescent="0.3"/>
    <row r="3653" s="479" customFormat="1" ht="18" customHeight="1" x14ac:dyDescent="0.3"/>
    <row r="3654" s="479" customFormat="1" ht="18" customHeight="1" x14ac:dyDescent="0.3"/>
    <row r="3655" s="479" customFormat="1" ht="18" customHeight="1" x14ac:dyDescent="0.3"/>
    <row r="3656" s="479" customFormat="1" ht="18" customHeight="1" x14ac:dyDescent="0.3"/>
    <row r="3657" s="479" customFormat="1" ht="18" customHeight="1" x14ac:dyDescent="0.3"/>
    <row r="3658" s="479" customFormat="1" ht="18" customHeight="1" x14ac:dyDescent="0.3"/>
    <row r="3659" s="479" customFormat="1" ht="18" customHeight="1" x14ac:dyDescent="0.3"/>
    <row r="3660" s="479" customFormat="1" ht="18" customHeight="1" x14ac:dyDescent="0.3"/>
    <row r="3661" s="479" customFormat="1" ht="18" customHeight="1" x14ac:dyDescent="0.3"/>
    <row r="3662" s="479" customFormat="1" ht="18" customHeight="1" x14ac:dyDescent="0.3"/>
    <row r="3663" s="479" customFormat="1" ht="18" customHeight="1" x14ac:dyDescent="0.3"/>
    <row r="3664" s="479" customFormat="1" ht="18" customHeight="1" x14ac:dyDescent="0.3"/>
    <row r="3665" s="479" customFormat="1" ht="18" customHeight="1" x14ac:dyDescent="0.3"/>
    <row r="3666" s="479" customFormat="1" ht="18" customHeight="1" x14ac:dyDescent="0.3"/>
    <row r="3667" s="479" customFormat="1" ht="18" customHeight="1" x14ac:dyDescent="0.3"/>
    <row r="3668" s="479" customFormat="1" ht="18" customHeight="1" x14ac:dyDescent="0.3"/>
    <row r="3669" s="479" customFormat="1" ht="18" customHeight="1" x14ac:dyDescent="0.3"/>
    <row r="3670" s="479" customFormat="1" ht="18" customHeight="1" x14ac:dyDescent="0.3"/>
    <row r="3671" s="479" customFormat="1" ht="18" customHeight="1" x14ac:dyDescent="0.3"/>
    <row r="3672" s="479" customFormat="1" ht="18" customHeight="1" x14ac:dyDescent="0.3"/>
    <row r="3673" s="479" customFormat="1" ht="18" customHeight="1" x14ac:dyDescent="0.3"/>
    <row r="3674" s="479" customFormat="1" ht="18" customHeight="1" x14ac:dyDescent="0.3"/>
    <row r="3675" s="479" customFormat="1" ht="18" customHeight="1" x14ac:dyDescent="0.3"/>
    <row r="3676" s="479" customFormat="1" ht="18" customHeight="1" x14ac:dyDescent="0.3"/>
    <row r="3677" s="479" customFormat="1" ht="18" customHeight="1" x14ac:dyDescent="0.3"/>
    <row r="3678" s="479" customFormat="1" ht="18" customHeight="1" x14ac:dyDescent="0.3"/>
    <row r="3679" s="479" customFormat="1" ht="18" customHeight="1" x14ac:dyDescent="0.3"/>
    <row r="3680" s="479" customFormat="1" ht="18" customHeight="1" x14ac:dyDescent="0.3"/>
    <row r="3681" s="479" customFormat="1" ht="18" customHeight="1" x14ac:dyDescent="0.3"/>
    <row r="3682" s="479" customFormat="1" ht="18" customHeight="1" x14ac:dyDescent="0.3"/>
    <row r="3683" s="479" customFormat="1" ht="18" customHeight="1" x14ac:dyDescent="0.3"/>
    <row r="3684" s="479" customFormat="1" ht="18" customHeight="1" x14ac:dyDescent="0.3"/>
    <row r="3685" s="479" customFormat="1" ht="18" customHeight="1" x14ac:dyDescent="0.3"/>
    <row r="3686" s="479" customFormat="1" ht="18" customHeight="1" x14ac:dyDescent="0.3"/>
    <row r="3687" s="479" customFormat="1" ht="18" customHeight="1" x14ac:dyDescent="0.3"/>
    <row r="3688" s="479" customFormat="1" ht="18" customHeight="1" x14ac:dyDescent="0.3"/>
    <row r="3689" s="479" customFormat="1" ht="18" customHeight="1" x14ac:dyDescent="0.3"/>
    <row r="3690" s="479" customFormat="1" ht="18" customHeight="1" x14ac:dyDescent="0.3"/>
    <row r="3691" s="479" customFormat="1" ht="18" customHeight="1" x14ac:dyDescent="0.3"/>
    <row r="3692" s="479" customFormat="1" ht="18" customHeight="1" x14ac:dyDescent="0.3"/>
    <row r="3693" s="479" customFormat="1" ht="18" customHeight="1" x14ac:dyDescent="0.3"/>
    <row r="3694" s="479" customFormat="1" ht="18" customHeight="1" x14ac:dyDescent="0.3"/>
    <row r="3695" s="479" customFormat="1" ht="18" customHeight="1" x14ac:dyDescent="0.3"/>
    <row r="3696" s="479" customFormat="1" ht="18" customHeight="1" x14ac:dyDescent="0.3"/>
    <row r="3697" s="479" customFormat="1" ht="18" customHeight="1" x14ac:dyDescent="0.3"/>
    <row r="3698" s="479" customFormat="1" ht="18" customHeight="1" x14ac:dyDescent="0.3"/>
    <row r="3699" s="479" customFormat="1" ht="18" customHeight="1" x14ac:dyDescent="0.3"/>
    <row r="3700" s="479" customFormat="1" ht="18" customHeight="1" x14ac:dyDescent="0.3"/>
    <row r="3701" s="479" customFormat="1" ht="18" customHeight="1" x14ac:dyDescent="0.3"/>
    <row r="3702" s="479" customFormat="1" ht="18" customHeight="1" x14ac:dyDescent="0.3"/>
    <row r="3703" s="479" customFormat="1" ht="18" customHeight="1" x14ac:dyDescent="0.3"/>
    <row r="3704" s="479" customFormat="1" ht="18" customHeight="1" x14ac:dyDescent="0.3"/>
    <row r="3705" s="479" customFormat="1" ht="18" customHeight="1" x14ac:dyDescent="0.3"/>
    <row r="3706" s="479" customFormat="1" ht="18" customHeight="1" x14ac:dyDescent="0.3"/>
    <row r="3707" s="479" customFormat="1" ht="18" customHeight="1" x14ac:dyDescent="0.3"/>
    <row r="3708" s="479" customFormat="1" ht="18" customHeight="1" x14ac:dyDescent="0.3"/>
    <row r="3709" s="479" customFormat="1" ht="18" customHeight="1" x14ac:dyDescent="0.3"/>
    <row r="3710" s="479" customFormat="1" ht="18" customHeight="1" x14ac:dyDescent="0.3"/>
    <row r="3711" s="479" customFormat="1" ht="18" customHeight="1" x14ac:dyDescent="0.3"/>
    <row r="3712" s="479" customFormat="1" ht="18" customHeight="1" x14ac:dyDescent="0.3"/>
    <row r="3713" s="479" customFormat="1" ht="18" customHeight="1" x14ac:dyDescent="0.3"/>
    <row r="3714" s="479" customFormat="1" ht="18" customHeight="1" x14ac:dyDescent="0.3"/>
    <row r="3715" s="479" customFormat="1" ht="18" customHeight="1" x14ac:dyDescent="0.3"/>
    <row r="3716" s="479" customFormat="1" ht="18" customHeight="1" x14ac:dyDescent="0.3"/>
    <row r="3717" s="479" customFormat="1" ht="18" customHeight="1" x14ac:dyDescent="0.3"/>
    <row r="3718" s="479" customFormat="1" ht="18" customHeight="1" x14ac:dyDescent="0.3"/>
    <row r="3719" s="479" customFormat="1" ht="18" customHeight="1" x14ac:dyDescent="0.3"/>
    <row r="3720" s="479" customFormat="1" ht="18" customHeight="1" x14ac:dyDescent="0.3"/>
    <row r="3721" s="479" customFormat="1" ht="18" customHeight="1" x14ac:dyDescent="0.3"/>
    <row r="3722" s="479" customFormat="1" ht="18" customHeight="1" x14ac:dyDescent="0.3"/>
    <row r="3723" s="479" customFormat="1" ht="18" customHeight="1" x14ac:dyDescent="0.3"/>
    <row r="3724" s="479" customFormat="1" ht="18" customHeight="1" x14ac:dyDescent="0.3"/>
    <row r="3725" s="479" customFormat="1" ht="18" customHeight="1" x14ac:dyDescent="0.3"/>
    <row r="3726" s="479" customFormat="1" ht="18" customHeight="1" x14ac:dyDescent="0.3"/>
    <row r="3727" s="479" customFormat="1" ht="18" customHeight="1" x14ac:dyDescent="0.3"/>
    <row r="3728" s="479" customFormat="1" ht="18" customHeight="1" x14ac:dyDescent="0.3"/>
    <row r="3729" s="479" customFormat="1" ht="18" customHeight="1" x14ac:dyDescent="0.3"/>
    <row r="3730" s="479" customFormat="1" ht="18" customHeight="1" x14ac:dyDescent="0.3"/>
    <row r="3731" s="479" customFormat="1" ht="18" customHeight="1" x14ac:dyDescent="0.3"/>
    <row r="3732" s="479" customFormat="1" ht="18" customHeight="1" x14ac:dyDescent="0.3"/>
    <row r="3733" s="479" customFormat="1" ht="18" customHeight="1" x14ac:dyDescent="0.3"/>
    <row r="3734" s="479" customFormat="1" ht="18" customHeight="1" x14ac:dyDescent="0.3"/>
    <row r="3735" s="479" customFormat="1" ht="18" customHeight="1" x14ac:dyDescent="0.3"/>
    <row r="3736" s="479" customFormat="1" ht="18" customHeight="1" x14ac:dyDescent="0.3"/>
    <row r="3737" s="479" customFormat="1" ht="18" customHeight="1" x14ac:dyDescent="0.3"/>
    <row r="3738" s="479" customFormat="1" ht="18" customHeight="1" x14ac:dyDescent="0.3"/>
    <row r="3739" s="479" customFormat="1" ht="18" customHeight="1" x14ac:dyDescent="0.3"/>
    <row r="3740" s="479" customFormat="1" ht="18" customHeight="1" x14ac:dyDescent="0.3"/>
    <row r="3741" s="479" customFormat="1" ht="18" customHeight="1" x14ac:dyDescent="0.3"/>
    <row r="3742" s="479" customFormat="1" ht="18" customHeight="1" x14ac:dyDescent="0.3"/>
    <row r="3743" s="479" customFormat="1" ht="18" customHeight="1" x14ac:dyDescent="0.3"/>
    <row r="3744" s="479" customFormat="1" ht="18" customHeight="1" x14ac:dyDescent="0.3"/>
    <row r="3745" s="479" customFormat="1" ht="18" customHeight="1" x14ac:dyDescent="0.3"/>
    <row r="3746" s="479" customFormat="1" ht="18" customHeight="1" x14ac:dyDescent="0.3"/>
    <row r="3747" s="479" customFormat="1" ht="18" customHeight="1" x14ac:dyDescent="0.3"/>
    <row r="3748" s="479" customFormat="1" ht="18" customHeight="1" x14ac:dyDescent="0.3"/>
    <row r="3749" s="479" customFormat="1" ht="18" customHeight="1" x14ac:dyDescent="0.3"/>
    <row r="3750" s="479" customFormat="1" ht="18" customHeight="1" x14ac:dyDescent="0.3"/>
    <row r="3751" s="479" customFormat="1" ht="18" customHeight="1" x14ac:dyDescent="0.3"/>
    <row r="3752" s="479" customFormat="1" ht="18" customHeight="1" x14ac:dyDescent="0.3"/>
    <row r="3753" s="479" customFormat="1" ht="18" customHeight="1" x14ac:dyDescent="0.3"/>
    <row r="3754" s="479" customFormat="1" ht="18" customHeight="1" x14ac:dyDescent="0.3"/>
    <row r="3755" s="479" customFormat="1" ht="18" customHeight="1" x14ac:dyDescent="0.3"/>
    <row r="3756" s="479" customFormat="1" ht="18" customHeight="1" x14ac:dyDescent="0.3"/>
    <row r="3757" s="479" customFormat="1" ht="18" customHeight="1" x14ac:dyDescent="0.3"/>
    <row r="3758" s="479" customFormat="1" ht="18" customHeight="1" x14ac:dyDescent="0.3"/>
    <row r="3759" s="479" customFormat="1" ht="18" customHeight="1" x14ac:dyDescent="0.3"/>
    <row r="3760" s="479" customFormat="1" ht="18" customHeight="1" x14ac:dyDescent="0.3"/>
    <row r="3761" s="479" customFormat="1" ht="18" customHeight="1" x14ac:dyDescent="0.3"/>
    <row r="3762" s="479" customFormat="1" ht="18" customHeight="1" x14ac:dyDescent="0.3"/>
    <row r="3763" s="479" customFormat="1" ht="18" customHeight="1" x14ac:dyDescent="0.3"/>
    <row r="3764" s="479" customFormat="1" ht="18" customHeight="1" x14ac:dyDescent="0.3"/>
    <row r="3765" s="479" customFormat="1" ht="18" customHeight="1" x14ac:dyDescent="0.3"/>
    <row r="3766" s="479" customFormat="1" ht="18" customHeight="1" x14ac:dyDescent="0.3"/>
    <row r="3767" s="479" customFormat="1" ht="18" customHeight="1" x14ac:dyDescent="0.3"/>
    <row r="3768" s="479" customFormat="1" ht="18" customHeight="1" x14ac:dyDescent="0.3"/>
    <row r="3769" s="479" customFormat="1" ht="18" customHeight="1" x14ac:dyDescent="0.3"/>
    <row r="3770" s="479" customFormat="1" ht="18" customHeight="1" x14ac:dyDescent="0.3"/>
    <row r="3771" s="479" customFormat="1" ht="18" customHeight="1" x14ac:dyDescent="0.3"/>
    <row r="3772" s="479" customFormat="1" ht="18" customHeight="1" x14ac:dyDescent="0.3"/>
    <row r="3773" s="479" customFormat="1" ht="18" customHeight="1" x14ac:dyDescent="0.3"/>
    <row r="3774" s="479" customFormat="1" ht="18" customHeight="1" x14ac:dyDescent="0.3"/>
    <row r="3775" s="479" customFormat="1" ht="18" customHeight="1" x14ac:dyDescent="0.3"/>
    <row r="3776" s="479" customFormat="1" ht="18" customHeight="1" x14ac:dyDescent="0.3"/>
    <row r="3777" s="479" customFormat="1" ht="18" customHeight="1" x14ac:dyDescent="0.3"/>
    <row r="3778" s="479" customFormat="1" ht="18" customHeight="1" x14ac:dyDescent="0.3"/>
    <row r="3779" s="479" customFormat="1" ht="18" customHeight="1" x14ac:dyDescent="0.3"/>
    <row r="3780" s="479" customFormat="1" ht="18" customHeight="1" x14ac:dyDescent="0.3"/>
    <row r="3781" s="479" customFormat="1" ht="18" customHeight="1" x14ac:dyDescent="0.3"/>
    <row r="3782" s="479" customFormat="1" ht="18" customHeight="1" x14ac:dyDescent="0.3"/>
    <row r="3783" s="479" customFormat="1" ht="18" customHeight="1" x14ac:dyDescent="0.3"/>
    <row r="3784" s="479" customFormat="1" ht="18" customHeight="1" x14ac:dyDescent="0.3"/>
    <row r="3785" s="479" customFormat="1" ht="18" customHeight="1" x14ac:dyDescent="0.3"/>
    <row r="3786" s="479" customFormat="1" ht="18" customHeight="1" x14ac:dyDescent="0.3"/>
    <row r="3787" s="479" customFormat="1" ht="18" customHeight="1" x14ac:dyDescent="0.3"/>
    <row r="3788" s="479" customFormat="1" ht="18" customHeight="1" x14ac:dyDescent="0.3"/>
    <row r="3789" s="479" customFormat="1" ht="18" customHeight="1" x14ac:dyDescent="0.3"/>
    <row r="3790" s="479" customFormat="1" ht="18" customHeight="1" x14ac:dyDescent="0.3"/>
    <row r="3791" s="479" customFormat="1" ht="18" customHeight="1" x14ac:dyDescent="0.3"/>
    <row r="3792" s="479" customFormat="1" ht="18" customHeight="1" x14ac:dyDescent="0.3"/>
    <row r="3793" s="479" customFormat="1" ht="18" customHeight="1" x14ac:dyDescent="0.3"/>
    <row r="3794" s="479" customFormat="1" ht="18" customHeight="1" x14ac:dyDescent="0.3"/>
    <row r="3795" s="479" customFormat="1" ht="18" customHeight="1" x14ac:dyDescent="0.3"/>
    <row r="3796" s="479" customFormat="1" ht="18" customHeight="1" x14ac:dyDescent="0.3"/>
    <row r="3797" s="479" customFormat="1" ht="18" customHeight="1" x14ac:dyDescent="0.3"/>
    <row r="3798" s="479" customFormat="1" ht="18" customHeight="1" x14ac:dyDescent="0.3"/>
    <row r="3799" s="479" customFormat="1" ht="18" customHeight="1" x14ac:dyDescent="0.3"/>
    <row r="3800" s="479" customFormat="1" ht="18" customHeight="1" x14ac:dyDescent="0.3"/>
    <row r="3801" s="479" customFormat="1" ht="18" customHeight="1" x14ac:dyDescent="0.3"/>
    <row r="3802" s="479" customFormat="1" ht="18" customHeight="1" x14ac:dyDescent="0.3"/>
    <row r="3803" s="479" customFormat="1" ht="18" customHeight="1" x14ac:dyDescent="0.3"/>
    <row r="3804" s="479" customFormat="1" ht="18" customHeight="1" x14ac:dyDescent="0.3"/>
    <row r="3805" s="479" customFormat="1" ht="18" customHeight="1" x14ac:dyDescent="0.3"/>
    <row r="3806" s="479" customFormat="1" ht="18" customHeight="1" x14ac:dyDescent="0.3"/>
    <row r="3807" s="479" customFormat="1" ht="18" customHeight="1" x14ac:dyDescent="0.3"/>
    <row r="3808" s="479" customFormat="1" ht="18" customHeight="1" x14ac:dyDescent="0.3"/>
    <row r="3809" s="479" customFormat="1" ht="18" customHeight="1" x14ac:dyDescent="0.3"/>
    <row r="3810" s="479" customFormat="1" ht="18" customHeight="1" x14ac:dyDescent="0.3"/>
    <row r="3811" s="479" customFormat="1" ht="18" customHeight="1" x14ac:dyDescent="0.3"/>
    <row r="3812" s="479" customFormat="1" ht="18" customHeight="1" x14ac:dyDescent="0.3"/>
    <row r="3813" s="479" customFormat="1" ht="18" customHeight="1" x14ac:dyDescent="0.3"/>
    <row r="3814" s="479" customFormat="1" ht="18" customHeight="1" x14ac:dyDescent="0.3"/>
    <row r="3815" s="479" customFormat="1" ht="18" customHeight="1" x14ac:dyDescent="0.3"/>
    <row r="3816" s="479" customFormat="1" ht="18" customHeight="1" x14ac:dyDescent="0.3"/>
    <row r="3817" s="479" customFormat="1" ht="18" customHeight="1" x14ac:dyDescent="0.3"/>
    <row r="3818" s="479" customFormat="1" ht="18" customHeight="1" x14ac:dyDescent="0.3"/>
    <row r="3819" s="479" customFormat="1" ht="18" customHeight="1" x14ac:dyDescent="0.3"/>
    <row r="3820" s="479" customFormat="1" ht="18" customHeight="1" x14ac:dyDescent="0.3"/>
    <row r="3821" s="479" customFormat="1" ht="18" customHeight="1" x14ac:dyDescent="0.3"/>
    <row r="3822" s="479" customFormat="1" ht="18" customHeight="1" x14ac:dyDescent="0.3"/>
    <row r="3823" s="479" customFormat="1" ht="18" customHeight="1" x14ac:dyDescent="0.3"/>
    <row r="3824" s="479" customFormat="1" ht="18" customHeight="1" x14ac:dyDescent="0.3"/>
    <row r="3825" s="479" customFormat="1" ht="18" customHeight="1" x14ac:dyDescent="0.3"/>
    <row r="3826" s="479" customFormat="1" ht="18" customHeight="1" x14ac:dyDescent="0.3"/>
    <row r="3827" s="479" customFormat="1" ht="18" customHeight="1" x14ac:dyDescent="0.3"/>
    <row r="3828" s="479" customFormat="1" ht="18" customHeight="1" x14ac:dyDescent="0.3"/>
    <row r="3829" s="479" customFormat="1" ht="18" customHeight="1" x14ac:dyDescent="0.3"/>
    <row r="3830" s="479" customFormat="1" ht="18" customHeight="1" x14ac:dyDescent="0.3"/>
    <row r="3831" s="479" customFormat="1" ht="18" customHeight="1" x14ac:dyDescent="0.3"/>
    <row r="3832" s="479" customFormat="1" ht="18" customHeight="1" x14ac:dyDescent="0.3"/>
    <row r="3833" s="479" customFormat="1" ht="18" customHeight="1" x14ac:dyDescent="0.3"/>
    <row r="3834" s="479" customFormat="1" ht="18" customHeight="1" x14ac:dyDescent="0.3"/>
    <row r="3835" s="479" customFormat="1" ht="18" customHeight="1" x14ac:dyDescent="0.3"/>
    <row r="3836" s="479" customFormat="1" ht="18" customHeight="1" x14ac:dyDescent="0.3"/>
    <row r="3837" s="479" customFormat="1" ht="18" customHeight="1" x14ac:dyDescent="0.3"/>
    <row r="3838" s="479" customFormat="1" ht="18" customHeight="1" x14ac:dyDescent="0.3"/>
    <row r="3839" s="479" customFormat="1" ht="18" customHeight="1" x14ac:dyDescent="0.3"/>
    <row r="3840" s="479" customFormat="1" ht="18" customHeight="1" x14ac:dyDescent="0.3"/>
    <row r="3841" s="479" customFormat="1" ht="18" customHeight="1" x14ac:dyDescent="0.3"/>
    <row r="3842" s="479" customFormat="1" ht="18" customHeight="1" x14ac:dyDescent="0.3"/>
    <row r="3843" s="479" customFormat="1" ht="18" customHeight="1" x14ac:dyDescent="0.3"/>
    <row r="3844" s="479" customFormat="1" ht="18" customHeight="1" x14ac:dyDescent="0.3"/>
    <row r="3845" s="479" customFormat="1" ht="18" customHeight="1" x14ac:dyDescent="0.3"/>
    <row r="3846" s="479" customFormat="1" ht="18" customHeight="1" x14ac:dyDescent="0.3"/>
    <row r="3847" s="479" customFormat="1" ht="18" customHeight="1" x14ac:dyDescent="0.3"/>
    <row r="3848" s="479" customFormat="1" ht="18" customHeight="1" x14ac:dyDescent="0.3"/>
    <row r="3849" s="479" customFormat="1" ht="18" customHeight="1" x14ac:dyDescent="0.3"/>
    <row r="3850" s="479" customFormat="1" ht="18" customHeight="1" x14ac:dyDescent="0.3"/>
    <row r="3851" s="479" customFormat="1" ht="18" customHeight="1" x14ac:dyDescent="0.3"/>
    <row r="3852" s="479" customFormat="1" ht="18" customHeight="1" x14ac:dyDescent="0.3"/>
    <row r="3853" s="479" customFormat="1" ht="18" customHeight="1" x14ac:dyDescent="0.3"/>
    <row r="3854" s="479" customFormat="1" ht="18" customHeight="1" x14ac:dyDescent="0.3"/>
    <row r="3855" s="479" customFormat="1" ht="18" customHeight="1" x14ac:dyDescent="0.3"/>
    <row r="3856" s="479" customFormat="1" ht="18" customHeight="1" x14ac:dyDescent="0.3"/>
    <row r="3857" s="479" customFormat="1" ht="18" customHeight="1" x14ac:dyDescent="0.3"/>
    <row r="3858" s="479" customFormat="1" ht="18" customHeight="1" x14ac:dyDescent="0.3"/>
    <row r="3859" s="479" customFormat="1" ht="18" customHeight="1" x14ac:dyDescent="0.3"/>
    <row r="3860" s="479" customFormat="1" ht="18" customHeight="1" x14ac:dyDescent="0.3"/>
    <row r="3861" s="479" customFormat="1" ht="18" customHeight="1" x14ac:dyDescent="0.3"/>
    <row r="3862" s="479" customFormat="1" ht="18" customHeight="1" x14ac:dyDescent="0.3"/>
    <row r="3863" s="479" customFormat="1" ht="18" customHeight="1" x14ac:dyDescent="0.3"/>
    <row r="3864" s="479" customFormat="1" ht="18" customHeight="1" x14ac:dyDescent="0.3"/>
    <row r="3865" s="479" customFormat="1" ht="18" customHeight="1" x14ac:dyDescent="0.3"/>
    <row r="3866" s="479" customFormat="1" ht="18" customHeight="1" x14ac:dyDescent="0.3"/>
    <row r="3867" s="479" customFormat="1" ht="18" customHeight="1" x14ac:dyDescent="0.3"/>
    <row r="3868" s="479" customFormat="1" ht="18" customHeight="1" x14ac:dyDescent="0.3"/>
    <row r="3869" s="479" customFormat="1" ht="18" customHeight="1" x14ac:dyDescent="0.3"/>
    <row r="3870" s="479" customFormat="1" ht="18" customHeight="1" x14ac:dyDescent="0.3"/>
    <row r="3871" s="479" customFormat="1" ht="18" customHeight="1" x14ac:dyDescent="0.3"/>
    <row r="3872" s="479" customFormat="1" ht="18" customHeight="1" x14ac:dyDescent="0.3"/>
    <row r="3873" s="479" customFormat="1" ht="18" customHeight="1" x14ac:dyDescent="0.3"/>
    <row r="3874" s="479" customFormat="1" ht="18" customHeight="1" x14ac:dyDescent="0.3"/>
    <row r="3875" s="479" customFormat="1" ht="18" customHeight="1" x14ac:dyDescent="0.3"/>
    <row r="3876" s="479" customFormat="1" ht="18" customHeight="1" x14ac:dyDescent="0.3"/>
    <row r="3877" s="479" customFormat="1" ht="18" customHeight="1" x14ac:dyDescent="0.3"/>
    <row r="3878" s="479" customFormat="1" ht="18" customHeight="1" x14ac:dyDescent="0.3"/>
    <row r="3879" s="479" customFormat="1" ht="18" customHeight="1" x14ac:dyDescent="0.3"/>
    <row r="3880" s="479" customFormat="1" ht="18" customHeight="1" x14ac:dyDescent="0.3"/>
    <row r="3881" s="479" customFormat="1" ht="18" customHeight="1" x14ac:dyDescent="0.3"/>
    <row r="3882" s="479" customFormat="1" ht="18" customHeight="1" x14ac:dyDescent="0.3"/>
    <row r="3883" s="479" customFormat="1" ht="18" customHeight="1" x14ac:dyDescent="0.3"/>
    <row r="3884" s="479" customFormat="1" ht="18" customHeight="1" x14ac:dyDescent="0.3"/>
    <row r="3885" s="479" customFormat="1" ht="18" customHeight="1" x14ac:dyDescent="0.3"/>
    <row r="3886" s="479" customFormat="1" ht="18" customHeight="1" x14ac:dyDescent="0.3"/>
    <row r="3887" s="479" customFormat="1" ht="18" customHeight="1" x14ac:dyDescent="0.3"/>
    <row r="3888" s="479" customFormat="1" ht="18" customHeight="1" x14ac:dyDescent="0.3"/>
    <row r="3889" s="479" customFormat="1" ht="18" customHeight="1" x14ac:dyDescent="0.3"/>
    <row r="3890" s="479" customFormat="1" ht="18" customHeight="1" x14ac:dyDescent="0.3"/>
    <row r="3891" s="479" customFormat="1" ht="18" customHeight="1" x14ac:dyDescent="0.3"/>
    <row r="3892" s="479" customFormat="1" ht="18" customHeight="1" x14ac:dyDescent="0.3"/>
    <row r="3893" s="479" customFormat="1" ht="18" customHeight="1" x14ac:dyDescent="0.3"/>
    <row r="3894" s="479" customFormat="1" ht="18" customHeight="1" x14ac:dyDescent="0.3"/>
    <row r="3895" s="479" customFormat="1" ht="18" customHeight="1" x14ac:dyDescent="0.3"/>
    <row r="3896" s="479" customFormat="1" ht="18" customHeight="1" x14ac:dyDescent="0.3"/>
    <row r="3897" s="479" customFormat="1" ht="18" customHeight="1" x14ac:dyDescent="0.3"/>
    <row r="3898" s="479" customFormat="1" ht="18" customHeight="1" x14ac:dyDescent="0.3"/>
    <row r="3899" s="479" customFormat="1" ht="18" customHeight="1" x14ac:dyDescent="0.3"/>
    <row r="3900" s="479" customFormat="1" ht="18" customHeight="1" x14ac:dyDescent="0.3"/>
    <row r="3901" s="479" customFormat="1" ht="18" customHeight="1" x14ac:dyDescent="0.3"/>
    <row r="3902" s="479" customFormat="1" ht="18" customHeight="1" x14ac:dyDescent="0.3"/>
    <row r="3903" s="479" customFormat="1" ht="18" customHeight="1" x14ac:dyDescent="0.3"/>
    <row r="3904" s="479" customFormat="1" ht="18" customHeight="1" x14ac:dyDescent="0.3"/>
    <row r="3905" s="479" customFormat="1" ht="18" customHeight="1" x14ac:dyDescent="0.3"/>
    <row r="3906" s="479" customFormat="1" ht="18" customHeight="1" x14ac:dyDescent="0.3"/>
    <row r="3907" s="479" customFormat="1" ht="18" customHeight="1" x14ac:dyDescent="0.3"/>
    <row r="3908" s="479" customFormat="1" ht="18" customHeight="1" x14ac:dyDescent="0.3"/>
    <row r="3909" s="479" customFormat="1" ht="18" customHeight="1" x14ac:dyDescent="0.3"/>
    <row r="3910" s="479" customFormat="1" ht="18" customHeight="1" x14ac:dyDescent="0.3"/>
    <row r="3911" s="479" customFormat="1" ht="18" customHeight="1" x14ac:dyDescent="0.3"/>
    <row r="3912" s="479" customFormat="1" ht="18" customHeight="1" x14ac:dyDescent="0.3"/>
    <row r="3913" s="479" customFormat="1" ht="18" customHeight="1" x14ac:dyDescent="0.3"/>
    <row r="3914" s="479" customFormat="1" ht="18" customHeight="1" x14ac:dyDescent="0.3"/>
    <row r="3915" s="479" customFormat="1" ht="18" customHeight="1" x14ac:dyDescent="0.3"/>
    <row r="3916" s="479" customFormat="1" ht="18" customHeight="1" x14ac:dyDescent="0.3"/>
    <row r="3917" s="479" customFormat="1" ht="18" customHeight="1" x14ac:dyDescent="0.3"/>
    <row r="3918" s="479" customFormat="1" ht="18" customHeight="1" x14ac:dyDescent="0.3"/>
    <row r="3919" s="479" customFormat="1" ht="18" customHeight="1" x14ac:dyDescent="0.3"/>
    <row r="3920" s="479" customFormat="1" ht="18" customHeight="1" x14ac:dyDescent="0.3"/>
    <row r="3921" s="479" customFormat="1" ht="18" customHeight="1" x14ac:dyDescent="0.3"/>
    <row r="3922" s="479" customFormat="1" ht="18" customHeight="1" x14ac:dyDescent="0.3"/>
    <row r="3923" s="479" customFormat="1" ht="18" customHeight="1" x14ac:dyDescent="0.3"/>
    <row r="3924" s="479" customFormat="1" ht="18" customHeight="1" x14ac:dyDescent="0.3"/>
    <row r="3925" s="479" customFormat="1" ht="18" customHeight="1" x14ac:dyDescent="0.3"/>
    <row r="3926" s="479" customFormat="1" ht="18" customHeight="1" x14ac:dyDescent="0.3"/>
    <row r="3927" s="479" customFormat="1" ht="18" customHeight="1" x14ac:dyDescent="0.3"/>
    <row r="3928" s="479" customFormat="1" ht="18" customHeight="1" x14ac:dyDescent="0.3"/>
    <row r="3929" s="479" customFormat="1" ht="18" customHeight="1" x14ac:dyDescent="0.3"/>
    <row r="3930" s="479" customFormat="1" ht="18" customHeight="1" x14ac:dyDescent="0.3"/>
    <row r="3931" s="479" customFormat="1" ht="18" customHeight="1" x14ac:dyDescent="0.3"/>
    <row r="3932" s="479" customFormat="1" ht="18" customHeight="1" x14ac:dyDescent="0.3"/>
    <row r="3933" s="479" customFormat="1" ht="18" customHeight="1" x14ac:dyDescent="0.3"/>
    <row r="3934" s="479" customFormat="1" ht="18" customHeight="1" x14ac:dyDescent="0.3"/>
    <row r="3935" s="479" customFormat="1" ht="18" customHeight="1" x14ac:dyDescent="0.3"/>
    <row r="3936" s="479" customFormat="1" ht="18" customHeight="1" x14ac:dyDescent="0.3"/>
    <row r="3937" s="479" customFormat="1" ht="18" customHeight="1" x14ac:dyDescent="0.3"/>
    <row r="3938" s="479" customFormat="1" ht="18" customHeight="1" x14ac:dyDescent="0.3"/>
    <row r="3939" s="479" customFormat="1" ht="18" customHeight="1" x14ac:dyDescent="0.3"/>
    <row r="3940" s="479" customFormat="1" ht="18" customHeight="1" x14ac:dyDescent="0.3"/>
    <row r="3941" s="479" customFormat="1" ht="18" customHeight="1" x14ac:dyDescent="0.3"/>
    <row r="3942" s="479" customFormat="1" ht="18" customHeight="1" x14ac:dyDescent="0.3"/>
    <row r="3943" s="479" customFormat="1" ht="18" customHeight="1" x14ac:dyDescent="0.3"/>
    <row r="3944" s="479" customFormat="1" ht="18" customHeight="1" x14ac:dyDescent="0.3"/>
    <row r="3945" s="479" customFormat="1" ht="18" customHeight="1" x14ac:dyDescent="0.3"/>
    <row r="3946" s="479" customFormat="1" ht="18" customHeight="1" x14ac:dyDescent="0.3"/>
    <row r="3947" s="479" customFormat="1" ht="18" customHeight="1" x14ac:dyDescent="0.3"/>
    <row r="3948" s="479" customFormat="1" ht="18" customHeight="1" x14ac:dyDescent="0.3"/>
    <row r="3949" s="479" customFormat="1" ht="18" customHeight="1" x14ac:dyDescent="0.3"/>
    <row r="3950" s="479" customFormat="1" ht="18" customHeight="1" x14ac:dyDescent="0.3"/>
    <row r="3951" s="479" customFormat="1" ht="18" customHeight="1" x14ac:dyDescent="0.3"/>
    <row r="3952" s="479" customFormat="1" ht="18" customHeight="1" x14ac:dyDescent="0.3"/>
    <row r="3953" s="479" customFormat="1" ht="18" customHeight="1" x14ac:dyDescent="0.3"/>
    <row r="3954" s="479" customFormat="1" ht="18" customHeight="1" x14ac:dyDescent="0.3"/>
    <row r="3955" s="479" customFormat="1" ht="18" customHeight="1" x14ac:dyDescent="0.3"/>
    <row r="3956" s="479" customFormat="1" ht="18" customHeight="1" x14ac:dyDescent="0.3"/>
    <row r="3957" s="479" customFormat="1" ht="18" customHeight="1" x14ac:dyDescent="0.3"/>
    <row r="3958" s="479" customFormat="1" ht="18" customHeight="1" x14ac:dyDescent="0.3"/>
    <row r="3959" s="479" customFormat="1" ht="18" customHeight="1" x14ac:dyDescent="0.3"/>
    <row r="3960" s="479" customFormat="1" ht="18" customHeight="1" x14ac:dyDescent="0.3"/>
    <row r="3961" s="479" customFormat="1" ht="18" customHeight="1" x14ac:dyDescent="0.3"/>
    <row r="3962" s="479" customFormat="1" ht="18" customHeight="1" x14ac:dyDescent="0.3"/>
    <row r="3963" s="479" customFormat="1" ht="18" customHeight="1" x14ac:dyDescent="0.3"/>
    <row r="3964" s="479" customFormat="1" ht="18" customHeight="1" x14ac:dyDescent="0.3"/>
    <row r="3965" s="479" customFormat="1" ht="18" customHeight="1" x14ac:dyDescent="0.3"/>
    <row r="3966" s="479" customFormat="1" ht="18" customHeight="1" x14ac:dyDescent="0.3"/>
    <row r="3967" s="479" customFormat="1" ht="18" customHeight="1" x14ac:dyDescent="0.3"/>
    <row r="3968" s="479" customFormat="1" ht="18" customHeight="1" x14ac:dyDescent="0.3"/>
    <row r="3969" s="479" customFormat="1" ht="18" customHeight="1" x14ac:dyDescent="0.3"/>
    <row r="3970" s="479" customFormat="1" ht="18" customHeight="1" x14ac:dyDescent="0.3"/>
    <row r="3971" s="479" customFormat="1" ht="18" customHeight="1" x14ac:dyDescent="0.3"/>
    <row r="3972" s="479" customFormat="1" ht="18" customHeight="1" x14ac:dyDescent="0.3"/>
    <row r="3973" s="479" customFormat="1" ht="18" customHeight="1" x14ac:dyDescent="0.3"/>
    <row r="3974" s="479" customFormat="1" ht="18" customHeight="1" x14ac:dyDescent="0.3"/>
    <row r="3975" s="479" customFormat="1" ht="18" customHeight="1" x14ac:dyDescent="0.3"/>
    <row r="3976" s="479" customFormat="1" ht="18" customHeight="1" x14ac:dyDescent="0.3"/>
    <row r="3977" s="479" customFormat="1" ht="18" customHeight="1" x14ac:dyDescent="0.3"/>
    <row r="3978" s="479" customFormat="1" ht="18" customHeight="1" x14ac:dyDescent="0.3"/>
    <row r="3979" s="479" customFormat="1" ht="18" customHeight="1" x14ac:dyDescent="0.3"/>
    <row r="3980" s="479" customFormat="1" ht="18" customHeight="1" x14ac:dyDescent="0.3"/>
    <row r="3981" s="479" customFormat="1" ht="18" customHeight="1" x14ac:dyDescent="0.3"/>
    <row r="3982" s="479" customFormat="1" ht="18" customHeight="1" x14ac:dyDescent="0.3"/>
    <row r="3983" s="479" customFormat="1" ht="18" customHeight="1" x14ac:dyDescent="0.3"/>
    <row r="3984" s="479" customFormat="1" ht="18" customHeight="1" x14ac:dyDescent="0.3"/>
    <row r="3985" s="479" customFormat="1" ht="18" customHeight="1" x14ac:dyDescent="0.3"/>
    <row r="3986" s="479" customFormat="1" ht="18" customHeight="1" x14ac:dyDescent="0.3"/>
    <row r="3987" s="479" customFormat="1" ht="18" customHeight="1" x14ac:dyDescent="0.3"/>
    <row r="3988" s="479" customFormat="1" ht="18" customHeight="1" x14ac:dyDescent="0.3"/>
    <row r="3989" s="479" customFormat="1" ht="18" customHeight="1" x14ac:dyDescent="0.3"/>
    <row r="3990" s="479" customFormat="1" ht="18" customHeight="1" x14ac:dyDescent="0.3"/>
    <row r="3991" s="479" customFormat="1" ht="18" customHeight="1" x14ac:dyDescent="0.3"/>
    <row r="3992" s="479" customFormat="1" ht="18" customHeight="1" x14ac:dyDescent="0.3"/>
    <row r="3993" s="479" customFormat="1" ht="18" customHeight="1" x14ac:dyDescent="0.3"/>
    <row r="3994" s="479" customFormat="1" ht="18" customHeight="1" x14ac:dyDescent="0.3"/>
    <row r="3995" s="479" customFormat="1" ht="18" customHeight="1" x14ac:dyDescent="0.3"/>
    <row r="3996" s="479" customFormat="1" ht="18" customHeight="1" x14ac:dyDescent="0.3"/>
    <row r="3997" s="479" customFormat="1" ht="18" customHeight="1" x14ac:dyDescent="0.3"/>
    <row r="3998" s="479" customFormat="1" ht="18" customHeight="1" x14ac:dyDescent="0.3"/>
    <row r="3999" s="479" customFormat="1" ht="18" customHeight="1" x14ac:dyDescent="0.3"/>
    <row r="4000" s="479" customFormat="1" ht="18" customHeight="1" x14ac:dyDescent="0.3"/>
    <row r="4001" s="479" customFormat="1" ht="18" customHeight="1" x14ac:dyDescent="0.3"/>
    <row r="4002" s="479" customFormat="1" ht="18" customHeight="1" x14ac:dyDescent="0.3"/>
    <row r="4003" s="479" customFormat="1" ht="18" customHeight="1" x14ac:dyDescent="0.3"/>
    <row r="4004" s="479" customFormat="1" ht="18" customHeight="1" x14ac:dyDescent="0.3"/>
    <row r="4005" s="479" customFormat="1" ht="18" customHeight="1" x14ac:dyDescent="0.3"/>
    <row r="4006" s="479" customFormat="1" ht="18" customHeight="1" x14ac:dyDescent="0.3"/>
    <row r="4007" s="479" customFormat="1" ht="18" customHeight="1" x14ac:dyDescent="0.3"/>
    <row r="4008" s="479" customFormat="1" ht="18" customHeight="1" x14ac:dyDescent="0.3"/>
    <row r="4009" s="479" customFormat="1" ht="18" customHeight="1" x14ac:dyDescent="0.3"/>
    <row r="4010" s="479" customFormat="1" ht="18" customHeight="1" x14ac:dyDescent="0.3"/>
    <row r="4011" s="479" customFormat="1" ht="18" customHeight="1" x14ac:dyDescent="0.3"/>
    <row r="4012" s="479" customFormat="1" ht="18" customHeight="1" x14ac:dyDescent="0.3"/>
    <row r="4013" s="479" customFormat="1" ht="18" customHeight="1" x14ac:dyDescent="0.3"/>
    <row r="4014" s="479" customFormat="1" ht="18" customHeight="1" x14ac:dyDescent="0.3"/>
    <row r="4015" s="479" customFormat="1" ht="18" customHeight="1" x14ac:dyDescent="0.3"/>
    <row r="4016" s="479" customFormat="1" ht="18" customHeight="1" x14ac:dyDescent="0.3"/>
    <row r="4017" s="479" customFormat="1" ht="18" customHeight="1" x14ac:dyDescent="0.3"/>
    <row r="4018" s="479" customFormat="1" ht="18" customHeight="1" x14ac:dyDescent="0.3"/>
    <row r="4019" s="479" customFormat="1" ht="18" customHeight="1" x14ac:dyDescent="0.3"/>
    <row r="4020" s="479" customFormat="1" ht="18" customHeight="1" x14ac:dyDescent="0.3"/>
    <row r="4021" s="479" customFormat="1" ht="18" customHeight="1" x14ac:dyDescent="0.3"/>
    <row r="4022" s="479" customFormat="1" ht="18" customHeight="1" x14ac:dyDescent="0.3"/>
    <row r="4023" s="479" customFormat="1" ht="18" customHeight="1" x14ac:dyDescent="0.3"/>
    <row r="4024" s="479" customFormat="1" ht="18" customHeight="1" x14ac:dyDescent="0.3"/>
    <row r="4025" s="479" customFormat="1" ht="18" customHeight="1" x14ac:dyDescent="0.3"/>
    <row r="4026" s="479" customFormat="1" ht="18" customHeight="1" x14ac:dyDescent="0.3"/>
    <row r="4027" s="479" customFormat="1" ht="18" customHeight="1" x14ac:dyDescent="0.3"/>
    <row r="4028" s="479" customFormat="1" ht="18" customHeight="1" x14ac:dyDescent="0.3"/>
    <row r="4029" s="479" customFormat="1" ht="18" customHeight="1" x14ac:dyDescent="0.3"/>
    <row r="4030" s="479" customFormat="1" ht="18" customHeight="1" x14ac:dyDescent="0.3"/>
    <row r="4031" s="479" customFormat="1" ht="18" customHeight="1" x14ac:dyDescent="0.3"/>
    <row r="4032" s="479" customFormat="1" ht="18" customHeight="1" x14ac:dyDescent="0.3"/>
    <row r="4033" s="479" customFormat="1" ht="18" customHeight="1" x14ac:dyDescent="0.3"/>
    <row r="4034" s="479" customFormat="1" ht="18" customHeight="1" x14ac:dyDescent="0.3"/>
    <row r="4035" s="479" customFormat="1" ht="18" customHeight="1" x14ac:dyDescent="0.3"/>
    <row r="4036" s="479" customFormat="1" ht="18" customHeight="1" x14ac:dyDescent="0.3"/>
    <row r="4037" s="479" customFormat="1" ht="18" customHeight="1" x14ac:dyDescent="0.3"/>
    <row r="4038" s="479" customFormat="1" ht="18" customHeight="1" x14ac:dyDescent="0.3"/>
    <row r="4039" s="479" customFormat="1" ht="18" customHeight="1" x14ac:dyDescent="0.3"/>
    <row r="4040" s="479" customFormat="1" ht="18" customHeight="1" x14ac:dyDescent="0.3"/>
    <row r="4041" s="479" customFormat="1" ht="18" customHeight="1" x14ac:dyDescent="0.3"/>
    <row r="4042" s="479" customFormat="1" ht="18" customHeight="1" x14ac:dyDescent="0.3"/>
    <row r="4043" s="479" customFormat="1" ht="18" customHeight="1" x14ac:dyDescent="0.3"/>
    <row r="4044" s="479" customFormat="1" ht="18" customHeight="1" x14ac:dyDescent="0.3"/>
    <row r="4045" s="479" customFormat="1" ht="18" customHeight="1" x14ac:dyDescent="0.3"/>
    <row r="4046" s="479" customFormat="1" ht="18" customHeight="1" x14ac:dyDescent="0.3"/>
    <row r="4047" s="479" customFormat="1" ht="18" customHeight="1" x14ac:dyDescent="0.3"/>
    <row r="4048" s="479" customFormat="1" ht="18" customHeight="1" x14ac:dyDescent="0.3"/>
    <row r="4049" s="479" customFormat="1" ht="18" customHeight="1" x14ac:dyDescent="0.3"/>
    <row r="4050" s="479" customFormat="1" ht="18" customHeight="1" x14ac:dyDescent="0.3"/>
    <row r="4051" s="479" customFormat="1" ht="18" customHeight="1" x14ac:dyDescent="0.3"/>
    <row r="4052" s="479" customFormat="1" ht="18" customHeight="1" x14ac:dyDescent="0.3"/>
    <row r="4053" s="479" customFormat="1" ht="18" customHeight="1" x14ac:dyDescent="0.3"/>
    <row r="4054" s="479" customFormat="1" ht="18" customHeight="1" x14ac:dyDescent="0.3"/>
    <row r="4055" s="479" customFormat="1" ht="18" customHeight="1" x14ac:dyDescent="0.3"/>
    <row r="4056" s="479" customFormat="1" ht="18" customHeight="1" x14ac:dyDescent="0.3"/>
    <row r="4057" s="479" customFormat="1" ht="18" customHeight="1" x14ac:dyDescent="0.3"/>
    <row r="4058" s="479" customFormat="1" ht="18" customHeight="1" x14ac:dyDescent="0.3"/>
    <row r="4059" s="479" customFormat="1" ht="18" customHeight="1" x14ac:dyDescent="0.3"/>
    <row r="4060" s="479" customFormat="1" ht="18" customHeight="1" x14ac:dyDescent="0.3"/>
    <row r="4061" s="479" customFormat="1" ht="18" customHeight="1" x14ac:dyDescent="0.3"/>
    <row r="4062" s="479" customFormat="1" ht="18" customHeight="1" x14ac:dyDescent="0.3"/>
    <row r="4063" s="479" customFormat="1" ht="18" customHeight="1" x14ac:dyDescent="0.3"/>
    <row r="4064" s="479" customFormat="1" ht="18" customHeight="1" x14ac:dyDescent="0.3"/>
    <row r="4065" s="479" customFormat="1" ht="18" customHeight="1" x14ac:dyDescent="0.3"/>
    <row r="4066" s="479" customFormat="1" ht="18" customHeight="1" x14ac:dyDescent="0.3"/>
    <row r="4067" s="479" customFormat="1" ht="18" customHeight="1" x14ac:dyDescent="0.3"/>
    <row r="4068" s="479" customFormat="1" ht="18" customHeight="1" x14ac:dyDescent="0.3"/>
    <row r="4069" s="479" customFormat="1" ht="18" customHeight="1" x14ac:dyDescent="0.3"/>
    <row r="4070" s="479" customFormat="1" ht="18" customHeight="1" x14ac:dyDescent="0.3"/>
    <row r="4071" s="479" customFormat="1" ht="18" customHeight="1" x14ac:dyDescent="0.3"/>
    <row r="4072" s="479" customFormat="1" ht="18" customHeight="1" x14ac:dyDescent="0.3"/>
    <row r="4073" s="479" customFormat="1" ht="18" customHeight="1" x14ac:dyDescent="0.3"/>
    <row r="4074" s="479" customFormat="1" ht="18" customHeight="1" x14ac:dyDescent="0.3"/>
    <row r="4075" s="479" customFormat="1" ht="18" customHeight="1" x14ac:dyDescent="0.3"/>
    <row r="4076" s="479" customFormat="1" ht="18" customHeight="1" x14ac:dyDescent="0.3"/>
    <row r="4077" s="479" customFormat="1" ht="18" customHeight="1" x14ac:dyDescent="0.3"/>
    <row r="4078" s="479" customFormat="1" ht="18" customHeight="1" x14ac:dyDescent="0.3"/>
    <row r="4079" s="479" customFormat="1" ht="18" customHeight="1" x14ac:dyDescent="0.3"/>
    <row r="4080" s="479" customFormat="1" ht="18" customHeight="1" x14ac:dyDescent="0.3"/>
    <row r="4081" s="479" customFormat="1" ht="18" customHeight="1" x14ac:dyDescent="0.3"/>
    <row r="4082" s="479" customFormat="1" ht="18" customHeight="1" x14ac:dyDescent="0.3"/>
    <row r="4083" s="479" customFormat="1" ht="18" customHeight="1" x14ac:dyDescent="0.3"/>
    <row r="4084" s="479" customFormat="1" ht="18" customHeight="1" x14ac:dyDescent="0.3"/>
    <row r="4085" s="479" customFormat="1" ht="18" customHeight="1" x14ac:dyDescent="0.3"/>
    <row r="4086" s="479" customFormat="1" ht="18" customHeight="1" x14ac:dyDescent="0.3"/>
    <row r="4087" s="479" customFormat="1" ht="18" customHeight="1" x14ac:dyDescent="0.3"/>
    <row r="4088" s="479" customFormat="1" ht="18" customHeight="1" x14ac:dyDescent="0.3"/>
    <row r="4089" s="479" customFormat="1" ht="18" customHeight="1" x14ac:dyDescent="0.3"/>
    <row r="4090" s="479" customFormat="1" ht="18" customHeight="1" x14ac:dyDescent="0.3"/>
    <row r="4091" s="479" customFormat="1" ht="18" customHeight="1" x14ac:dyDescent="0.3"/>
    <row r="4092" s="479" customFormat="1" ht="18" customHeight="1" x14ac:dyDescent="0.3"/>
    <row r="4093" s="479" customFormat="1" ht="18" customHeight="1" x14ac:dyDescent="0.3"/>
    <row r="4094" s="479" customFormat="1" ht="18" customHeight="1" x14ac:dyDescent="0.3"/>
    <row r="4095" s="479" customFormat="1" ht="18" customHeight="1" x14ac:dyDescent="0.3"/>
    <row r="4096" s="479" customFormat="1" ht="18" customHeight="1" x14ac:dyDescent="0.3"/>
    <row r="4097" s="479" customFormat="1" ht="18" customHeight="1" x14ac:dyDescent="0.3"/>
    <row r="4098" s="479" customFormat="1" ht="18" customHeight="1" x14ac:dyDescent="0.3"/>
    <row r="4099" s="479" customFormat="1" ht="18" customHeight="1" x14ac:dyDescent="0.3"/>
    <row r="4100" s="479" customFormat="1" ht="18" customHeight="1" x14ac:dyDescent="0.3"/>
    <row r="4101" s="479" customFormat="1" ht="18" customHeight="1" x14ac:dyDescent="0.3"/>
    <row r="4102" s="479" customFormat="1" ht="18" customHeight="1" x14ac:dyDescent="0.3"/>
    <row r="4103" s="479" customFormat="1" ht="18" customHeight="1" x14ac:dyDescent="0.3"/>
    <row r="4104" s="479" customFormat="1" ht="18" customHeight="1" x14ac:dyDescent="0.3"/>
    <row r="4105" s="479" customFormat="1" ht="18" customHeight="1" x14ac:dyDescent="0.3"/>
    <row r="4106" s="479" customFormat="1" ht="18" customHeight="1" x14ac:dyDescent="0.3"/>
    <row r="4107" s="479" customFormat="1" ht="18" customHeight="1" x14ac:dyDescent="0.3"/>
    <row r="4108" s="479" customFormat="1" ht="18" customHeight="1" x14ac:dyDescent="0.3"/>
    <row r="4109" s="479" customFormat="1" ht="18" customHeight="1" x14ac:dyDescent="0.3"/>
    <row r="4110" s="479" customFormat="1" ht="18" customHeight="1" x14ac:dyDescent="0.3"/>
    <row r="4111" s="479" customFormat="1" ht="18" customHeight="1" x14ac:dyDescent="0.3"/>
    <row r="4112" s="479" customFormat="1" ht="18" customHeight="1" x14ac:dyDescent="0.3"/>
    <row r="4113" s="479" customFormat="1" ht="18" customHeight="1" x14ac:dyDescent="0.3"/>
    <row r="4114" s="479" customFormat="1" ht="18" customHeight="1" x14ac:dyDescent="0.3"/>
    <row r="4115" s="479" customFormat="1" ht="18" customHeight="1" x14ac:dyDescent="0.3"/>
    <row r="4116" s="479" customFormat="1" ht="18" customHeight="1" x14ac:dyDescent="0.3"/>
    <row r="4117" s="479" customFormat="1" ht="18" customHeight="1" x14ac:dyDescent="0.3"/>
    <row r="4118" s="479" customFormat="1" ht="18" customHeight="1" x14ac:dyDescent="0.3"/>
    <row r="4119" s="479" customFormat="1" ht="18" customHeight="1" x14ac:dyDescent="0.3"/>
    <row r="4120" s="479" customFormat="1" ht="18" customHeight="1" x14ac:dyDescent="0.3"/>
    <row r="4121" s="479" customFormat="1" ht="18" customHeight="1" x14ac:dyDescent="0.3"/>
    <row r="4122" s="479" customFormat="1" ht="18" customHeight="1" x14ac:dyDescent="0.3"/>
    <row r="4123" s="479" customFormat="1" ht="18" customHeight="1" x14ac:dyDescent="0.3"/>
    <row r="4124" s="479" customFormat="1" ht="18" customHeight="1" x14ac:dyDescent="0.3"/>
    <row r="4125" s="479" customFormat="1" ht="18" customHeight="1" x14ac:dyDescent="0.3"/>
    <row r="4126" s="479" customFormat="1" ht="18" customHeight="1" x14ac:dyDescent="0.3"/>
    <row r="4127" s="479" customFormat="1" ht="18" customHeight="1" x14ac:dyDescent="0.3"/>
    <row r="4128" s="479" customFormat="1" ht="18" customHeight="1" x14ac:dyDescent="0.3"/>
    <row r="4129" s="479" customFormat="1" ht="18" customHeight="1" x14ac:dyDescent="0.3"/>
    <row r="4130" s="479" customFormat="1" ht="18" customHeight="1" x14ac:dyDescent="0.3"/>
    <row r="4131" s="479" customFormat="1" ht="18" customHeight="1" x14ac:dyDescent="0.3"/>
    <row r="4132" s="479" customFormat="1" ht="18" customHeight="1" x14ac:dyDescent="0.3"/>
    <row r="4133" s="479" customFormat="1" ht="18" customHeight="1" x14ac:dyDescent="0.3"/>
    <row r="4134" s="479" customFormat="1" ht="18" customHeight="1" x14ac:dyDescent="0.3"/>
    <row r="4135" s="479" customFormat="1" ht="18" customHeight="1" x14ac:dyDescent="0.3"/>
    <row r="4136" s="479" customFormat="1" ht="18" customHeight="1" x14ac:dyDescent="0.3"/>
    <row r="4137" s="479" customFormat="1" ht="18" customHeight="1" x14ac:dyDescent="0.3"/>
    <row r="4138" s="479" customFormat="1" ht="18" customHeight="1" x14ac:dyDescent="0.3"/>
    <row r="4139" s="479" customFormat="1" ht="18" customHeight="1" x14ac:dyDescent="0.3"/>
    <row r="4140" s="479" customFormat="1" ht="18" customHeight="1" x14ac:dyDescent="0.3"/>
    <row r="4141" s="479" customFormat="1" ht="18" customHeight="1" x14ac:dyDescent="0.3"/>
    <row r="4142" s="479" customFormat="1" ht="18" customHeight="1" x14ac:dyDescent="0.3"/>
    <row r="4143" s="479" customFormat="1" ht="18" customHeight="1" x14ac:dyDescent="0.3"/>
    <row r="4144" s="479" customFormat="1" ht="18" customHeight="1" x14ac:dyDescent="0.3"/>
    <row r="4145" s="479" customFormat="1" ht="18" customHeight="1" x14ac:dyDescent="0.3"/>
    <row r="4146" s="479" customFormat="1" ht="18" customHeight="1" x14ac:dyDescent="0.3"/>
    <row r="4147" s="479" customFormat="1" ht="18" customHeight="1" x14ac:dyDescent="0.3"/>
    <row r="4148" s="479" customFormat="1" ht="18" customHeight="1" x14ac:dyDescent="0.3"/>
    <row r="4149" s="479" customFormat="1" ht="18" customHeight="1" x14ac:dyDescent="0.3"/>
    <row r="4150" s="479" customFormat="1" ht="18" customHeight="1" x14ac:dyDescent="0.3"/>
    <row r="4151" s="479" customFormat="1" ht="18" customHeight="1" x14ac:dyDescent="0.3"/>
    <row r="4152" s="479" customFormat="1" ht="18" customHeight="1" x14ac:dyDescent="0.3"/>
    <row r="4153" s="479" customFormat="1" ht="18" customHeight="1" x14ac:dyDescent="0.3"/>
    <row r="4154" s="479" customFormat="1" ht="18" customHeight="1" x14ac:dyDescent="0.3"/>
    <row r="4155" s="479" customFormat="1" ht="18" customHeight="1" x14ac:dyDescent="0.3"/>
    <row r="4156" s="479" customFormat="1" ht="18" customHeight="1" x14ac:dyDescent="0.3"/>
    <row r="4157" s="479" customFormat="1" ht="18" customHeight="1" x14ac:dyDescent="0.3"/>
    <row r="4158" s="479" customFormat="1" ht="18" customHeight="1" x14ac:dyDescent="0.3"/>
    <row r="4159" s="479" customFormat="1" ht="18" customHeight="1" x14ac:dyDescent="0.3"/>
    <row r="4160" s="479" customFormat="1" ht="18" customHeight="1" x14ac:dyDescent="0.3"/>
    <row r="4161" s="479" customFormat="1" ht="18" customHeight="1" x14ac:dyDescent="0.3"/>
    <row r="4162" s="479" customFormat="1" ht="18" customHeight="1" x14ac:dyDescent="0.3"/>
    <row r="4163" s="479" customFormat="1" ht="18" customHeight="1" x14ac:dyDescent="0.3"/>
    <row r="4164" s="479" customFormat="1" ht="18" customHeight="1" x14ac:dyDescent="0.3"/>
    <row r="4165" s="479" customFormat="1" ht="18" customHeight="1" x14ac:dyDescent="0.3"/>
    <row r="4166" s="479" customFormat="1" ht="18" customHeight="1" x14ac:dyDescent="0.3"/>
    <row r="4167" s="479" customFormat="1" ht="18" customHeight="1" x14ac:dyDescent="0.3"/>
    <row r="4168" s="479" customFormat="1" ht="18" customHeight="1" x14ac:dyDescent="0.3"/>
    <row r="4169" s="479" customFormat="1" ht="18" customHeight="1" x14ac:dyDescent="0.3"/>
    <row r="4170" s="479" customFormat="1" ht="18" customHeight="1" x14ac:dyDescent="0.3"/>
    <row r="4171" s="479" customFormat="1" ht="18" customHeight="1" x14ac:dyDescent="0.3"/>
    <row r="4172" s="479" customFormat="1" ht="18" customHeight="1" x14ac:dyDescent="0.3"/>
    <row r="4173" s="479" customFormat="1" ht="18" customHeight="1" x14ac:dyDescent="0.3"/>
    <row r="4174" s="479" customFormat="1" ht="18" customHeight="1" x14ac:dyDescent="0.3"/>
    <row r="4175" s="479" customFormat="1" ht="18" customHeight="1" x14ac:dyDescent="0.3"/>
    <row r="4176" s="479" customFormat="1" ht="18" customHeight="1" x14ac:dyDescent="0.3"/>
    <row r="4177" s="479" customFormat="1" ht="18" customHeight="1" x14ac:dyDescent="0.3"/>
    <row r="4178" s="479" customFormat="1" ht="18" customHeight="1" x14ac:dyDescent="0.3"/>
    <row r="4179" s="479" customFormat="1" ht="18" customHeight="1" x14ac:dyDescent="0.3"/>
    <row r="4180" s="479" customFormat="1" ht="18" customHeight="1" x14ac:dyDescent="0.3"/>
    <row r="4181" s="479" customFormat="1" ht="18" customHeight="1" x14ac:dyDescent="0.3"/>
    <row r="4182" s="479" customFormat="1" ht="18" customHeight="1" x14ac:dyDescent="0.3"/>
    <row r="4183" s="479" customFormat="1" ht="18" customHeight="1" x14ac:dyDescent="0.3"/>
    <row r="4184" s="479" customFormat="1" ht="18" customHeight="1" x14ac:dyDescent="0.3"/>
    <row r="4185" s="479" customFormat="1" ht="18" customHeight="1" x14ac:dyDescent="0.3"/>
    <row r="4186" s="479" customFormat="1" ht="18" customHeight="1" x14ac:dyDescent="0.3"/>
    <row r="4187" s="479" customFormat="1" ht="18" customHeight="1" x14ac:dyDescent="0.3"/>
    <row r="4188" s="479" customFormat="1" ht="18" customHeight="1" x14ac:dyDescent="0.3"/>
    <row r="4189" s="479" customFormat="1" ht="18" customHeight="1" x14ac:dyDescent="0.3"/>
    <row r="4190" s="479" customFormat="1" ht="18" customHeight="1" x14ac:dyDescent="0.3"/>
    <row r="4191" s="479" customFormat="1" ht="18" customHeight="1" x14ac:dyDescent="0.3"/>
    <row r="4192" s="479" customFormat="1" ht="18" customHeight="1" x14ac:dyDescent="0.3"/>
    <row r="4193" s="479" customFormat="1" ht="18" customHeight="1" x14ac:dyDescent="0.3"/>
    <row r="4194" s="479" customFormat="1" ht="18" customHeight="1" x14ac:dyDescent="0.3"/>
    <row r="4195" s="479" customFormat="1" ht="18" customHeight="1" x14ac:dyDescent="0.3"/>
    <row r="4196" s="479" customFormat="1" ht="18" customHeight="1" x14ac:dyDescent="0.3"/>
    <row r="4197" s="479" customFormat="1" ht="18" customHeight="1" x14ac:dyDescent="0.3"/>
    <row r="4198" s="479" customFormat="1" ht="18" customHeight="1" x14ac:dyDescent="0.3"/>
    <row r="4199" s="479" customFormat="1" ht="18" customHeight="1" x14ac:dyDescent="0.3"/>
    <row r="4200" s="479" customFormat="1" ht="18" customHeight="1" x14ac:dyDescent="0.3"/>
    <row r="4201" s="479" customFormat="1" ht="18" customHeight="1" x14ac:dyDescent="0.3"/>
    <row r="4202" s="479" customFormat="1" ht="18" customHeight="1" x14ac:dyDescent="0.3"/>
    <row r="4203" s="479" customFormat="1" ht="18" customHeight="1" x14ac:dyDescent="0.3"/>
    <row r="4204" s="479" customFormat="1" ht="18" customHeight="1" x14ac:dyDescent="0.3"/>
    <row r="4205" s="479" customFormat="1" ht="18" customHeight="1" x14ac:dyDescent="0.3"/>
    <row r="4206" s="479" customFormat="1" ht="18" customHeight="1" x14ac:dyDescent="0.3"/>
    <row r="4207" s="479" customFormat="1" ht="18" customHeight="1" x14ac:dyDescent="0.3"/>
    <row r="4208" s="479" customFormat="1" ht="18" customHeight="1" x14ac:dyDescent="0.3"/>
    <row r="4209" s="479" customFormat="1" ht="18" customHeight="1" x14ac:dyDescent="0.3"/>
    <row r="4210" s="479" customFormat="1" ht="18" customHeight="1" x14ac:dyDescent="0.3"/>
    <row r="4211" s="479" customFormat="1" ht="18" customHeight="1" x14ac:dyDescent="0.3"/>
    <row r="4212" s="479" customFormat="1" ht="18" customHeight="1" x14ac:dyDescent="0.3"/>
    <row r="4213" s="479" customFormat="1" ht="18" customHeight="1" x14ac:dyDescent="0.3"/>
    <row r="4214" s="479" customFormat="1" ht="18" customHeight="1" x14ac:dyDescent="0.3"/>
    <row r="4215" s="479" customFormat="1" ht="18" customHeight="1" x14ac:dyDescent="0.3"/>
    <row r="4216" s="479" customFormat="1" ht="18" customHeight="1" x14ac:dyDescent="0.3"/>
    <row r="4217" s="479" customFormat="1" ht="18" customHeight="1" x14ac:dyDescent="0.3"/>
    <row r="4218" s="479" customFormat="1" ht="18" customHeight="1" x14ac:dyDescent="0.3"/>
    <row r="4219" s="479" customFormat="1" ht="18" customHeight="1" x14ac:dyDescent="0.3"/>
    <row r="4220" s="479" customFormat="1" ht="18" customHeight="1" x14ac:dyDescent="0.3"/>
    <row r="4221" s="479" customFormat="1" ht="18" customHeight="1" x14ac:dyDescent="0.3"/>
    <row r="4222" s="479" customFormat="1" ht="18" customHeight="1" x14ac:dyDescent="0.3"/>
    <row r="4223" s="479" customFormat="1" ht="18" customHeight="1" x14ac:dyDescent="0.3"/>
    <row r="4224" s="479" customFormat="1" ht="18" customHeight="1" x14ac:dyDescent="0.3"/>
    <row r="4225" s="479" customFormat="1" ht="18" customHeight="1" x14ac:dyDescent="0.3"/>
    <row r="4226" s="479" customFormat="1" ht="18" customHeight="1" x14ac:dyDescent="0.3"/>
    <row r="4227" s="479" customFormat="1" ht="18" customHeight="1" x14ac:dyDescent="0.3"/>
    <row r="4228" s="479" customFormat="1" ht="18" customHeight="1" x14ac:dyDescent="0.3"/>
    <row r="4229" s="479" customFormat="1" ht="18" customHeight="1" x14ac:dyDescent="0.3"/>
    <row r="4230" s="479" customFormat="1" ht="18" customHeight="1" x14ac:dyDescent="0.3"/>
    <row r="4231" s="479" customFormat="1" ht="18" customHeight="1" x14ac:dyDescent="0.3"/>
    <row r="4232" s="479" customFormat="1" ht="18" customHeight="1" x14ac:dyDescent="0.3"/>
    <row r="4233" s="479" customFormat="1" ht="18" customHeight="1" x14ac:dyDescent="0.3"/>
    <row r="4234" s="479" customFormat="1" ht="18" customHeight="1" x14ac:dyDescent="0.3"/>
    <row r="4235" s="479" customFormat="1" ht="18" customHeight="1" x14ac:dyDescent="0.3"/>
    <row r="4236" s="479" customFormat="1" ht="18" customHeight="1" x14ac:dyDescent="0.3"/>
    <row r="4237" s="479" customFormat="1" ht="18" customHeight="1" x14ac:dyDescent="0.3"/>
    <row r="4238" s="479" customFormat="1" ht="18" customHeight="1" x14ac:dyDescent="0.3"/>
    <row r="4239" s="479" customFormat="1" ht="18" customHeight="1" x14ac:dyDescent="0.3"/>
    <row r="4240" s="479" customFormat="1" ht="18" customHeight="1" x14ac:dyDescent="0.3"/>
    <row r="4241" s="479" customFormat="1" ht="18" customHeight="1" x14ac:dyDescent="0.3"/>
    <row r="4242" s="479" customFormat="1" ht="18" customHeight="1" x14ac:dyDescent="0.3"/>
    <row r="4243" s="479" customFormat="1" ht="18" customHeight="1" x14ac:dyDescent="0.3"/>
    <row r="4244" s="479" customFormat="1" ht="18" customHeight="1" x14ac:dyDescent="0.3"/>
    <row r="4245" s="479" customFormat="1" ht="18" customHeight="1" x14ac:dyDescent="0.3"/>
    <row r="4246" s="479" customFormat="1" ht="18" customHeight="1" x14ac:dyDescent="0.3"/>
    <row r="4247" s="479" customFormat="1" ht="18" customHeight="1" x14ac:dyDescent="0.3"/>
    <row r="4248" s="479" customFormat="1" ht="18" customHeight="1" x14ac:dyDescent="0.3"/>
    <row r="4249" s="479" customFormat="1" ht="18" customHeight="1" x14ac:dyDescent="0.3"/>
    <row r="4250" s="479" customFormat="1" ht="18" customHeight="1" x14ac:dyDescent="0.3"/>
    <row r="4251" s="479" customFormat="1" ht="18" customHeight="1" x14ac:dyDescent="0.3"/>
    <row r="4252" s="479" customFormat="1" ht="18" customHeight="1" x14ac:dyDescent="0.3"/>
    <row r="4253" s="479" customFormat="1" ht="18" customHeight="1" x14ac:dyDescent="0.3"/>
    <row r="4254" s="479" customFormat="1" ht="18" customHeight="1" x14ac:dyDescent="0.3"/>
    <row r="4255" s="479" customFormat="1" ht="18" customHeight="1" x14ac:dyDescent="0.3"/>
    <row r="4256" s="479" customFormat="1" ht="18" customHeight="1" x14ac:dyDescent="0.3"/>
    <row r="4257" s="479" customFormat="1" ht="18" customHeight="1" x14ac:dyDescent="0.3"/>
    <row r="4258" s="479" customFormat="1" ht="18" customHeight="1" x14ac:dyDescent="0.3"/>
    <row r="4259" s="479" customFormat="1" ht="18" customHeight="1" x14ac:dyDescent="0.3"/>
    <row r="4260" s="479" customFormat="1" ht="18" customHeight="1" x14ac:dyDescent="0.3"/>
    <row r="4261" s="479" customFormat="1" ht="18" customHeight="1" x14ac:dyDescent="0.3"/>
    <row r="4262" s="479" customFormat="1" ht="18" customHeight="1" x14ac:dyDescent="0.3"/>
    <row r="4263" s="479" customFormat="1" ht="18" customHeight="1" x14ac:dyDescent="0.3"/>
    <row r="4264" s="479" customFormat="1" ht="18" customHeight="1" x14ac:dyDescent="0.3"/>
    <row r="4265" s="479" customFormat="1" ht="18" customHeight="1" x14ac:dyDescent="0.3"/>
    <row r="4266" s="479" customFormat="1" ht="18" customHeight="1" x14ac:dyDescent="0.3"/>
    <row r="4267" s="479" customFormat="1" ht="18" customHeight="1" x14ac:dyDescent="0.3"/>
    <row r="4268" s="479" customFormat="1" ht="18" customHeight="1" x14ac:dyDescent="0.3"/>
    <row r="4269" s="479" customFormat="1" ht="18" customHeight="1" x14ac:dyDescent="0.3"/>
    <row r="4270" s="479" customFormat="1" ht="18" customHeight="1" x14ac:dyDescent="0.3"/>
    <row r="4271" s="479" customFormat="1" ht="18" customHeight="1" x14ac:dyDescent="0.3"/>
    <row r="4272" s="479" customFormat="1" ht="18" customHeight="1" x14ac:dyDescent="0.3"/>
    <row r="4273" s="479" customFormat="1" ht="18" customHeight="1" x14ac:dyDescent="0.3"/>
    <row r="4274" s="479" customFormat="1" ht="18" customHeight="1" x14ac:dyDescent="0.3"/>
    <row r="4275" s="479" customFormat="1" ht="18" customHeight="1" x14ac:dyDescent="0.3"/>
    <row r="4276" s="479" customFormat="1" ht="18" customHeight="1" x14ac:dyDescent="0.3"/>
    <row r="4277" s="479" customFormat="1" ht="18" customHeight="1" x14ac:dyDescent="0.3"/>
    <row r="4278" s="479" customFormat="1" ht="18" customHeight="1" x14ac:dyDescent="0.3"/>
    <row r="4279" s="479" customFormat="1" ht="18" customHeight="1" x14ac:dyDescent="0.3"/>
    <row r="4280" s="479" customFormat="1" ht="18" customHeight="1" x14ac:dyDescent="0.3"/>
    <row r="4281" s="479" customFormat="1" ht="18" customHeight="1" x14ac:dyDescent="0.3"/>
    <row r="4282" s="479" customFormat="1" ht="18" customHeight="1" x14ac:dyDescent="0.3"/>
    <row r="4283" s="479" customFormat="1" ht="18" customHeight="1" x14ac:dyDescent="0.3"/>
    <row r="4284" s="479" customFormat="1" ht="18" customHeight="1" x14ac:dyDescent="0.3"/>
    <row r="4285" s="479" customFormat="1" ht="18" customHeight="1" x14ac:dyDescent="0.3"/>
    <row r="4286" s="479" customFormat="1" ht="18" customHeight="1" x14ac:dyDescent="0.3"/>
    <row r="4287" s="479" customFormat="1" ht="18" customHeight="1" x14ac:dyDescent="0.3"/>
    <row r="4288" s="479" customFormat="1" ht="18" customHeight="1" x14ac:dyDescent="0.3"/>
    <row r="4289" s="479" customFormat="1" ht="18" customHeight="1" x14ac:dyDescent="0.3"/>
    <row r="4290" s="479" customFormat="1" ht="18" customHeight="1" x14ac:dyDescent="0.3"/>
    <row r="4291" s="479" customFormat="1" ht="18" customHeight="1" x14ac:dyDescent="0.3"/>
    <row r="4292" s="479" customFormat="1" ht="18" customHeight="1" x14ac:dyDescent="0.3"/>
    <row r="4293" s="479" customFormat="1" ht="18" customHeight="1" x14ac:dyDescent="0.3"/>
    <row r="4294" s="479" customFormat="1" ht="18" customHeight="1" x14ac:dyDescent="0.3"/>
    <row r="4295" s="479" customFormat="1" ht="18" customHeight="1" x14ac:dyDescent="0.3"/>
    <row r="4296" s="479" customFormat="1" ht="18" customHeight="1" x14ac:dyDescent="0.3"/>
    <row r="4297" s="479" customFormat="1" ht="18" customHeight="1" x14ac:dyDescent="0.3"/>
    <row r="4298" s="479" customFormat="1" ht="18" customHeight="1" x14ac:dyDescent="0.3"/>
    <row r="4299" s="479" customFormat="1" ht="18" customHeight="1" x14ac:dyDescent="0.3"/>
    <row r="4300" s="479" customFormat="1" ht="18" customHeight="1" x14ac:dyDescent="0.3"/>
    <row r="4301" s="479" customFormat="1" ht="18" customHeight="1" x14ac:dyDescent="0.3"/>
    <row r="4302" s="479" customFormat="1" ht="18" customHeight="1" x14ac:dyDescent="0.3"/>
    <row r="4303" s="479" customFormat="1" ht="18" customHeight="1" x14ac:dyDescent="0.3"/>
    <row r="4304" s="479" customFormat="1" ht="18" customHeight="1" x14ac:dyDescent="0.3"/>
    <row r="4305" s="479" customFormat="1" ht="18" customHeight="1" x14ac:dyDescent="0.3"/>
    <row r="4306" s="479" customFormat="1" ht="18" customHeight="1" x14ac:dyDescent="0.3"/>
    <row r="4307" s="479" customFormat="1" ht="18" customHeight="1" x14ac:dyDescent="0.3"/>
    <row r="4308" s="479" customFormat="1" ht="18" customHeight="1" x14ac:dyDescent="0.3"/>
    <row r="4309" s="479" customFormat="1" ht="18" customHeight="1" x14ac:dyDescent="0.3"/>
    <row r="4310" s="479" customFormat="1" ht="18" customHeight="1" x14ac:dyDescent="0.3"/>
    <row r="4311" s="479" customFormat="1" ht="18" customHeight="1" x14ac:dyDescent="0.3"/>
    <row r="4312" s="479" customFormat="1" ht="18" customHeight="1" x14ac:dyDescent="0.3"/>
    <row r="4313" s="479" customFormat="1" ht="18" customHeight="1" x14ac:dyDescent="0.3"/>
    <row r="4314" s="479" customFormat="1" ht="18" customHeight="1" x14ac:dyDescent="0.3"/>
    <row r="4315" s="479" customFormat="1" ht="18" customHeight="1" x14ac:dyDescent="0.3"/>
    <row r="4316" s="479" customFormat="1" ht="18" customHeight="1" x14ac:dyDescent="0.3"/>
    <row r="4317" s="479" customFormat="1" ht="18" customHeight="1" x14ac:dyDescent="0.3"/>
    <row r="4318" s="479" customFormat="1" ht="18" customHeight="1" x14ac:dyDescent="0.3"/>
    <row r="4319" s="479" customFormat="1" ht="18" customHeight="1" x14ac:dyDescent="0.3"/>
    <row r="4320" s="479" customFormat="1" ht="18" customHeight="1" x14ac:dyDescent="0.3"/>
    <row r="4321" s="479" customFormat="1" ht="18" customHeight="1" x14ac:dyDescent="0.3"/>
    <row r="4322" s="479" customFormat="1" ht="18" customHeight="1" x14ac:dyDescent="0.3"/>
    <row r="4323" s="479" customFormat="1" ht="18" customHeight="1" x14ac:dyDescent="0.3"/>
    <row r="4324" s="479" customFormat="1" ht="18" customHeight="1" x14ac:dyDescent="0.3"/>
    <row r="4325" s="479" customFormat="1" ht="18" customHeight="1" x14ac:dyDescent="0.3"/>
    <row r="4326" s="479" customFormat="1" ht="18" customHeight="1" x14ac:dyDescent="0.3"/>
    <row r="4327" s="479" customFormat="1" ht="18" customHeight="1" x14ac:dyDescent="0.3"/>
    <row r="4328" s="479" customFormat="1" ht="18" customHeight="1" x14ac:dyDescent="0.3"/>
    <row r="4329" s="479" customFormat="1" ht="18" customHeight="1" x14ac:dyDescent="0.3"/>
    <row r="4330" s="479" customFormat="1" ht="18" customHeight="1" x14ac:dyDescent="0.3"/>
    <row r="4331" s="479" customFormat="1" ht="18" customHeight="1" x14ac:dyDescent="0.3"/>
    <row r="4332" s="479" customFormat="1" ht="18" customHeight="1" x14ac:dyDescent="0.3"/>
    <row r="4333" s="479" customFormat="1" ht="18" customHeight="1" x14ac:dyDescent="0.3"/>
    <row r="4334" s="479" customFormat="1" ht="18" customHeight="1" x14ac:dyDescent="0.3"/>
    <row r="4335" s="479" customFormat="1" ht="18" customHeight="1" x14ac:dyDescent="0.3"/>
    <row r="4336" s="479" customFormat="1" ht="18" customHeight="1" x14ac:dyDescent="0.3"/>
    <row r="4337" s="479" customFormat="1" ht="18" customHeight="1" x14ac:dyDescent="0.3"/>
    <row r="4338" s="479" customFormat="1" ht="18" customHeight="1" x14ac:dyDescent="0.3"/>
    <row r="4339" s="479" customFormat="1" ht="18" customHeight="1" x14ac:dyDescent="0.3"/>
    <row r="4340" s="479" customFormat="1" ht="18" customHeight="1" x14ac:dyDescent="0.3"/>
    <row r="4341" s="479" customFormat="1" ht="18" customHeight="1" x14ac:dyDescent="0.3"/>
    <row r="4342" s="479" customFormat="1" ht="18" customHeight="1" x14ac:dyDescent="0.3"/>
    <row r="4343" s="479" customFormat="1" ht="18" customHeight="1" x14ac:dyDescent="0.3"/>
    <row r="4344" s="479" customFormat="1" ht="18" customHeight="1" x14ac:dyDescent="0.3"/>
    <row r="4345" s="479" customFormat="1" ht="18" customHeight="1" x14ac:dyDescent="0.3"/>
    <row r="4346" s="479" customFormat="1" ht="18" customHeight="1" x14ac:dyDescent="0.3"/>
    <row r="4347" s="479" customFormat="1" ht="18" customHeight="1" x14ac:dyDescent="0.3"/>
    <row r="4348" s="479" customFormat="1" ht="18" customHeight="1" x14ac:dyDescent="0.3"/>
    <row r="4349" s="479" customFormat="1" ht="18" customHeight="1" x14ac:dyDescent="0.3"/>
    <row r="4350" s="479" customFormat="1" ht="18" customHeight="1" x14ac:dyDescent="0.3"/>
    <row r="4351" s="479" customFormat="1" ht="18" customHeight="1" x14ac:dyDescent="0.3"/>
    <row r="4352" s="479" customFormat="1" ht="18" customHeight="1" x14ac:dyDescent="0.3"/>
    <row r="4353" s="479" customFormat="1" ht="18" customHeight="1" x14ac:dyDescent="0.3"/>
    <row r="4354" s="479" customFormat="1" ht="18" customHeight="1" x14ac:dyDescent="0.3"/>
    <row r="4355" s="479" customFormat="1" ht="18" customHeight="1" x14ac:dyDescent="0.3"/>
    <row r="4356" s="479" customFormat="1" ht="18" customHeight="1" x14ac:dyDescent="0.3"/>
    <row r="4357" s="479" customFormat="1" ht="18" customHeight="1" x14ac:dyDescent="0.3"/>
    <row r="4358" s="479" customFormat="1" ht="18" customHeight="1" x14ac:dyDescent="0.3"/>
    <row r="4359" s="479" customFormat="1" ht="18" customHeight="1" x14ac:dyDescent="0.3"/>
    <row r="4360" s="479" customFormat="1" ht="18" customHeight="1" x14ac:dyDescent="0.3"/>
    <row r="4361" s="479" customFormat="1" ht="18" customHeight="1" x14ac:dyDescent="0.3"/>
    <row r="4362" s="479" customFormat="1" ht="18" customHeight="1" x14ac:dyDescent="0.3"/>
    <row r="4363" s="479" customFormat="1" ht="18" customHeight="1" x14ac:dyDescent="0.3"/>
    <row r="4364" s="479" customFormat="1" ht="18" customHeight="1" x14ac:dyDescent="0.3"/>
    <row r="4365" s="479" customFormat="1" ht="18" customHeight="1" x14ac:dyDescent="0.3"/>
    <row r="4366" s="479" customFormat="1" ht="18" customHeight="1" x14ac:dyDescent="0.3"/>
    <row r="4367" s="479" customFormat="1" ht="18" customHeight="1" x14ac:dyDescent="0.3"/>
    <row r="4368" s="479" customFormat="1" ht="18" customHeight="1" x14ac:dyDescent="0.3"/>
    <row r="4369" s="479" customFormat="1" ht="18" customHeight="1" x14ac:dyDescent="0.3"/>
    <row r="4370" s="479" customFormat="1" ht="18" customHeight="1" x14ac:dyDescent="0.3"/>
    <row r="4371" s="479" customFormat="1" ht="18" customHeight="1" x14ac:dyDescent="0.3"/>
    <row r="4372" s="479" customFormat="1" ht="18" customHeight="1" x14ac:dyDescent="0.3"/>
    <row r="4373" s="479" customFormat="1" ht="18" customHeight="1" x14ac:dyDescent="0.3"/>
    <row r="4374" s="479" customFormat="1" ht="18" customHeight="1" x14ac:dyDescent="0.3"/>
    <row r="4375" s="479" customFormat="1" ht="18" customHeight="1" x14ac:dyDescent="0.3"/>
    <row r="4376" s="479" customFormat="1" ht="18" customHeight="1" x14ac:dyDescent="0.3"/>
    <row r="4377" s="479" customFormat="1" ht="18" customHeight="1" x14ac:dyDescent="0.3"/>
    <row r="4378" s="479" customFormat="1" ht="18" customHeight="1" x14ac:dyDescent="0.3"/>
    <row r="4379" s="479" customFormat="1" ht="18" customHeight="1" x14ac:dyDescent="0.3"/>
    <row r="4380" s="479" customFormat="1" ht="18" customHeight="1" x14ac:dyDescent="0.3"/>
    <row r="4381" s="479" customFormat="1" ht="18" customHeight="1" x14ac:dyDescent="0.3"/>
    <row r="4382" s="479" customFormat="1" ht="18" customHeight="1" x14ac:dyDescent="0.3"/>
    <row r="4383" s="479" customFormat="1" ht="18" customHeight="1" x14ac:dyDescent="0.3"/>
    <row r="4384" s="479" customFormat="1" ht="18" customHeight="1" x14ac:dyDescent="0.3"/>
    <row r="4385" s="479" customFormat="1" ht="18" customHeight="1" x14ac:dyDescent="0.3"/>
    <row r="4386" s="479" customFormat="1" ht="18" customHeight="1" x14ac:dyDescent="0.3"/>
    <row r="4387" s="479" customFormat="1" ht="18" customHeight="1" x14ac:dyDescent="0.3"/>
    <row r="4388" s="479" customFormat="1" ht="18" customHeight="1" x14ac:dyDescent="0.3"/>
    <row r="4389" s="479" customFormat="1" ht="18" customHeight="1" x14ac:dyDescent="0.3"/>
    <row r="4390" s="479" customFormat="1" ht="18" customHeight="1" x14ac:dyDescent="0.3"/>
    <row r="4391" s="479" customFormat="1" ht="18" customHeight="1" x14ac:dyDescent="0.3"/>
    <row r="4392" s="479" customFormat="1" ht="18" customHeight="1" x14ac:dyDescent="0.3"/>
    <row r="4393" s="479" customFormat="1" ht="18" customHeight="1" x14ac:dyDescent="0.3"/>
    <row r="4394" s="479" customFormat="1" ht="18" customHeight="1" x14ac:dyDescent="0.3"/>
    <row r="4395" s="479" customFormat="1" ht="18" customHeight="1" x14ac:dyDescent="0.3"/>
    <row r="4396" s="479" customFormat="1" ht="18" customHeight="1" x14ac:dyDescent="0.3"/>
    <row r="4397" s="479" customFormat="1" ht="18" customHeight="1" x14ac:dyDescent="0.3"/>
    <row r="4398" s="479" customFormat="1" ht="18" customHeight="1" x14ac:dyDescent="0.3"/>
    <row r="4399" s="479" customFormat="1" ht="18" customHeight="1" x14ac:dyDescent="0.3"/>
    <row r="4400" s="479" customFormat="1" ht="18" customHeight="1" x14ac:dyDescent="0.3"/>
    <row r="4401" s="479" customFormat="1" ht="18" customHeight="1" x14ac:dyDescent="0.3"/>
    <row r="4402" s="479" customFormat="1" ht="18" customHeight="1" x14ac:dyDescent="0.3"/>
    <row r="4403" s="479" customFormat="1" ht="18" customHeight="1" x14ac:dyDescent="0.3"/>
    <row r="4404" s="479" customFormat="1" ht="18" customHeight="1" x14ac:dyDescent="0.3"/>
    <row r="4405" s="479" customFormat="1" ht="18" customHeight="1" x14ac:dyDescent="0.3"/>
    <row r="4406" s="479" customFormat="1" ht="18" customHeight="1" x14ac:dyDescent="0.3"/>
    <row r="4407" s="479" customFormat="1" ht="18" customHeight="1" x14ac:dyDescent="0.3"/>
    <row r="4408" s="479" customFormat="1" ht="18" customHeight="1" x14ac:dyDescent="0.3"/>
    <row r="4409" s="479" customFormat="1" ht="18" customHeight="1" x14ac:dyDescent="0.3"/>
    <row r="4410" s="479" customFormat="1" ht="18" customHeight="1" x14ac:dyDescent="0.3"/>
    <row r="4411" s="479" customFormat="1" ht="18" customHeight="1" x14ac:dyDescent="0.3"/>
    <row r="4412" s="479" customFormat="1" ht="18" customHeight="1" x14ac:dyDescent="0.3"/>
    <row r="4413" s="479" customFormat="1" ht="18" customHeight="1" x14ac:dyDescent="0.3"/>
    <row r="4414" s="479" customFormat="1" ht="18" customHeight="1" x14ac:dyDescent="0.3"/>
    <row r="4415" s="479" customFormat="1" ht="18" customHeight="1" x14ac:dyDescent="0.3"/>
    <row r="4416" s="479" customFormat="1" ht="18" customHeight="1" x14ac:dyDescent="0.3"/>
    <row r="4417" s="479" customFormat="1" ht="18" customHeight="1" x14ac:dyDescent="0.3"/>
    <row r="4418" s="479" customFormat="1" ht="18" customHeight="1" x14ac:dyDescent="0.3"/>
    <row r="4419" s="479" customFormat="1" ht="18" customHeight="1" x14ac:dyDescent="0.3"/>
    <row r="4420" s="479" customFormat="1" ht="18" customHeight="1" x14ac:dyDescent="0.3"/>
    <row r="4421" s="479" customFormat="1" ht="18" customHeight="1" x14ac:dyDescent="0.3"/>
    <row r="4422" s="479" customFormat="1" ht="18" customHeight="1" x14ac:dyDescent="0.3"/>
    <row r="4423" s="479" customFormat="1" ht="18" customHeight="1" x14ac:dyDescent="0.3"/>
    <row r="4424" s="479" customFormat="1" ht="18" customHeight="1" x14ac:dyDescent="0.3"/>
    <row r="4425" s="479" customFormat="1" ht="18" customHeight="1" x14ac:dyDescent="0.3"/>
    <row r="4426" s="479" customFormat="1" ht="18" customHeight="1" x14ac:dyDescent="0.3"/>
    <row r="4427" s="479" customFormat="1" ht="18" customHeight="1" x14ac:dyDescent="0.3"/>
    <row r="4428" s="479" customFormat="1" ht="18" customHeight="1" x14ac:dyDescent="0.3"/>
    <row r="4429" s="479" customFormat="1" ht="18" customHeight="1" x14ac:dyDescent="0.3"/>
    <row r="4430" s="479" customFormat="1" ht="18" customHeight="1" x14ac:dyDescent="0.3"/>
    <row r="4431" s="479" customFormat="1" ht="18" customHeight="1" x14ac:dyDescent="0.3"/>
    <row r="4432" s="479" customFormat="1" ht="18" customHeight="1" x14ac:dyDescent="0.3"/>
    <row r="4433" s="479" customFormat="1" ht="18" customHeight="1" x14ac:dyDescent="0.3"/>
    <row r="4434" s="479" customFormat="1" ht="18" customHeight="1" x14ac:dyDescent="0.3"/>
    <row r="4435" s="479" customFormat="1" ht="18" customHeight="1" x14ac:dyDescent="0.3"/>
    <row r="4436" s="479" customFormat="1" ht="18" customHeight="1" x14ac:dyDescent="0.3"/>
    <row r="4437" s="479" customFormat="1" ht="18" customHeight="1" x14ac:dyDescent="0.3"/>
    <row r="4438" s="479" customFormat="1" ht="18" customHeight="1" x14ac:dyDescent="0.3"/>
    <row r="4439" s="479" customFormat="1" ht="18" customHeight="1" x14ac:dyDescent="0.3"/>
    <row r="4440" s="479" customFormat="1" ht="18" customHeight="1" x14ac:dyDescent="0.3"/>
    <row r="4441" s="479" customFormat="1" ht="18" customHeight="1" x14ac:dyDescent="0.3"/>
    <row r="4442" s="479" customFormat="1" ht="18" customHeight="1" x14ac:dyDescent="0.3"/>
    <row r="4443" s="479" customFormat="1" ht="18" customHeight="1" x14ac:dyDescent="0.3"/>
    <row r="4444" s="479" customFormat="1" ht="18" customHeight="1" x14ac:dyDescent="0.3"/>
    <row r="4445" s="479" customFormat="1" ht="18" customHeight="1" x14ac:dyDescent="0.3"/>
    <row r="4446" s="479" customFormat="1" ht="18" customHeight="1" x14ac:dyDescent="0.3"/>
    <row r="4447" s="479" customFormat="1" ht="18" customHeight="1" x14ac:dyDescent="0.3"/>
    <row r="4448" s="479" customFormat="1" ht="18" customHeight="1" x14ac:dyDescent="0.3"/>
    <row r="4449" s="479" customFormat="1" ht="18" customHeight="1" x14ac:dyDescent="0.3"/>
    <row r="4450" s="479" customFormat="1" ht="18" customHeight="1" x14ac:dyDescent="0.3"/>
    <row r="4451" s="479" customFormat="1" ht="18" customHeight="1" x14ac:dyDescent="0.3"/>
    <row r="4452" s="479" customFormat="1" ht="18" customHeight="1" x14ac:dyDescent="0.3"/>
    <row r="4453" s="479" customFormat="1" ht="18" customHeight="1" x14ac:dyDescent="0.3"/>
    <row r="4454" s="479" customFormat="1" ht="18" customHeight="1" x14ac:dyDescent="0.3"/>
    <row r="4455" s="479" customFormat="1" ht="18" customHeight="1" x14ac:dyDescent="0.3"/>
    <row r="4456" s="479" customFormat="1" ht="18" customHeight="1" x14ac:dyDescent="0.3"/>
    <row r="4457" s="479" customFormat="1" ht="18" customHeight="1" x14ac:dyDescent="0.3"/>
    <row r="4458" s="479" customFormat="1" ht="18" customHeight="1" x14ac:dyDescent="0.3"/>
    <row r="4459" s="479" customFormat="1" ht="18" customHeight="1" x14ac:dyDescent="0.3"/>
    <row r="4460" s="479" customFormat="1" ht="18" customHeight="1" x14ac:dyDescent="0.3"/>
    <row r="4461" s="479" customFormat="1" ht="18" customHeight="1" x14ac:dyDescent="0.3"/>
    <row r="4462" s="479" customFormat="1" ht="18" customHeight="1" x14ac:dyDescent="0.3"/>
    <row r="4463" s="479" customFormat="1" ht="18" customHeight="1" x14ac:dyDescent="0.3"/>
    <row r="4464" s="479" customFormat="1" ht="18" customHeight="1" x14ac:dyDescent="0.3"/>
    <row r="4465" s="479" customFormat="1" ht="18" customHeight="1" x14ac:dyDescent="0.3"/>
    <row r="4466" s="479" customFormat="1" ht="18" customHeight="1" x14ac:dyDescent="0.3"/>
    <row r="4467" s="479" customFormat="1" ht="18" customHeight="1" x14ac:dyDescent="0.3"/>
    <row r="4468" s="479" customFormat="1" ht="18" customHeight="1" x14ac:dyDescent="0.3"/>
    <row r="4469" s="479" customFormat="1" ht="18" customHeight="1" x14ac:dyDescent="0.3"/>
    <row r="4470" s="479" customFormat="1" ht="18" customHeight="1" x14ac:dyDescent="0.3"/>
    <row r="4471" s="479" customFormat="1" ht="18" customHeight="1" x14ac:dyDescent="0.3"/>
    <row r="4472" s="479" customFormat="1" ht="18" customHeight="1" x14ac:dyDescent="0.3"/>
    <row r="4473" s="479" customFormat="1" ht="18" customHeight="1" x14ac:dyDescent="0.3"/>
    <row r="4474" s="479" customFormat="1" ht="18" customHeight="1" x14ac:dyDescent="0.3"/>
    <row r="4475" s="479" customFormat="1" ht="18" customHeight="1" x14ac:dyDescent="0.3"/>
    <row r="4476" s="479" customFormat="1" ht="18" customHeight="1" x14ac:dyDescent="0.3"/>
    <row r="4477" s="479" customFormat="1" ht="18" customHeight="1" x14ac:dyDescent="0.3"/>
    <row r="4478" s="479" customFormat="1" ht="18" customHeight="1" x14ac:dyDescent="0.3"/>
    <row r="4479" s="479" customFormat="1" ht="18" customHeight="1" x14ac:dyDescent="0.3"/>
    <row r="4480" s="479" customFormat="1" ht="18" customHeight="1" x14ac:dyDescent="0.3"/>
    <row r="4481" s="479" customFormat="1" ht="18" customHeight="1" x14ac:dyDescent="0.3"/>
    <row r="4482" s="479" customFormat="1" ht="18" customHeight="1" x14ac:dyDescent="0.3"/>
    <row r="4483" s="479" customFormat="1" ht="18" customHeight="1" x14ac:dyDescent="0.3"/>
    <row r="4484" s="479" customFormat="1" ht="18" customHeight="1" x14ac:dyDescent="0.3"/>
    <row r="4485" s="479" customFormat="1" ht="18" customHeight="1" x14ac:dyDescent="0.3"/>
    <row r="4486" s="479" customFormat="1" ht="18" customHeight="1" x14ac:dyDescent="0.3"/>
    <row r="4487" s="479" customFormat="1" ht="18" customHeight="1" x14ac:dyDescent="0.3"/>
    <row r="4488" s="479" customFormat="1" ht="18" customHeight="1" x14ac:dyDescent="0.3"/>
    <row r="4489" s="479" customFormat="1" ht="18" customHeight="1" x14ac:dyDescent="0.3"/>
    <row r="4490" s="479" customFormat="1" ht="18" customHeight="1" x14ac:dyDescent="0.3"/>
    <row r="4491" s="479" customFormat="1" ht="18" customHeight="1" x14ac:dyDescent="0.3"/>
    <row r="4492" s="479" customFormat="1" ht="18" customHeight="1" x14ac:dyDescent="0.3"/>
    <row r="4493" s="479" customFormat="1" ht="18" customHeight="1" x14ac:dyDescent="0.3"/>
    <row r="4494" s="479" customFormat="1" ht="18" customHeight="1" x14ac:dyDescent="0.3"/>
    <row r="4495" s="479" customFormat="1" ht="18" customHeight="1" x14ac:dyDescent="0.3"/>
    <row r="4496" s="479" customFormat="1" ht="18" customHeight="1" x14ac:dyDescent="0.3"/>
    <row r="4497" s="479" customFormat="1" ht="18" customHeight="1" x14ac:dyDescent="0.3"/>
    <row r="4498" s="479" customFormat="1" ht="18" customHeight="1" x14ac:dyDescent="0.3"/>
    <row r="4499" s="479" customFormat="1" ht="18" customHeight="1" x14ac:dyDescent="0.3"/>
    <row r="4500" s="479" customFormat="1" ht="18" customHeight="1" x14ac:dyDescent="0.3"/>
    <row r="4501" s="479" customFormat="1" ht="18" customHeight="1" x14ac:dyDescent="0.3"/>
    <row r="4502" s="479" customFormat="1" ht="18" customHeight="1" x14ac:dyDescent="0.3"/>
    <row r="4503" s="479" customFormat="1" ht="18" customHeight="1" x14ac:dyDescent="0.3"/>
    <row r="4504" s="479" customFormat="1" ht="18" customHeight="1" x14ac:dyDescent="0.3"/>
    <row r="4505" s="479" customFormat="1" ht="18" customHeight="1" x14ac:dyDescent="0.3"/>
    <row r="4506" s="479" customFormat="1" ht="18" customHeight="1" x14ac:dyDescent="0.3"/>
    <row r="4507" s="479" customFormat="1" ht="18" customHeight="1" x14ac:dyDescent="0.3"/>
    <row r="4508" s="479" customFormat="1" ht="18" customHeight="1" x14ac:dyDescent="0.3"/>
    <row r="4509" s="479" customFormat="1" ht="18" customHeight="1" x14ac:dyDescent="0.3"/>
    <row r="4510" s="479" customFormat="1" ht="18" customHeight="1" x14ac:dyDescent="0.3"/>
    <row r="4511" s="479" customFormat="1" ht="18" customHeight="1" x14ac:dyDescent="0.3"/>
    <row r="4512" s="479" customFormat="1" ht="18" customHeight="1" x14ac:dyDescent="0.3"/>
    <row r="4513" s="479" customFormat="1" ht="18" customHeight="1" x14ac:dyDescent="0.3"/>
    <row r="4514" s="479" customFormat="1" ht="18" customHeight="1" x14ac:dyDescent="0.3"/>
    <row r="4515" s="479" customFormat="1" ht="18" customHeight="1" x14ac:dyDescent="0.3"/>
    <row r="4516" s="479" customFormat="1" ht="18" customHeight="1" x14ac:dyDescent="0.3"/>
    <row r="4517" s="479" customFormat="1" ht="18" customHeight="1" x14ac:dyDescent="0.3"/>
    <row r="4518" s="479" customFormat="1" ht="18" customHeight="1" x14ac:dyDescent="0.3"/>
    <row r="4519" s="479" customFormat="1" ht="18" customHeight="1" x14ac:dyDescent="0.3"/>
    <row r="4520" s="479" customFormat="1" ht="18" customHeight="1" x14ac:dyDescent="0.3"/>
    <row r="4521" s="479" customFormat="1" ht="18" customHeight="1" x14ac:dyDescent="0.3"/>
    <row r="4522" s="479" customFormat="1" ht="18" customHeight="1" x14ac:dyDescent="0.3"/>
    <row r="4523" s="479" customFormat="1" ht="18" customHeight="1" x14ac:dyDescent="0.3"/>
    <row r="4524" s="479" customFormat="1" ht="18" customHeight="1" x14ac:dyDescent="0.3"/>
    <row r="4525" s="479" customFormat="1" ht="18" customHeight="1" x14ac:dyDescent="0.3"/>
    <row r="4526" s="479" customFormat="1" ht="18" customHeight="1" x14ac:dyDescent="0.3"/>
    <row r="4527" s="479" customFormat="1" ht="18" customHeight="1" x14ac:dyDescent="0.3"/>
    <row r="4528" s="479" customFormat="1" ht="18" customHeight="1" x14ac:dyDescent="0.3"/>
    <row r="4529" s="479" customFormat="1" ht="18" customHeight="1" x14ac:dyDescent="0.3"/>
    <row r="4530" s="479" customFormat="1" ht="18" customHeight="1" x14ac:dyDescent="0.3"/>
    <row r="4531" s="479" customFormat="1" ht="18" customHeight="1" x14ac:dyDescent="0.3"/>
    <row r="4532" s="479" customFormat="1" ht="18" customHeight="1" x14ac:dyDescent="0.3"/>
    <row r="4533" s="479" customFormat="1" ht="18" customHeight="1" x14ac:dyDescent="0.3"/>
    <row r="4534" s="479" customFormat="1" ht="18" customHeight="1" x14ac:dyDescent="0.3"/>
    <row r="4535" s="479" customFormat="1" ht="18" customHeight="1" x14ac:dyDescent="0.3"/>
    <row r="4536" s="479" customFormat="1" ht="18" customHeight="1" x14ac:dyDescent="0.3"/>
    <row r="4537" s="479" customFormat="1" ht="18" customHeight="1" x14ac:dyDescent="0.3"/>
    <row r="4538" s="479" customFormat="1" ht="18" customHeight="1" x14ac:dyDescent="0.3"/>
    <row r="4539" s="479" customFormat="1" ht="18" customHeight="1" x14ac:dyDescent="0.3"/>
    <row r="4540" s="479" customFormat="1" ht="18" customHeight="1" x14ac:dyDescent="0.3"/>
    <row r="4541" s="479" customFormat="1" ht="18" customHeight="1" x14ac:dyDescent="0.3"/>
    <row r="4542" s="479" customFormat="1" ht="18" customHeight="1" x14ac:dyDescent="0.3"/>
    <row r="4543" s="479" customFormat="1" ht="18" customHeight="1" x14ac:dyDescent="0.3"/>
    <row r="4544" s="479" customFormat="1" ht="18" customHeight="1" x14ac:dyDescent="0.3"/>
    <row r="4545" s="479" customFormat="1" ht="18" customHeight="1" x14ac:dyDescent="0.3"/>
    <row r="4546" s="479" customFormat="1" ht="18" customHeight="1" x14ac:dyDescent="0.3"/>
    <row r="4547" s="479" customFormat="1" ht="18" customHeight="1" x14ac:dyDescent="0.3"/>
    <row r="4548" s="479" customFormat="1" ht="18" customHeight="1" x14ac:dyDescent="0.3"/>
    <row r="4549" s="479" customFormat="1" ht="18" customHeight="1" x14ac:dyDescent="0.3"/>
    <row r="4550" s="479" customFormat="1" ht="18" customHeight="1" x14ac:dyDescent="0.3"/>
    <row r="4551" s="479" customFormat="1" ht="18" customHeight="1" x14ac:dyDescent="0.3"/>
    <row r="4552" s="479" customFormat="1" ht="18" customHeight="1" x14ac:dyDescent="0.3"/>
    <row r="4553" s="479" customFormat="1" ht="18" customHeight="1" x14ac:dyDescent="0.3"/>
    <row r="4554" s="479" customFormat="1" ht="18" customHeight="1" x14ac:dyDescent="0.3"/>
    <row r="4555" s="479" customFormat="1" ht="18" customHeight="1" x14ac:dyDescent="0.3"/>
    <row r="4556" s="479" customFormat="1" ht="18" customHeight="1" x14ac:dyDescent="0.3"/>
    <row r="4557" s="479" customFormat="1" ht="18" customHeight="1" x14ac:dyDescent="0.3"/>
    <row r="4558" s="479" customFormat="1" ht="18" customHeight="1" x14ac:dyDescent="0.3"/>
    <row r="4559" s="479" customFormat="1" ht="18" customHeight="1" x14ac:dyDescent="0.3"/>
    <row r="4560" s="479" customFormat="1" ht="18" customHeight="1" x14ac:dyDescent="0.3"/>
    <row r="4561" s="479" customFormat="1" ht="18" customHeight="1" x14ac:dyDescent="0.3"/>
    <row r="4562" s="479" customFormat="1" ht="18" customHeight="1" x14ac:dyDescent="0.3"/>
    <row r="4563" s="479" customFormat="1" ht="18" customHeight="1" x14ac:dyDescent="0.3"/>
    <row r="4564" s="479" customFormat="1" ht="18" customHeight="1" x14ac:dyDescent="0.3"/>
    <row r="4565" s="479" customFormat="1" ht="18" customHeight="1" x14ac:dyDescent="0.3"/>
    <row r="4566" s="479" customFormat="1" ht="18" customHeight="1" x14ac:dyDescent="0.3"/>
    <row r="4567" s="479" customFormat="1" ht="18" customHeight="1" x14ac:dyDescent="0.3"/>
    <row r="4568" s="479" customFormat="1" ht="18" customHeight="1" x14ac:dyDescent="0.3"/>
    <row r="4569" s="479" customFormat="1" ht="18" customHeight="1" x14ac:dyDescent="0.3"/>
    <row r="4570" s="479" customFormat="1" ht="18" customHeight="1" x14ac:dyDescent="0.3"/>
    <row r="4571" s="479" customFormat="1" ht="18" customHeight="1" x14ac:dyDescent="0.3"/>
    <row r="4572" s="479" customFormat="1" ht="18" customHeight="1" x14ac:dyDescent="0.3"/>
    <row r="4573" s="479" customFormat="1" ht="18" customHeight="1" x14ac:dyDescent="0.3"/>
    <row r="4574" s="479" customFormat="1" ht="18" customHeight="1" x14ac:dyDescent="0.3"/>
    <row r="4575" s="479" customFormat="1" ht="18" customHeight="1" x14ac:dyDescent="0.3"/>
    <row r="4576" s="479" customFormat="1" ht="18" customHeight="1" x14ac:dyDescent="0.3"/>
    <row r="4577" s="479" customFormat="1" ht="18" customHeight="1" x14ac:dyDescent="0.3"/>
    <row r="4578" s="479" customFormat="1" ht="18" customHeight="1" x14ac:dyDescent="0.3"/>
    <row r="4579" s="479" customFormat="1" ht="18" customHeight="1" x14ac:dyDescent="0.3"/>
    <row r="4580" s="479" customFormat="1" ht="18" customHeight="1" x14ac:dyDescent="0.3"/>
    <row r="4581" s="479" customFormat="1" ht="18" customHeight="1" x14ac:dyDescent="0.3"/>
    <row r="4582" s="479" customFormat="1" ht="18" customHeight="1" x14ac:dyDescent="0.3"/>
    <row r="4583" s="479" customFormat="1" ht="18" customHeight="1" x14ac:dyDescent="0.3"/>
    <row r="4584" s="479" customFormat="1" ht="18" customHeight="1" x14ac:dyDescent="0.3"/>
    <row r="4585" s="479" customFormat="1" ht="18" customHeight="1" x14ac:dyDescent="0.3"/>
    <row r="4586" s="479" customFormat="1" ht="18" customHeight="1" x14ac:dyDescent="0.3"/>
    <row r="4587" s="479" customFormat="1" ht="18" customHeight="1" x14ac:dyDescent="0.3"/>
    <row r="4588" s="479" customFormat="1" ht="18" customHeight="1" x14ac:dyDescent="0.3"/>
    <row r="4589" s="479" customFormat="1" ht="18" customHeight="1" x14ac:dyDescent="0.3"/>
    <row r="4590" s="479" customFormat="1" ht="18" customHeight="1" x14ac:dyDescent="0.3"/>
    <row r="4591" s="479" customFormat="1" ht="18" customHeight="1" x14ac:dyDescent="0.3"/>
    <row r="4592" s="479" customFormat="1" ht="18" customHeight="1" x14ac:dyDescent="0.3"/>
    <row r="4593" s="479" customFormat="1" ht="18" customHeight="1" x14ac:dyDescent="0.3"/>
    <row r="4594" s="479" customFormat="1" ht="18" customHeight="1" x14ac:dyDescent="0.3"/>
    <row r="4595" s="479" customFormat="1" ht="18" customHeight="1" x14ac:dyDescent="0.3"/>
    <row r="4596" s="479" customFormat="1" ht="18" customHeight="1" x14ac:dyDescent="0.3"/>
    <row r="4597" s="479" customFormat="1" ht="18" customHeight="1" x14ac:dyDescent="0.3"/>
    <row r="4598" s="479" customFormat="1" ht="18" customHeight="1" x14ac:dyDescent="0.3"/>
    <row r="4599" s="479" customFormat="1" ht="18" customHeight="1" x14ac:dyDescent="0.3"/>
    <row r="4600" s="479" customFormat="1" ht="18" customHeight="1" x14ac:dyDescent="0.3"/>
    <row r="4601" s="479" customFormat="1" ht="18" customHeight="1" x14ac:dyDescent="0.3"/>
    <row r="4602" s="479" customFormat="1" ht="18" customHeight="1" x14ac:dyDescent="0.3"/>
    <row r="4603" s="479" customFormat="1" ht="18" customHeight="1" x14ac:dyDescent="0.3"/>
    <row r="4604" s="479" customFormat="1" ht="18" customHeight="1" x14ac:dyDescent="0.3"/>
    <row r="4605" s="479" customFormat="1" ht="18" customHeight="1" x14ac:dyDescent="0.3"/>
    <row r="4606" s="479" customFormat="1" ht="18" customHeight="1" x14ac:dyDescent="0.3"/>
    <row r="4607" s="479" customFormat="1" ht="18" customHeight="1" x14ac:dyDescent="0.3"/>
    <row r="4608" s="479" customFormat="1" ht="18" customHeight="1" x14ac:dyDescent="0.3"/>
    <row r="4609" s="479" customFormat="1" ht="18" customHeight="1" x14ac:dyDescent="0.3"/>
    <row r="4610" s="479" customFormat="1" ht="18" customHeight="1" x14ac:dyDescent="0.3"/>
    <row r="4611" s="479" customFormat="1" ht="18" customHeight="1" x14ac:dyDescent="0.3"/>
    <row r="4612" s="479" customFormat="1" ht="18" customHeight="1" x14ac:dyDescent="0.3"/>
    <row r="4613" s="479" customFormat="1" ht="18" customHeight="1" x14ac:dyDescent="0.3"/>
    <row r="4614" s="479" customFormat="1" ht="18" customHeight="1" x14ac:dyDescent="0.3"/>
    <row r="4615" s="479" customFormat="1" ht="18" customHeight="1" x14ac:dyDescent="0.3"/>
    <row r="4616" s="479" customFormat="1" ht="18" customHeight="1" x14ac:dyDescent="0.3"/>
    <row r="4617" s="479" customFormat="1" ht="18" customHeight="1" x14ac:dyDescent="0.3"/>
    <row r="4618" s="479" customFormat="1" ht="18" customHeight="1" x14ac:dyDescent="0.3"/>
    <row r="4619" s="479" customFormat="1" ht="18" customHeight="1" x14ac:dyDescent="0.3"/>
    <row r="4620" s="479" customFormat="1" ht="18" customHeight="1" x14ac:dyDescent="0.3"/>
    <row r="4621" s="479" customFormat="1" ht="18" customHeight="1" x14ac:dyDescent="0.3"/>
    <row r="4622" s="479" customFormat="1" ht="18" customHeight="1" x14ac:dyDescent="0.3"/>
    <row r="4623" s="479" customFormat="1" ht="18" customHeight="1" x14ac:dyDescent="0.3"/>
    <row r="4624" s="479" customFormat="1" ht="18" customHeight="1" x14ac:dyDescent="0.3"/>
    <row r="4625" s="479" customFormat="1" ht="18" customHeight="1" x14ac:dyDescent="0.3"/>
    <row r="4626" s="479" customFormat="1" ht="18" customHeight="1" x14ac:dyDescent="0.3"/>
    <row r="4627" s="479" customFormat="1" ht="18" customHeight="1" x14ac:dyDescent="0.3"/>
    <row r="4628" s="479" customFormat="1" ht="18" customHeight="1" x14ac:dyDescent="0.3"/>
    <row r="4629" s="479" customFormat="1" ht="18" customHeight="1" x14ac:dyDescent="0.3"/>
    <row r="4630" s="479" customFormat="1" ht="18" customHeight="1" x14ac:dyDescent="0.3"/>
    <row r="4631" s="479" customFormat="1" ht="18" customHeight="1" x14ac:dyDescent="0.3"/>
    <row r="4632" s="479" customFormat="1" ht="18" customHeight="1" x14ac:dyDescent="0.3"/>
    <row r="4633" s="479" customFormat="1" ht="18" customHeight="1" x14ac:dyDescent="0.3"/>
    <row r="4634" s="479" customFormat="1" ht="18" customHeight="1" x14ac:dyDescent="0.3"/>
    <row r="4635" s="479" customFormat="1" ht="18" customHeight="1" x14ac:dyDescent="0.3"/>
    <row r="4636" s="479" customFormat="1" ht="18" customHeight="1" x14ac:dyDescent="0.3"/>
    <row r="4637" s="479" customFormat="1" ht="18" customHeight="1" x14ac:dyDescent="0.3"/>
    <row r="4638" s="479" customFormat="1" ht="18" customHeight="1" x14ac:dyDescent="0.3"/>
    <row r="4639" s="479" customFormat="1" ht="18" customHeight="1" x14ac:dyDescent="0.3"/>
    <row r="4640" s="479" customFormat="1" ht="18" customHeight="1" x14ac:dyDescent="0.3"/>
    <row r="4641" s="479" customFormat="1" ht="18" customHeight="1" x14ac:dyDescent="0.3"/>
    <row r="4642" s="479" customFormat="1" ht="18" customHeight="1" x14ac:dyDescent="0.3"/>
    <row r="4643" s="479" customFormat="1" ht="18" customHeight="1" x14ac:dyDescent="0.3"/>
    <row r="4644" s="479" customFormat="1" ht="18" customHeight="1" x14ac:dyDescent="0.3"/>
    <row r="4645" s="479" customFormat="1" ht="18" customHeight="1" x14ac:dyDescent="0.3"/>
    <row r="4646" s="479" customFormat="1" ht="18" customHeight="1" x14ac:dyDescent="0.3"/>
    <row r="4647" s="479" customFormat="1" ht="18" customHeight="1" x14ac:dyDescent="0.3"/>
    <row r="4648" s="479" customFormat="1" ht="18" customHeight="1" x14ac:dyDescent="0.3"/>
    <row r="4649" s="479" customFormat="1" ht="18" customHeight="1" x14ac:dyDescent="0.3"/>
    <row r="4650" s="479" customFormat="1" ht="18" customHeight="1" x14ac:dyDescent="0.3"/>
    <row r="4651" s="479" customFormat="1" ht="18" customHeight="1" x14ac:dyDescent="0.3"/>
    <row r="4652" s="479" customFormat="1" ht="18" customHeight="1" x14ac:dyDescent="0.3"/>
    <row r="4653" s="479" customFormat="1" ht="18" customHeight="1" x14ac:dyDescent="0.3"/>
    <row r="4654" s="479" customFormat="1" ht="18" customHeight="1" x14ac:dyDescent="0.3"/>
    <row r="4655" s="479" customFormat="1" ht="18" customHeight="1" x14ac:dyDescent="0.3"/>
    <row r="4656" s="479" customFormat="1" ht="18" customHeight="1" x14ac:dyDescent="0.3"/>
    <row r="4657" s="479" customFormat="1" ht="18" customHeight="1" x14ac:dyDescent="0.3"/>
    <row r="4658" s="479" customFormat="1" ht="18" customHeight="1" x14ac:dyDescent="0.3"/>
    <row r="4659" s="479" customFormat="1" ht="18" customHeight="1" x14ac:dyDescent="0.3"/>
    <row r="4660" s="479" customFormat="1" ht="18" customHeight="1" x14ac:dyDescent="0.3"/>
    <row r="4661" s="479" customFormat="1" ht="18" customHeight="1" x14ac:dyDescent="0.3"/>
    <row r="4662" s="479" customFormat="1" ht="18" customHeight="1" x14ac:dyDescent="0.3"/>
    <row r="4663" s="479" customFormat="1" ht="18" customHeight="1" x14ac:dyDescent="0.3"/>
    <row r="4664" s="479" customFormat="1" ht="18" customHeight="1" x14ac:dyDescent="0.3"/>
    <row r="4665" s="479" customFormat="1" ht="18" customHeight="1" x14ac:dyDescent="0.3"/>
    <row r="4666" s="479" customFormat="1" ht="18" customHeight="1" x14ac:dyDescent="0.3"/>
    <row r="4667" s="479" customFormat="1" ht="18" customHeight="1" x14ac:dyDescent="0.3"/>
    <row r="4668" s="479" customFormat="1" ht="18" customHeight="1" x14ac:dyDescent="0.3"/>
    <row r="4669" s="479" customFormat="1" ht="18" customHeight="1" x14ac:dyDescent="0.3"/>
    <row r="4670" s="479" customFormat="1" ht="18" customHeight="1" x14ac:dyDescent="0.3"/>
    <row r="4671" s="479" customFormat="1" ht="18" customHeight="1" x14ac:dyDescent="0.3"/>
    <row r="4672" s="479" customFormat="1" ht="18" customHeight="1" x14ac:dyDescent="0.3"/>
    <row r="4673" s="479" customFormat="1" ht="18" customHeight="1" x14ac:dyDescent="0.3"/>
    <row r="4674" s="479" customFormat="1" ht="18" customHeight="1" x14ac:dyDescent="0.3"/>
    <row r="4675" s="479" customFormat="1" ht="18" customHeight="1" x14ac:dyDescent="0.3"/>
    <row r="4676" s="479" customFormat="1" ht="18" customHeight="1" x14ac:dyDescent="0.3"/>
    <row r="4677" s="479" customFormat="1" ht="18" customHeight="1" x14ac:dyDescent="0.3"/>
    <row r="4678" s="479" customFormat="1" ht="18" customHeight="1" x14ac:dyDescent="0.3"/>
    <row r="4679" s="479" customFormat="1" ht="18" customHeight="1" x14ac:dyDescent="0.3"/>
    <row r="4680" s="479" customFormat="1" ht="18" customHeight="1" x14ac:dyDescent="0.3"/>
    <row r="4681" s="479" customFormat="1" ht="18" customHeight="1" x14ac:dyDescent="0.3"/>
    <row r="4682" s="479" customFormat="1" ht="18" customHeight="1" x14ac:dyDescent="0.3"/>
    <row r="4683" s="479" customFormat="1" ht="18" customHeight="1" x14ac:dyDescent="0.3"/>
    <row r="4684" s="479" customFormat="1" ht="18" customHeight="1" x14ac:dyDescent="0.3"/>
    <row r="4685" s="479" customFormat="1" ht="18" customHeight="1" x14ac:dyDescent="0.3"/>
    <row r="4686" s="479" customFormat="1" ht="18" customHeight="1" x14ac:dyDescent="0.3"/>
    <row r="4687" s="479" customFormat="1" ht="18" customHeight="1" x14ac:dyDescent="0.3"/>
    <row r="4688" s="479" customFormat="1" ht="18" customHeight="1" x14ac:dyDescent="0.3"/>
    <row r="4689" s="479" customFormat="1" ht="18" customHeight="1" x14ac:dyDescent="0.3"/>
    <row r="4690" s="479" customFormat="1" ht="18" customHeight="1" x14ac:dyDescent="0.3"/>
    <row r="4691" s="479" customFormat="1" ht="18" customHeight="1" x14ac:dyDescent="0.3"/>
    <row r="4692" s="479" customFormat="1" ht="18" customHeight="1" x14ac:dyDescent="0.3"/>
    <row r="4693" s="479" customFormat="1" ht="18" customHeight="1" x14ac:dyDescent="0.3"/>
    <row r="4694" s="479" customFormat="1" ht="18" customHeight="1" x14ac:dyDescent="0.3"/>
    <row r="4695" s="479" customFormat="1" ht="18" customHeight="1" x14ac:dyDescent="0.3"/>
    <row r="4696" s="479" customFormat="1" ht="18" customHeight="1" x14ac:dyDescent="0.3"/>
    <row r="4697" s="479" customFormat="1" ht="18" customHeight="1" x14ac:dyDescent="0.3"/>
    <row r="4698" s="479" customFormat="1" ht="18" customHeight="1" x14ac:dyDescent="0.3"/>
    <row r="4699" s="479" customFormat="1" ht="18" customHeight="1" x14ac:dyDescent="0.3"/>
    <row r="4700" s="479" customFormat="1" ht="18" customHeight="1" x14ac:dyDescent="0.3"/>
    <row r="4701" s="479" customFormat="1" ht="18" customHeight="1" x14ac:dyDescent="0.3"/>
    <row r="4702" s="479" customFormat="1" ht="18" customHeight="1" x14ac:dyDescent="0.3"/>
    <row r="4703" s="479" customFormat="1" ht="18" customHeight="1" x14ac:dyDescent="0.3"/>
    <row r="4704" s="479" customFormat="1" ht="18" customHeight="1" x14ac:dyDescent="0.3"/>
    <row r="4705" s="479" customFormat="1" ht="18" customHeight="1" x14ac:dyDescent="0.3"/>
    <row r="4706" s="479" customFormat="1" ht="18" customHeight="1" x14ac:dyDescent="0.3"/>
    <row r="4707" s="479" customFormat="1" ht="18" customHeight="1" x14ac:dyDescent="0.3"/>
    <row r="4708" s="479" customFormat="1" ht="18" customHeight="1" x14ac:dyDescent="0.3"/>
    <row r="4709" s="479" customFormat="1" ht="18" customHeight="1" x14ac:dyDescent="0.3"/>
    <row r="4710" s="479" customFormat="1" ht="18" customHeight="1" x14ac:dyDescent="0.3"/>
    <row r="4711" s="479" customFormat="1" ht="18" customHeight="1" x14ac:dyDescent="0.3"/>
    <row r="4712" s="479" customFormat="1" ht="18" customHeight="1" x14ac:dyDescent="0.3"/>
    <row r="4713" s="479" customFormat="1" ht="18" customHeight="1" x14ac:dyDescent="0.3"/>
    <row r="4714" s="479" customFormat="1" ht="18" customHeight="1" x14ac:dyDescent="0.3"/>
    <row r="4715" s="479" customFormat="1" ht="18" customHeight="1" x14ac:dyDescent="0.3"/>
    <row r="4716" s="479" customFormat="1" ht="18" customHeight="1" x14ac:dyDescent="0.3"/>
    <row r="4717" s="479" customFormat="1" ht="18" customHeight="1" x14ac:dyDescent="0.3"/>
    <row r="4718" s="479" customFormat="1" ht="18" customHeight="1" x14ac:dyDescent="0.3"/>
    <row r="4719" s="479" customFormat="1" ht="18" customHeight="1" x14ac:dyDescent="0.3"/>
    <row r="4720" s="479" customFormat="1" ht="18" customHeight="1" x14ac:dyDescent="0.3"/>
    <row r="4721" s="479" customFormat="1" ht="18" customHeight="1" x14ac:dyDescent="0.3"/>
    <row r="4722" s="479" customFormat="1" ht="18" customHeight="1" x14ac:dyDescent="0.3"/>
    <row r="4723" s="479" customFormat="1" ht="18" customHeight="1" x14ac:dyDescent="0.3"/>
    <row r="4724" s="479" customFormat="1" ht="18" customHeight="1" x14ac:dyDescent="0.3"/>
    <row r="4725" s="479" customFormat="1" ht="18" customHeight="1" x14ac:dyDescent="0.3"/>
    <row r="4726" s="479" customFormat="1" ht="18" customHeight="1" x14ac:dyDescent="0.3"/>
    <row r="4727" s="479" customFormat="1" ht="18" customHeight="1" x14ac:dyDescent="0.3"/>
    <row r="4728" s="479" customFormat="1" ht="18" customHeight="1" x14ac:dyDescent="0.3"/>
    <row r="4729" s="479" customFormat="1" ht="18" customHeight="1" x14ac:dyDescent="0.3"/>
    <row r="4730" s="479" customFormat="1" ht="18" customHeight="1" x14ac:dyDescent="0.3"/>
    <row r="4731" s="479" customFormat="1" ht="18" customHeight="1" x14ac:dyDescent="0.3"/>
    <row r="4732" s="479" customFormat="1" ht="18" customHeight="1" x14ac:dyDescent="0.3"/>
    <row r="4733" s="479" customFormat="1" ht="18" customHeight="1" x14ac:dyDescent="0.3"/>
    <row r="4734" s="479" customFormat="1" ht="18" customHeight="1" x14ac:dyDescent="0.3"/>
    <row r="4735" s="479" customFormat="1" ht="18" customHeight="1" x14ac:dyDescent="0.3"/>
    <row r="4736" s="479" customFormat="1" ht="18" customHeight="1" x14ac:dyDescent="0.3"/>
    <row r="4737" s="479" customFormat="1" ht="18" customHeight="1" x14ac:dyDescent="0.3"/>
    <row r="4738" s="479" customFormat="1" ht="18" customHeight="1" x14ac:dyDescent="0.3"/>
    <row r="4739" s="479" customFormat="1" ht="18" customHeight="1" x14ac:dyDescent="0.3"/>
    <row r="4740" s="479" customFormat="1" ht="18" customHeight="1" x14ac:dyDescent="0.3"/>
    <row r="4741" s="479" customFormat="1" ht="18" customHeight="1" x14ac:dyDescent="0.3"/>
    <row r="4742" s="479" customFormat="1" ht="18" customHeight="1" x14ac:dyDescent="0.3"/>
    <row r="4743" s="479" customFormat="1" ht="18" customHeight="1" x14ac:dyDescent="0.3"/>
    <row r="4744" s="479" customFormat="1" ht="18" customHeight="1" x14ac:dyDescent="0.3"/>
    <row r="4745" s="479" customFormat="1" ht="18" customHeight="1" x14ac:dyDescent="0.3"/>
    <row r="4746" s="479" customFormat="1" ht="18" customHeight="1" x14ac:dyDescent="0.3"/>
    <row r="4747" s="479" customFormat="1" ht="18" customHeight="1" x14ac:dyDescent="0.3"/>
    <row r="4748" s="479" customFormat="1" ht="18" customHeight="1" x14ac:dyDescent="0.3"/>
    <row r="4749" s="479" customFormat="1" ht="18" customHeight="1" x14ac:dyDescent="0.3"/>
    <row r="4750" s="479" customFormat="1" ht="18" customHeight="1" x14ac:dyDescent="0.3"/>
    <row r="4751" s="479" customFormat="1" ht="18" customHeight="1" x14ac:dyDescent="0.3"/>
    <row r="4752" s="479" customFormat="1" ht="18" customHeight="1" x14ac:dyDescent="0.3"/>
    <row r="4753" s="479" customFormat="1" ht="18" customHeight="1" x14ac:dyDescent="0.3"/>
    <row r="4754" s="479" customFormat="1" ht="18" customHeight="1" x14ac:dyDescent="0.3"/>
    <row r="4755" s="479" customFormat="1" ht="18" customHeight="1" x14ac:dyDescent="0.3"/>
    <row r="4756" s="479" customFormat="1" ht="18" customHeight="1" x14ac:dyDescent="0.3"/>
    <row r="4757" s="479" customFormat="1" ht="18" customHeight="1" x14ac:dyDescent="0.3"/>
    <row r="4758" s="479" customFormat="1" ht="18" customHeight="1" x14ac:dyDescent="0.3"/>
    <row r="4759" s="479" customFormat="1" ht="18" customHeight="1" x14ac:dyDescent="0.3"/>
    <row r="4760" s="479" customFormat="1" ht="18" customHeight="1" x14ac:dyDescent="0.3"/>
    <row r="4761" s="479" customFormat="1" ht="18" customHeight="1" x14ac:dyDescent="0.3"/>
    <row r="4762" s="479" customFormat="1" ht="18" customHeight="1" x14ac:dyDescent="0.3"/>
    <row r="4763" s="479" customFormat="1" ht="18" customHeight="1" x14ac:dyDescent="0.3"/>
    <row r="4764" s="479" customFormat="1" ht="18" customHeight="1" x14ac:dyDescent="0.3"/>
    <row r="4765" s="479" customFormat="1" ht="18" customHeight="1" x14ac:dyDescent="0.3"/>
    <row r="4766" s="479" customFormat="1" ht="18" customHeight="1" x14ac:dyDescent="0.3"/>
    <row r="4767" s="479" customFormat="1" ht="18" customHeight="1" x14ac:dyDescent="0.3"/>
    <row r="4768" s="479" customFormat="1" ht="18" customHeight="1" x14ac:dyDescent="0.3"/>
    <row r="4769" s="479" customFormat="1" ht="18" customHeight="1" x14ac:dyDescent="0.3"/>
    <row r="4770" s="479" customFormat="1" ht="18" customHeight="1" x14ac:dyDescent="0.3"/>
    <row r="4771" s="479" customFormat="1" ht="18" customHeight="1" x14ac:dyDescent="0.3"/>
    <row r="4772" s="479" customFormat="1" ht="18" customHeight="1" x14ac:dyDescent="0.3"/>
    <row r="4773" s="479" customFormat="1" ht="18" customHeight="1" x14ac:dyDescent="0.3"/>
    <row r="4774" s="479" customFormat="1" ht="18" customHeight="1" x14ac:dyDescent="0.3"/>
    <row r="4775" s="479" customFormat="1" ht="18" customHeight="1" x14ac:dyDescent="0.3"/>
    <row r="4776" s="479" customFormat="1" ht="18" customHeight="1" x14ac:dyDescent="0.3"/>
    <row r="4777" s="479" customFormat="1" ht="18" customHeight="1" x14ac:dyDescent="0.3"/>
    <row r="4778" s="479" customFormat="1" ht="18" customHeight="1" x14ac:dyDescent="0.3"/>
    <row r="4779" s="479" customFormat="1" ht="18" customHeight="1" x14ac:dyDescent="0.3"/>
    <row r="4780" s="479" customFormat="1" ht="18" customHeight="1" x14ac:dyDescent="0.3"/>
    <row r="4781" s="479" customFormat="1" ht="18" customHeight="1" x14ac:dyDescent="0.3"/>
    <row r="4782" s="479" customFormat="1" ht="18" customHeight="1" x14ac:dyDescent="0.3"/>
    <row r="4783" s="479" customFormat="1" ht="18" customHeight="1" x14ac:dyDescent="0.3"/>
    <row r="4784" s="479" customFormat="1" ht="18" customHeight="1" x14ac:dyDescent="0.3"/>
    <row r="4785" s="479" customFormat="1" ht="18" customHeight="1" x14ac:dyDescent="0.3"/>
    <row r="4786" s="479" customFormat="1" ht="18" customHeight="1" x14ac:dyDescent="0.3"/>
    <row r="4787" s="479" customFormat="1" ht="18" customHeight="1" x14ac:dyDescent="0.3"/>
    <row r="4788" s="479" customFormat="1" ht="18" customHeight="1" x14ac:dyDescent="0.3"/>
    <row r="4789" s="479" customFormat="1" ht="18" customHeight="1" x14ac:dyDescent="0.3"/>
    <row r="4790" s="479" customFormat="1" ht="18" customHeight="1" x14ac:dyDescent="0.3"/>
    <row r="4791" s="479" customFormat="1" ht="18" customHeight="1" x14ac:dyDescent="0.3"/>
    <row r="4792" s="479" customFormat="1" ht="18" customHeight="1" x14ac:dyDescent="0.3"/>
    <row r="4793" s="479" customFormat="1" ht="18" customHeight="1" x14ac:dyDescent="0.3"/>
    <row r="4794" s="479" customFormat="1" ht="18" customHeight="1" x14ac:dyDescent="0.3"/>
    <row r="4795" s="479" customFormat="1" ht="18" customHeight="1" x14ac:dyDescent="0.3"/>
    <row r="4796" s="479" customFormat="1" ht="18" customHeight="1" x14ac:dyDescent="0.3"/>
    <row r="4797" s="479" customFormat="1" ht="18" customHeight="1" x14ac:dyDescent="0.3"/>
    <row r="4798" s="479" customFormat="1" ht="18" customHeight="1" x14ac:dyDescent="0.3"/>
    <row r="4799" s="479" customFormat="1" ht="18" customHeight="1" x14ac:dyDescent="0.3"/>
    <row r="4800" s="479" customFormat="1" ht="18" customHeight="1" x14ac:dyDescent="0.3"/>
    <row r="4801" s="479" customFormat="1" ht="18" customHeight="1" x14ac:dyDescent="0.3"/>
    <row r="4802" s="479" customFormat="1" ht="18" customHeight="1" x14ac:dyDescent="0.3"/>
    <row r="4803" s="479" customFormat="1" ht="18" customHeight="1" x14ac:dyDescent="0.3"/>
    <row r="4804" s="479" customFormat="1" ht="18" customHeight="1" x14ac:dyDescent="0.3"/>
    <row r="4805" s="479" customFormat="1" ht="18" customHeight="1" x14ac:dyDescent="0.3"/>
    <row r="4806" s="479" customFormat="1" ht="18" customHeight="1" x14ac:dyDescent="0.3"/>
    <row r="4807" s="479" customFormat="1" ht="18" customHeight="1" x14ac:dyDescent="0.3"/>
    <row r="4808" s="479" customFormat="1" ht="18" customHeight="1" x14ac:dyDescent="0.3"/>
    <row r="4809" s="479" customFormat="1" ht="18" customHeight="1" x14ac:dyDescent="0.3"/>
    <row r="4810" s="479" customFormat="1" ht="18" customHeight="1" x14ac:dyDescent="0.3"/>
    <row r="4811" s="479" customFormat="1" ht="18" customHeight="1" x14ac:dyDescent="0.3"/>
    <row r="4812" s="479" customFormat="1" ht="18" customHeight="1" x14ac:dyDescent="0.3"/>
    <row r="4813" s="479" customFormat="1" ht="18" customHeight="1" x14ac:dyDescent="0.3"/>
    <row r="4814" s="479" customFormat="1" ht="18" customHeight="1" x14ac:dyDescent="0.3"/>
    <row r="4815" s="479" customFormat="1" ht="18" customHeight="1" x14ac:dyDescent="0.3"/>
    <row r="4816" s="479" customFormat="1" ht="18" customHeight="1" x14ac:dyDescent="0.3"/>
    <row r="4817" s="479" customFormat="1" ht="18" customHeight="1" x14ac:dyDescent="0.3"/>
    <row r="4818" s="479" customFormat="1" ht="18" customHeight="1" x14ac:dyDescent="0.3"/>
    <row r="4819" s="479" customFormat="1" ht="18" customHeight="1" x14ac:dyDescent="0.3"/>
    <row r="4820" s="479" customFormat="1" ht="18" customHeight="1" x14ac:dyDescent="0.3"/>
    <row r="4821" s="479" customFormat="1" ht="18" customHeight="1" x14ac:dyDescent="0.3"/>
    <row r="4822" s="479" customFormat="1" ht="18" customHeight="1" x14ac:dyDescent="0.3"/>
    <row r="4823" s="479" customFormat="1" ht="18" customHeight="1" x14ac:dyDescent="0.3"/>
    <row r="4824" s="479" customFormat="1" ht="18" customHeight="1" x14ac:dyDescent="0.3"/>
    <row r="4825" s="479" customFormat="1" ht="18" customHeight="1" x14ac:dyDescent="0.3"/>
    <row r="4826" s="479" customFormat="1" ht="18" customHeight="1" x14ac:dyDescent="0.3"/>
    <row r="4827" s="479" customFormat="1" ht="18" customHeight="1" x14ac:dyDescent="0.3"/>
    <row r="4828" s="479" customFormat="1" ht="18" customHeight="1" x14ac:dyDescent="0.3"/>
    <row r="4829" s="479" customFormat="1" ht="18" customHeight="1" x14ac:dyDescent="0.3"/>
    <row r="4830" s="479" customFormat="1" ht="18" customHeight="1" x14ac:dyDescent="0.3"/>
    <row r="4831" s="479" customFormat="1" ht="18" customHeight="1" x14ac:dyDescent="0.3"/>
    <row r="4832" s="479" customFormat="1" ht="18" customHeight="1" x14ac:dyDescent="0.3"/>
    <row r="4833" s="479" customFormat="1" ht="18" customHeight="1" x14ac:dyDescent="0.3"/>
    <row r="4834" s="479" customFormat="1" ht="18" customHeight="1" x14ac:dyDescent="0.3"/>
    <row r="4835" s="479" customFormat="1" ht="18" customHeight="1" x14ac:dyDescent="0.3"/>
    <row r="4836" s="479" customFormat="1" ht="18" customHeight="1" x14ac:dyDescent="0.3"/>
    <row r="4837" s="479" customFormat="1" ht="18" customHeight="1" x14ac:dyDescent="0.3"/>
    <row r="4838" s="479" customFormat="1" ht="18" customHeight="1" x14ac:dyDescent="0.3"/>
    <row r="4839" s="479" customFormat="1" ht="18" customHeight="1" x14ac:dyDescent="0.3"/>
    <row r="4840" s="479" customFormat="1" ht="18" customHeight="1" x14ac:dyDescent="0.3"/>
    <row r="4841" s="479" customFormat="1" ht="18" customHeight="1" x14ac:dyDescent="0.3"/>
    <row r="4842" s="479" customFormat="1" ht="18" customHeight="1" x14ac:dyDescent="0.3"/>
    <row r="4843" s="479" customFormat="1" ht="18" customHeight="1" x14ac:dyDescent="0.3"/>
    <row r="4844" s="479" customFormat="1" ht="18" customHeight="1" x14ac:dyDescent="0.3"/>
    <row r="4845" s="479" customFormat="1" ht="18" customHeight="1" x14ac:dyDescent="0.3"/>
    <row r="4846" s="479" customFormat="1" ht="18" customHeight="1" x14ac:dyDescent="0.3"/>
    <row r="4847" s="479" customFormat="1" ht="18" customHeight="1" x14ac:dyDescent="0.3"/>
    <row r="4848" s="479" customFormat="1" ht="18" customHeight="1" x14ac:dyDescent="0.3"/>
    <row r="4849" s="479" customFormat="1" ht="18" customHeight="1" x14ac:dyDescent="0.3"/>
    <row r="4850" s="479" customFormat="1" ht="18" customHeight="1" x14ac:dyDescent="0.3"/>
    <row r="4851" s="479" customFormat="1" ht="18" customHeight="1" x14ac:dyDescent="0.3"/>
    <row r="4852" s="479" customFormat="1" ht="18" customHeight="1" x14ac:dyDescent="0.3"/>
    <row r="4853" s="479" customFormat="1" ht="18" customHeight="1" x14ac:dyDescent="0.3"/>
    <row r="4854" s="479" customFormat="1" ht="18" customHeight="1" x14ac:dyDescent="0.3"/>
    <row r="4855" s="479" customFormat="1" ht="18" customHeight="1" x14ac:dyDescent="0.3"/>
    <row r="4856" s="479" customFormat="1" ht="18" customHeight="1" x14ac:dyDescent="0.3"/>
    <row r="4857" s="479" customFormat="1" ht="18" customHeight="1" x14ac:dyDescent="0.3"/>
    <row r="4858" s="479" customFormat="1" ht="18" customHeight="1" x14ac:dyDescent="0.3"/>
    <row r="4859" s="479" customFormat="1" ht="18" customHeight="1" x14ac:dyDescent="0.3"/>
    <row r="4860" s="479" customFormat="1" ht="18" customHeight="1" x14ac:dyDescent="0.3"/>
    <row r="4861" s="479" customFormat="1" ht="18" customHeight="1" x14ac:dyDescent="0.3"/>
    <row r="4862" s="479" customFormat="1" ht="18" customHeight="1" x14ac:dyDescent="0.3"/>
    <row r="4863" s="479" customFormat="1" ht="18" customHeight="1" x14ac:dyDescent="0.3"/>
    <row r="4864" s="479" customFormat="1" ht="18" customHeight="1" x14ac:dyDescent="0.3"/>
    <row r="4865" s="479" customFormat="1" ht="18" customHeight="1" x14ac:dyDescent="0.3"/>
    <row r="4866" s="479" customFormat="1" ht="18" customHeight="1" x14ac:dyDescent="0.3"/>
    <row r="4867" s="479" customFormat="1" ht="18" customHeight="1" x14ac:dyDescent="0.3"/>
    <row r="4868" s="479" customFormat="1" ht="18" customHeight="1" x14ac:dyDescent="0.3"/>
    <row r="4869" s="479" customFormat="1" ht="18" customHeight="1" x14ac:dyDescent="0.3"/>
    <row r="4870" s="479" customFormat="1" ht="18" customHeight="1" x14ac:dyDescent="0.3"/>
    <row r="4871" s="479" customFormat="1" ht="18" customHeight="1" x14ac:dyDescent="0.3"/>
    <row r="4872" s="479" customFormat="1" ht="18" customHeight="1" x14ac:dyDescent="0.3"/>
    <row r="4873" s="479" customFormat="1" ht="18" customHeight="1" x14ac:dyDescent="0.3"/>
    <row r="4874" s="479" customFormat="1" ht="18" customHeight="1" x14ac:dyDescent="0.3"/>
    <row r="4875" s="479" customFormat="1" ht="18" customHeight="1" x14ac:dyDescent="0.3"/>
    <row r="4876" s="479" customFormat="1" ht="18" customHeight="1" x14ac:dyDescent="0.3"/>
    <row r="4877" s="479" customFormat="1" ht="18" customHeight="1" x14ac:dyDescent="0.3"/>
    <row r="4878" s="479" customFormat="1" ht="18" customHeight="1" x14ac:dyDescent="0.3"/>
    <row r="4879" s="479" customFormat="1" ht="18" customHeight="1" x14ac:dyDescent="0.3"/>
    <row r="4880" s="479" customFormat="1" ht="18" customHeight="1" x14ac:dyDescent="0.3"/>
    <row r="4881" s="479" customFormat="1" ht="18" customHeight="1" x14ac:dyDescent="0.3"/>
    <row r="4882" s="479" customFormat="1" ht="18" customHeight="1" x14ac:dyDescent="0.3"/>
    <row r="4883" s="479" customFormat="1" ht="18" customHeight="1" x14ac:dyDescent="0.3"/>
    <row r="4884" s="479" customFormat="1" ht="18" customHeight="1" x14ac:dyDescent="0.3"/>
    <row r="4885" s="479" customFormat="1" ht="18" customHeight="1" x14ac:dyDescent="0.3"/>
    <row r="4886" s="479" customFormat="1" ht="18" customHeight="1" x14ac:dyDescent="0.3"/>
    <row r="4887" s="479" customFormat="1" ht="18" customHeight="1" x14ac:dyDescent="0.3"/>
    <row r="4888" s="479" customFormat="1" ht="18" customHeight="1" x14ac:dyDescent="0.3"/>
    <row r="4889" s="479" customFormat="1" ht="18" customHeight="1" x14ac:dyDescent="0.3"/>
    <row r="4890" s="479" customFormat="1" ht="18" customHeight="1" x14ac:dyDescent="0.3"/>
    <row r="4891" s="479" customFormat="1" ht="18" customHeight="1" x14ac:dyDescent="0.3"/>
    <row r="4892" s="479" customFormat="1" ht="18" customHeight="1" x14ac:dyDescent="0.3"/>
    <row r="4893" s="479" customFormat="1" ht="18" customHeight="1" x14ac:dyDescent="0.3"/>
    <row r="4894" s="479" customFormat="1" ht="18" customHeight="1" x14ac:dyDescent="0.3"/>
    <row r="4895" s="479" customFormat="1" ht="18" customHeight="1" x14ac:dyDescent="0.3"/>
    <row r="4896" s="479" customFormat="1" ht="18" customHeight="1" x14ac:dyDescent="0.3"/>
    <row r="4897" s="479" customFormat="1" ht="18" customHeight="1" x14ac:dyDescent="0.3"/>
    <row r="4898" s="479" customFormat="1" ht="18" customHeight="1" x14ac:dyDescent="0.3"/>
    <row r="4899" s="479" customFormat="1" ht="18" customHeight="1" x14ac:dyDescent="0.3"/>
    <row r="4900" s="479" customFormat="1" ht="18" customHeight="1" x14ac:dyDescent="0.3"/>
    <row r="4901" s="479" customFormat="1" ht="18" customHeight="1" x14ac:dyDescent="0.3"/>
    <row r="4902" s="479" customFormat="1" ht="18" customHeight="1" x14ac:dyDescent="0.3"/>
    <row r="4903" s="479" customFormat="1" ht="18" customHeight="1" x14ac:dyDescent="0.3"/>
    <row r="4904" s="479" customFormat="1" ht="18" customHeight="1" x14ac:dyDescent="0.3"/>
    <row r="4905" s="479" customFormat="1" ht="18" customHeight="1" x14ac:dyDescent="0.3"/>
    <row r="4906" s="479" customFormat="1" ht="18" customHeight="1" x14ac:dyDescent="0.3"/>
    <row r="4907" s="479" customFormat="1" ht="18" customHeight="1" x14ac:dyDescent="0.3"/>
    <row r="4908" s="479" customFormat="1" ht="18" customHeight="1" x14ac:dyDescent="0.3"/>
    <row r="4909" s="479" customFormat="1" ht="18" customHeight="1" x14ac:dyDescent="0.3"/>
    <row r="4910" s="479" customFormat="1" ht="18" customHeight="1" x14ac:dyDescent="0.3"/>
    <row r="4911" s="479" customFormat="1" ht="18" customHeight="1" x14ac:dyDescent="0.3"/>
    <row r="4912" s="479" customFormat="1" ht="18" customHeight="1" x14ac:dyDescent="0.3"/>
    <row r="4913" s="479" customFormat="1" ht="18" customHeight="1" x14ac:dyDescent="0.3"/>
    <row r="4914" s="479" customFormat="1" ht="18" customHeight="1" x14ac:dyDescent="0.3"/>
    <row r="4915" s="479" customFormat="1" ht="18" customHeight="1" x14ac:dyDescent="0.3"/>
    <row r="4916" s="479" customFormat="1" ht="18" customHeight="1" x14ac:dyDescent="0.3"/>
    <row r="4917" s="479" customFormat="1" ht="18" customHeight="1" x14ac:dyDescent="0.3"/>
    <row r="4918" s="479" customFormat="1" ht="18" customHeight="1" x14ac:dyDescent="0.3"/>
    <row r="4919" s="479" customFormat="1" ht="18" customHeight="1" x14ac:dyDescent="0.3"/>
    <row r="4920" s="479" customFormat="1" ht="18" customHeight="1" x14ac:dyDescent="0.3"/>
    <row r="4921" s="479" customFormat="1" ht="18" customHeight="1" x14ac:dyDescent="0.3"/>
    <row r="4922" s="479" customFormat="1" ht="18" customHeight="1" x14ac:dyDescent="0.3"/>
    <row r="4923" s="479" customFormat="1" ht="18" customHeight="1" x14ac:dyDescent="0.3"/>
    <row r="4924" s="479" customFormat="1" ht="18" customHeight="1" x14ac:dyDescent="0.3"/>
    <row r="4925" s="479" customFormat="1" ht="18" customHeight="1" x14ac:dyDescent="0.3"/>
    <row r="4926" s="479" customFormat="1" ht="18" customHeight="1" x14ac:dyDescent="0.3"/>
    <row r="4927" s="479" customFormat="1" ht="18" customHeight="1" x14ac:dyDescent="0.3"/>
    <row r="4928" s="479" customFormat="1" ht="18" customHeight="1" x14ac:dyDescent="0.3"/>
    <row r="4929" s="479" customFormat="1" ht="18" customHeight="1" x14ac:dyDescent="0.3"/>
    <row r="4930" s="479" customFormat="1" ht="18" customHeight="1" x14ac:dyDescent="0.3"/>
    <row r="4931" s="479" customFormat="1" ht="18" customHeight="1" x14ac:dyDescent="0.3"/>
    <row r="4932" s="479" customFormat="1" ht="18" customHeight="1" x14ac:dyDescent="0.3"/>
    <row r="4933" s="479" customFormat="1" ht="18" customHeight="1" x14ac:dyDescent="0.3"/>
    <row r="4934" s="479" customFormat="1" ht="18" customHeight="1" x14ac:dyDescent="0.3"/>
    <row r="4935" s="479" customFormat="1" ht="18" customHeight="1" x14ac:dyDescent="0.3"/>
    <row r="4936" s="479" customFormat="1" ht="18" customHeight="1" x14ac:dyDescent="0.3"/>
    <row r="4937" s="479" customFormat="1" ht="18" customHeight="1" x14ac:dyDescent="0.3"/>
    <row r="4938" s="479" customFormat="1" ht="18" customHeight="1" x14ac:dyDescent="0.3"/>
    <row r="4939" s="479" customFormat="1" ht="18" customHeight="1" x14ac:dyDescent="0.3"/>
    <row r="4940" s="479" customFormat="1" ht="18" customHeight="1" x14ac:dyDescent="0.3"/>
    <row r="4941" s="479" customFormat="1" ht="18" customHeight="1" x14ac:dyDescent="0.3"/>
    <row r="4942" s="479" customFormat="1" ht="18" customHeight="1" x14ac:dyDescent="0.3"/>
    <row r="4943" s="479" customFormat="1" ht="18" customHeight="1" x14ac:dyDescent="0.3"/>
    <row r="4944" s="479" customFormat="1" ht="18" customHeight="1" x14ac:dyDescent="0.3"/>
    <row r="4945" s="479" customFormat="1" ht="18" customHeight="1" x14ac:dyDescent="0.3"/>
    <row r="4946" s="479" customFormat="1" ht="18" customHeight="1" x14ac:dyDescent="0.3"/>
    <row r="4947" s="479" customFormat="1" ht="18" customHeight="1" x14ac:dyDescent="0.3"/>
    <row r="4948" s="479" customFormat="1" ht="18" customHeight="1" x14ac:dyDescent="0.3"/>
    <row r="4949" s="479" customFormat="1" ht="18" customHeight="1" x14ac:dyDescent="0.3"/>
    <row r="4950" s="479" customFormat="1" ht="18" customHeight="1" x14ac:dyDescent="0.3"/>
    <row r="4951" s="479" customFormat="1" ht="18" customHeight="1" x14ac:dyDescent="0.3"/>
    <row r="4952" s="479" customFormat="1" ht="18" customHeight="1" x14ac:dyDescent="0.3"/>
    <row r="4953" s="479" customFormat="1" ht="18" customHeight="1" x14ac:dyDescent="0.3"/>
    <row r="4954" s="479" customFormat="1" ht="18" customHeight="1" x14ac:dyDescent="0.3"/>
    <row r="4955" s="479" customFormat="1" ht="18" customHeight="1" x14ac:dyDescent="0.3"/>
    <row r="4956" s="479" customFormat="1" ht="18" customHeight="1" x14ac:dyDescent="0.3"/>
    <row r="4957" s="479" customFormat="1" ht="18" customHeight="1" x14ac:dyDescent="0.3"/>
    <row r="4958" s="479" customFormat="1" ht="18" customHeight="1" x14ac:dyDescent="0.3"/>
    <row r="4959" s="479" customFormat="1" ht="18" customHeight="1" x14ac:dyDescent="0.3"/>
    <row r="4960" s="479" customFormat="1" ht="18" customHeight="1" x14ac:dyDescent="0.3"/>
    <row r="4961" s="479" customFormat="1" ht="18" customHeight="1" x14ac:dyDescent="0.3"/>
    <row r="4962" s="479" customFormat="1" ht="18" customHeight="1" x14ac:dyDescent="0.3"/>
    <row r="4963" s="479" customFormat="1" ht="18" customHeight="1" x14ac:dyDescent="0.3"/>
    <row r="4964" s="479" customFormat="1" ht="18" customHeight="1" x14ac:dyDescent="0.3"/>
    <row r="4965" s="479" customFormat="1" ht="18" customHeight="1" x14ac:dyDescent="0.3"/>
    <row r="4966" s="479" customFormat="1" ht="18" customHeight="1" x14ac:dyDescent="0.3"/>
    <row r="4967" s="479" customFormat="1" ht="18" customHeight="1" x14ac:dyDescent="0.3"/>
    <row r="4968" s="479" customFormat="1" ht="18" customHeight="1" x14ac:dyDescent="0.3"/>
    <row r="4969" s="479" customFormat="1" ht="18" customHeight="1" x14ac:dyDescent="0.3"/>
    <row r="4970" s="479" customFormat="1" ht="18" customHeight="1" x14ac:dyDescent="0.3"/>
    <row r="4971" s="479" customFormat="1" ht="18" customHeight="1" x14ac:dyDescent="0.3"/>
    <row r="4972" s="479" customFormat="1" ht="18" customHeight="1" x14ac:dyDescent="0.3"/>
    <row r="4973" s="479" customFormat="1" ht="18" customHeight="1" x14ac:dyDescent="0.3"/>
    <row r="4974" s="479" customFormat="1" ht="18" customHeight="1" x14ac:dyDescent="0.3"/>
    <row r="4975" s="479" customFormat="1" ht="18" customHeight="1" x14ac:dyDescent="0.3"/>
    <row r="4976" s="479" customFormat="1" ht="18" customHeight="1" x14ac:dyDescent="0.3"/>
    <row r="4977" s="479" customFormat="1" ht="18" customHeight="1" x14ac:dyDescent="0.3"/>
    <row r="4978" s="479" customFormat="1" ht="18" customHeight="1" x14ac:dyDescent="0.3"/>
    <row r="4979" s="479" customFormat="1" ht="18" customHeight="1" x14ac:dyDescent="0.3"/>
    <row r="4980" s="479" customFormat="1" ht="18" customHeight="1" x14ac:dyDescent="0.3"/>
    <row r="4981" s="479" customFormat="1" ht="18" customHeight="1" x14ac:dyDescent="0.3"/>
    <row r="4982" s="479" customFormat="1" ht="18" customHeight="1" x14ac:dyDescent="0.3"/>
    <row r="4983" s="479" customFormat="1" ht="18" customHeight="1" x14ac:dyDescent="0.3"/>
    <row r="4984" s="479" customFormat="1" ht="18" customHeight="1" x14ac:dyDescent="0.3"/>
    <row r="4985" s="479" customFormat="1" ht="18" customHeight="1" x14ac:dyDescent="0.3"/>
    <row r="4986" s="479" customFormat="1" ht="18" customHeight="1" x14ac:dyDescent="0.3"/>
    <row r="4987" s="479" customFormat="1" ht="18" customHeight="1" x14ac:dyDescent="0.3"/>
    <row r="4988" s="479" customFormat="1" ht="18" customHeight="1" x14ac:dyDescent="0.3"/>
    <row r="4989" s="479" customFormat="1" ht="18" customHeight="1" x14ac:dyDescent="0.3"/>
    <row r="4990" s="479" customFormat="1" ht="18" customHeight="1" x14ac:dyDescent="0.3"/>
    <row r="4991" s="479" customFormat="1" ht="18" customHeight="1" x14ac:dyDescent="0.3"/>
    <row r="4992" s="479" customFormat="1" ht="18" customHeight="1" x14ac:dyDescent="0.3"/>
    <row r="4993" s="479" customFormat="1" ht="18" customHeight="1" x14ac:dyDescent="0.3"/>
    <row r="4994" s="479" customFormat="1" ht="18" customHeight="1" x14ac:dyDescent="0.3"/>
    <row r="4995" s="479" customFormat="1" ht="18" customHeight="1" x14ac:dyDescent="0.3"/>
    <row r="4996" s="479" customFormat="1" ht="18" customHeight="1" x14ac:dyDescent="0.3"/>
    <row r="4997" s="479" customFormat="1" ht="18" customHeight="1" x14ac:dyDescent="0.3"/>
    <row r="4998" s="479" customFormat="1" ht="18" customHeight="1" x14ac:dyDescent="0.3"/>
    <row r="4999" s="479" customFormat="1" ht="18" customHeight="1" x14ac:dyDescent="0.3"/>
    <row r="5000" s="479" customFormat="1" ht="18" customHeight="1" x14ac:dyDescent="0.3"/>
    <row r="5001" s="479" customFormat="1" ht="18" customHeight="1" x14ac:dyDescent="0.3"/>
    <row r="5002" s="479" customFormat="1" ht="18" customHeight="1" x14ac:dyDescent="0.3"/>
    <row r="5003" s="479" customFormat="1" ht="18" customHeight="1" x14ac:dyDescent="0.3"/>
    <row r="5004" s="479" customFormat="1" ht="18" customHeight="1" x14ac:dyDescent="0.3"/>
    <row r="5005" s="479" customFormat="1" ht="18" customHeight="1" x14ac:dyDescent="0.3"/>
    <row r="5006" s="479" customFormat="1" ht="18" customHeight="1" x14ac:dyDescent="0.3"/>
    <row r="5007" s="479" customFormat="1" ht="18" customHeight="1" x14ac:dyDescent="0.3"/>
    <row r="5008" s="479" customFormat="1" ht="18" customHeight="1" x14ac:dyDescent="0.3"/>
    <row r="5009" s="479" customFormat="1" ht="18" customHeight="1" x14ac:dyDescent="0.3"/>
    <row r="5010" s="479" customFormat="1" ht="18" customHeight="1" x14ac:dyDescent="0.3"/>
    <row r="5011" s="479" customFormat="1" ht="18" customHeight="1" x14ac:dyDescent="0.3"/>
    <row r="5012" s="479" customFormat="1" ht="18" customHeight="1" x14ac:dyDescent="0.3"/>
    <row r="5013" s="479" customFormat="1" ht="18" customHeight="1" x14ac:dyDescent="0.3"/>
    <row r="5014" s="479" customFormat="1" ht="18" customHeight="1" x14ac:dyDescent="0.3"/>
    <row r="5015" s="479" customFormat="1" ht="18" customHeight="1" x14ac:dyDescent="0.3"/>
    <row r="5016" s="479" customFormat="1" ht="18" customHeight="1" x14ac:dyDescent="0.3"/>
    <row r="5017" s="479" customFormat="1" ht="18" customHeight="1" x14ac:dyDescent="0.3"/>
    <row r="5018" s="479" customFormat="1" ht="18" customHeight="1" x14ac:dyDescent="0.3"/>
    <row r="5019" s="479" customFormat="1" ht="18" customHeight="1" x14ac:dyDescent="0.3"/>
    <row r="5020" s="479" customFormat="1" ht="18" customHeight="1" x14ac:dyDescent="0.3"/>
    <row r="5021" s="479" customFormat="1" ht="18" customHeight="1" x14ac:dyDescent="0.3"/>
    <row r="5022" s="479" customFormat="1" ht="18" customHeight="1" x14ac:dyDescent="0.3"/>
    <row r="5023" s="479" customFormat="1" ht="18" customHeight="1" x14ac:dyDescent="0.3"/>
    <row r="5024" s="479" customFormat="1" ht="18" customHeight="1" x14ac:dyDescent="0.3"/>
    <row r="5025" s="479" customFormat="1" ht="18" customHeight="1" x14ac:dyDescent="0.3"/>
    <row r="5026" s="479" customFormat="1" ht="18" customHeight="1" x14ac:dyDescent="0.3"/>
    <row r="5027" s="479" customFormat="1" ht="18" customHeight="1" x14ac:dyDescent="0.3"/>
    <row r="5028" s="479" customFormat="1" ht="18" customHeight="1" x14ac:dyDescent="0.3"/>
    <row r="5029" s="479" customFormat="1" ht="18" customHeight="1" x14ac:dyDescent="0.3"/>
    <row r="5030" s="479" customFormat="1" ht="18" customHeight="1" x14ac:dyDescent="0.3"/>
    <row r="5031" s="479" customFormat="1" ht="18" customHeight="1" x14ac:dyDescent="0.3"/>
    <row r="5032" s="479" customFormat="1" ht="18" customHeight="1" x14ac:dyDescent="0.3"/>
    <row r="5033" s="479" customFormat="1" ht="18" customHeight="1" x14ac:dyDescent="0.3"/>
    <row r="5034" s="479" customFormat="1" ht="18" customHeight="1" x14ac:dyDescent="0.3"/>
    <row r="5035" s="479" customFormat="1" ht="18" customHeight="1" x14ac:dyDescent="0.3"/>
    <row r="5036" s="479" customFormat="1" ht="18" customHeight="1" x14ac:dyDescent="0.3"/>
    <row r="5037" s="479" customFormat="1" ht="18" customHeight="1" x14ac:dyDescent="0.3"/>
    <row r="5038" s="479" customFormat="1" ht="18" customHeight="1" x14ac:dyDescent="0.3"/>
    <row r="5039" s="479" customFormat="1" ht="18" customHeight="1" x14ac:dyDescent="0.3"/>
    <row r="5040" s="479" customFormat="1" ht="18" customHeight="1" x14ac:dyDescent="0.3"/>
    <row r="5041" s="479" customFormat="1" ht="18" customHeight="1" x14ac:dyDescent="0.3"/>
    <row r="5042" s="479" customFormat="1" ht="18" customHeight="1" x14ac:dyDescent="0.3"/>
    <row r="5043" s="479" customFormat="1" ht="18" customHeight="1" x14ac:dyDescent="0.3"/>
    <row r="5044" s="479" customFormat="1" ht="18" customHeight="1" x14ac:dyDescent="0.3"/>
    <row r="5045" s="479" customFormat="1" ht="18" customHeight="1" x14ac:dyDescent="0.3"/>
    <row r="5046" s="479" customFormat="1" ht="18" customHeight="1" x14ac:dyDescent="0.3"/>
    <row r="5047" s="479" customFormat="1" ht="18" customHeight="1" x14ac:dyDescent="0.3"/>
    <row r="5048" s="479" customFormat="1" ht="18" customHeight="1" x14ac:dyDescent="0.3"/>
    <row r="5049" s="479" customFormat="1" ht="18" customHeight="1" x14ac:dyDescent="0.3"/>
    <row r="5050" s="479" customFormat="1" ht="18" customHeight="1" x14ac:dyDescent="0.3"/>
    <row r="5051" s="479" customFormat="1" ht="18" customHeight="1" x14ac:dyDescent="0.3"/>
    <row r="5052" s="479" customFormat="1" ht="18" customHeight="1" x14ac:dyDescent="0.3"/>
    <row r="5053" s="479" customFormat="1" ht="18" customHeight="1" x14ac:dyDescent="0.3"/>
    <row r="5054" s="479" customFormat="1" ht="18" customHeight="1" x14ac:dyDescent="0.3"/>
    <row r="5055" s="479" customFormat="1" ht="18" customHeight="1" x14ac:dyDescent="0.3"/>
    <row r="5056" s="479" customFormat="1" ht="18" customHeight="1" x14ac:dyDescent="0.3"/>
    <row r="5057" s="479" customFormat="1" ht="18" customHeight="1" x14ac:dyDescent="0.3"/>
    <row r="5058" s="479" customFormat="1" ht="18" customHeight="1" x14ac:dyDescent="0.3"/>
    <row r="5059" s="479" customFormat="1" ht="18" customHeight="1" x14ac:dyDescent="0.3"/>
    <row r="5060" s="479" customFormat="1" ht="18" customHeight="1" x14ac:dyDescent="0.3"/>
    <row r="5061" s="479" customFormat="1" ht="18" customHeight="1" x14ac:dyDescent="0.3"/>
    <row r="5062" s="479" customFormat="1" ht="18" customHeight="1" x14ac:dyDescent="0.3"/>
    <row r="5063" s="479" customFormat="1" ht="18" customHeight="1" x14ac:dyDescent="0.3"/>
    <row r="5064" s="479" customFormat="1" ht="18" customHeight="1" x14ac:dyDescent="0.3"/>
    <row r="5065" s="479" customFormat="1" ht="18" customHeight="1" x14ac:dyDescent="0.3"/>
    <row r="5066" s="479" customFormat="1" ht="18" customHeight="1" x14ac:dyDescent="0.3"/>
    <row r="5067" s="479" customFormat="1" ht="18" customHeight="1" x14ac:dyDescent="0.3"/>
    <row r="5068" s="479" customFormat="1" ht="18" customHeight="1" x14ac:dyDescent="0.3"/>
    <row r="5069" s="479" customFormat="1" ht="18" customHeight="1" x14ac:dyDescent="0.3"/>
    <row r="5070" s="479" customFormat="1" ht="18" customHeight="1" x14ac:dyDescent="0.3"/>
    <row r="5071" s="479" customFormat="1" ht="18" customHeight="1" x14ac:dyDescent="0.3"/>
    <row r="5072" s="479" customFormat="1" ht="18" customHeight="1" x14ac:dyDescent="0.3"/>
    <row r="5073" s="479" customFormat="1" ht="18" customHeight="1" x14ac:dyDescent="0.3"/>
    <row r="5074" s="479" customFormat="1" ht="18" customHeight="1" x14ac:dyDescent="0.3"/>
    <row r="5075" s="479" customFormat="1" ht="18" customHeight="1" x14ac:dyDescent="0.3"/>
    <row r="5076" s="479" customFormat="1" ht="18" customHeight="1" x14ac:dyDescent="0.3"/>
    <row r="5077" s="479" customFormat="1" ht="18" customHeight="1" x14ac:dyDescent="0.3"/>
    <row r="5078" s="479" customFormat="1" ht="18" customHeight="1" x14ac:dyDescent="0.3"/>
    <row r="5079" s="479" customFormat="1" ht="18" customHeight="1" x14ac:dyDescent="0.3"/>
    <row r="5080" s="479" customFormat="1" ht="18" customHeight="1" x14ac:dyDescent="0.3"/>
    <row r="5081" s="479" customFormat="1" ht="18" customHeight="1" x14ac:dyDescent="0.3"/>
    <row r="5082" s="479" customFormat="1" ht="18" customHeight="1" x14ac:dyDescent="0.3"/>
    <row r="5083" s="479" customFormat="1" ht="18" customHeight="1" x14ac:dyDescent="0.3"/>
    <row r="5084" s="479" customFormat="1" ht="18" customHeight="1" x14ac:dyDescent="0.3"/>
    <row r="5085" s="479" customFormat="1" ht="18" customHeight="1" x14ac:dyDescent="0.3"/>
    <row r="5086" s="479" customFormat="1" ht="18" customHeight="1" x14ac:dyDescent="0.3"/>
    <row r="5087" s="479" customFormat="1" ht="18" customHeight="1" x14ac:dyDescent="0.3"/>
    <row r="5088" s="479" customFormat="1" ht="18" customHeight="1" x14ac:dyDescent="0.3"/>
    <row r="5089" s="479" customFormat="1" ht="18" customHeight="1" x14ac:dyDescent="0.3"/>
    <row r="5090" s="479" customFormat="1" ht="18" customHeight="1" x14ac:dyDescent="0.3"/>
    <row r="5091" s="479" customFormat="1" ht="18" customHeight="1" x14ac:dyDescent="0.3"/>
    <row r="5092" s="479" customFormat="1" ht="18" customHeight="1" x14ac:dyDescent="0.3"/>
    <row r="5093" s="479" customFormat="1" ht="18" customHeight="1" x14ac:dyDescent="0.3"/>
    <row r="5094" s="479" customFormat="1" ht="18" customHeight="1" x14ac:dyDescent="0.3"/>
    <row r="5095" s="479" customFormat="1" ht="18" customHeight="1" x14ac:dyDescent="0.3"/>
    <row r="5096" s="479" customFormat="1" ht="18" customHeight="1" x14ac:dyDescent="0.3"/>
    <row r="5097" s="479" customFormat="1" ht="18" customHeight="1" x14ac:dyDescent="0.3"/>
    <row r="5098" s="479" customFormat="1" ht="18" customHeight="1" x14ac:dyDescent="0.3"/>
    <row r="5099" s="479" customFormat="1" ht="18" customHeight="1" x14ac:dyDescent="0.3"/>
    <row r="5100" s="479" customFormat="1" ht="18" customHeight="1" x14ac:dyDescent="0.3"/>
    <row r="5101" s="479" customFormat="1" ht="18" customHeight="1" x14ac:dyDescent="0.3"/>
    <row r="5102" s="479" customFormat="1" ht="18" customHeight="1" x14ac:dyDescent="0.3"/>
    <row r="5103" s="479" customFormat="1" ht="18" customHeight="1" x14ac:dyDescent="0.3"/>
    <row r="5104" s="479" customFormat="1" ht="18" customHeight="1" x14ac:dyDescent="0.3"/>
    <row r="5105" s="479" customFormat="1" ht="18" customHeight="1" x14ac:dyDescent="0.3"/>
    <row r="5106" s="479" customFormat="1" ht="18" customHeight="1" x14ac:dyDescent="0.3"/>
    <row r="5107" s="479" customFormat="1" ht="18" customHeight="1" x14ac:dyDescent="0.3"/>
    <row r="5108" s="479" customFormat="1" ht="18" customHeight="1" x14ac:dyDescent="0.3"/>
    <row r="5109" s="479" customFormat="1" ht="18" customHeight="1" x14ac:dyDescent="0.3"/>
    <row r="5110" s="479" customFormat="1" ht="18" customHeight="1" x14ac:dyDescent="0.3"/>
    <row r="5111" s="479" customFormat="1" ht="18" customHeight="1" x14ac:dyDescent="0.3"/>
    <row r="5112" s="479" customFormat="1" ht="18" customHeight="1" x14ac:dyDescent="0.3"/>
    <row r="5113" s="479" customFormat="1" ht="18" customHeight="1" x14ac:dyDescent="0.3"/>
    <row r="5114" s="479" customFormat="1" ht="18" customHeight="1" x14ac:dyDescent="0.3"/>
    <row r="5115" s="479" customFormat="1" ht="18" customHeight="1" x14ac:dyDescent="0.3"/>
    <row r="5116" s="479" customFormat="1" ht="18" customHeight="1" x14ac:dyDescent="0.3"/>
    <row r="5117" s="479" customFormat="1" ht="18" customHeight="1" x14ac:dyDescent="0.3"/>
    <row r="5118" s="479" customFormat="1" ht="18" customHeight="1" x14ac:dyDescent="0.3"/>
    <row r="5119" s="479" customFormat="1" ht="18" customHeight="1" x14ac:dyDescent="0.3"/>
    <row r="5120" s="479" customFormat="1" ht="18" customHeight="1" x14ac:dyDescent="0.3"/>
    <row r="5121" s="479" customFormat="1" ht="18" customHeight="1" x14ac:dyDescent="0.3"/>
    <row r="5122" s="479" customFormat="1" ht="18" customHeight="1" x14ac:dyDescent="0.3"/>
    <row r="5123" s="479" customFormat="1" ht="18" customHeight="1" x14ac:dyDescent="0.3"/>
    <row r="5124" s="479" customFormat="1" ht="18" customHeight="1" x14ac:dyDescent="0.3"/>
    <row r="5125" s="479" customFormat="1" ht="18" customHeight="1" x14ac:dyDescent="0.3"/>
    <row r="5126" s="479" customFormat="1" ht="18" customHeight="1" x14ac:dyDescent="0.3"/>
    <row r="5127" s="479" customFormat="1" ht="18" customHeight="1" x14ac:dyDescent="0.3"/>
    <row r="5128" s="479" customFormat="1" ht="18" customHeight="1" x14ac:dyDescent="0.3"/>
    <row r="5129" s="479" customFormat="1" ht="18" customHeight="1" x14ac:dyDescent="0.3"/>
    <row r="5130" s="479" customFormat="1" ht="18" customHeight="1" x14ac:dyDescent="0.3"/>
    <row r="5131" s="479" customFormat="1" ht="18" customHeight="1" x14ac:dyDescent="0.3"/>
    <row r="5132" s="479" customFormat="1" ht="18" customHeight="1" x14ac:dyDescent="0.3"/>
    <row r="5133" s="479" customFormat="1" ht="18" customHeight="1" x14ac:dyDescent="0.3"/>
    <row r="5134" s="479" customFormat="1" ht="18" customHeight="1" x14ac:dyDescent="0.3"/>
    <row r="5135" s="479" customFormat="1" ht="18" customHeight="1" x14ac:dyDescent="0.3"/>
    <row r="5136" s="479" customFormat="1" ht="18" customHeight="1" x14ac:dyDescent="0.3"/>
    <row r="5137" s="479" customFormat="1" ht="18" customHeight="1" x14ac:dyDescent="0.3"/>
    <row r="5138" s="479" customFormat="1" ht="18" customHeight="1" x14ac:dyDescent="0.3"/>
    <row r="5139" s="479" customFormat="1" ht="18" customHeight="1" x14ac:dyDescent="0.3"/>
    <row r="5140" s="479" customFormat="1" ht="18" customHeight="1" x14ac:dyDescent="0.3"/>
    <row r="5141" s="479" customFormat="1" ht="18" customHeight="1" x14ac:dyDescent="0.3"/>
    <row r="5142" s="479" customFormat="1" ht="18" customHeight="1" x14ac:dyDescent="0.3"/>
    <row r="5143" s="479" customFormat="1" ht="18" customHeight="1" x14ac:dyDescent="0.3"/>
    <row r="5144" s="479" customFormat="1" ht="18" customHeight="1" x14ac:dyDescent="0.3"/>
    <row r="5145" s="479" customFormat="1" ht="18" customHeight="1" x14ac:dyDescent="0.3"/>
    <row r="5146" s="479" customFormat="1" ht="18" customHeight="1" x14ac:dyDescent="0.3"/>
    <row r="5147" s="479" customFormat="1" ht="18" customHeight="1" x14ac:dyDescent="0.3"/>
    <row r="5148" s="479" customFormat="1" ht="18" customHeight="1" x14ac:dyDescent="0.3"/>
    <row r="5149" s="479" customFormat="1" ht="18" customHeight="1" x14ac:dyDescent="0.3"/>
    <row r="5150" s="479" customFormat="1" ht="18" customHeight="1" x14ac:dyDescent="0.3"/>
    <row r="5151" s="479" customFormat="1" ht="18" customHeight="1" x14ac:dyDescent="0.3"/>
    <row r="5152" s="479" customFormat="1" ht="18" customHeight="1" x14ac:dyDescent="0.3"/>
    <row r="5153" s="479" customFormat="1" ht="18" customHeight="1" x14ac:dyDescent="0.3"/>
    <row r="5154" s="479" customFormat="1" ht="18" customHeight="1" x14ac:dyDescent="0.3"/>
    <row r="5155" s="479" customFormat="1" ht="18" customHeight="1" x14ac:dyDescent="0.3"/>
    <row r="5156" s="479" customFormat="1" ht="18" customHeight="1" x14ac:dyDescent="0.3"/>
    <row r="5157" s="479" customFormat="1" ht="18" customHeight="1" x14ac:dyDescent="0.3"/>
    <row r="5158" s="479" customFormat="1" ht="18" customHeight="1" x14ac:dyDescent="0.3"/>
    <row r="5159" s="479" customFormat="1" ht="18" customHeight="1" x14ac:dyDescent="0.3"/>
    <row r="5160" s="479" customFormat="1" ht="18" customHeight="1" x14ac:dyDescent="0.3"/>
    <row r="5161" s="479" customFormat="1" ht="18" customHeight="1" x14ac:dyDescent="0.3"/>
    <row r="5162" s="479" customFormat="1" ht="18" customHeight="1" x14ac:dyDescent="0.3"/>
    <row r="5163" s="479" customFormat="1" ht="18" customHeight="1" x14ac:dyDescent="0.3"/>
    <row r="5164" s="479" customFormat="1" ht="18" customHeight="1" x14ac:dyDescent="0.3"/>
    <row r="5165" s="479" customFormat="1" ht="18" customHeight="1" x14ac:dyDescent="0.3"/>
    <row r="5166" s="479" customFormat="1" ht="18" customHeight="1" x14ac:dyDescent="0.3"/>
    <row r="5167" s="479" customFormat="1" ht="18" customHeight="1" x14ac:dyDescent="0.3"/>
    <row r="5168" s="479" customFormat="1" ht="18" customHeight="1" x14ac:dyDescent="0.3"/>
    <row r="5169" s="479" customFormat="1" ht="18" customHeight="1" x14ac:dyDescent="0.3"/>
    <row r="5170" s="479" customFormat="1" ht="18" customHeight="1" x14ac:dyDescent="0.3"/>
    <row r="5171" s="479" customFormat="1" ht="18" customHeight="1" x14ac:dyDescent="0.3"/>
    <row r="5172" s="479" customFormat="1" ht="18" customHeight="1" x14ac:dyDescent="0.3"/>
    <row r="5173" s="479" customFormat="1" ht="18" customHeight="1" x14ac:dyDescent="0.3"/>
    <row r="5174" s="479" customFormat="1" ht="18" customHeight="1" x14ac:dyDescent="0.3"/>
    <row r="5175" s="479" customFormat="1" ht="18" customHeight="1" x14ac:dyDescent="0.3"/>
    <row r="5176" s="479" customFormat="1" ht="18" customHeight="1" x14ac:dyDescent="0.3"/>
    <row r="5177" s="479" customFormat="1" ht="18" customHeight="1" x14ac:dyDescent="0.3"/>
    <row r="5178" s="479" customFormat="1" ht="18" customHeight="1" x14ac:dyDescent="0.3"/>
    <row r="5179" s="479" customFormat="1" ht="18" customHeight="1" x14ac:dyDescent="0.3"/>
    <row r="5180" s="479" customFormat="1" ht="18" customHeight="1" x14ac:dyDescent="0.3"/>
    <row r="5181" s="479" customFormat="1" ht="18" customHeight="1" x14ac:dyDescent="0.3"/>
    <row r="5182" s="479" customFormat="1" ht="18" customHeight="1" x14ac:dyDescent="0.3"/>
    <row r="5183" s="479" customFormat="1" ht="18" customHeight="1" x14ac:dyDescent="0.3"/>
    <row r="5184" s="479" customFormat="1" ht="18" customHeight="1" x14ac:dyDescent="0.3"/>
    <row r="5185" s="479" customFormat="1" ht="18" customHeight="1" x14ac:dyDescent="0.3"/>
    <row r="5186" s="479" customFormat="1" ht="18" customHeight="1" x14ac:dyDescent="0.3"/>
    <row r="5187" s="479" customFormat="1" ht="18" customHeight="1" x14ac:dyDescent="0.3"/>
    <row r="5188" s="479" customFormat="1" ht="18" customHeight="1" x14ac:dyDescent="0.3"/>
    <row r="5189" s="479" customFormat="1" ht="18" customHeight="1" x14ac:dyDescent="0.3"/>
    <row r="5190" s="479" customFormat="1" ht="18" customHeight="1" x14ac:dyDescent="0.3"/>
    <row r="5191" s="479" customFormat="1" ht="18" customHeight="1" x14ac:dyDescent="0.3"/>
    <row r="5192" s="479" customFormat="1" ht="18" customHeight="1" x14ac:dyDescent="0.3"/>
    <row r="5193" s="479" customFormat="1" ht="18" customHeight="1" x14ac:dyDescent="0.3"/>
    <row r="5194" s="479" customFormat="1" ht="18" customHeight="1" x14ac:dyDescent="0.3"/>
    <row r="5195" s="479" customFormat="1" ht="18" customHeight="1" x14ac:dyDescent="0.3"/>
    <row r="5196" s="479" customFormat="1" ht="18" customHeight="1" x14ac:dyDescent="0.3"/>
    <row r="5197" s="479" customFormat="1" ht="18" customHeight="1" x14ac:dyDescent="0.3"/>
    <row r="5198" s="479" customFormat="1" ht="18" customHeight="1" x14ac:dyDescent="0.3"/>
    <row r="5199" s="479" customFormat="1" ht="18" customHeight="1" x14ac:dyDescent="0.3"/>
    <row r="5200" s="479" customFormat="1" ht="18" customHeight="1" x14ac:dyDescent="0.3"/>
    <row r="5201" s="479" customFormat="1" ht="18" customHeight="1" x14ac:dyDescent="0.3"/>
    <row r="5202" s="479" customFormat="1" ht="18" customHeight="1" x14ac:dyDescent="0.3"/>
    <row r="5203" s="479" customFormat="1" ht="18" customHeight="1" x14ac:dyDescent="0.3"/>
    <row r="5204" s="479" customFormat="1" ht="18" customHeight="1" x14ac:dyDescent="0.3"/>
    <row r="5205" s="479" customFormat="1" ht="18" customHeight="1" x14ac:dyDescent="0.3"/>
    <row r="5206" s="479" customFormat="1" ht="18" customHeight="1" x14ac:dyDescent="0.3"/>
    <row r="5207" s="479" customFormat="1" ht="18" customHeight="1" x14ac:dyDescent="0.3"/>
    <row r="5208" s="479" customFormat="1" ht="18" customHeight="1" x14ac:dyDescent="0.3"/>
    <row r="5209" s="479" customFormat="1" ht="18" customHeight="1" x14ac:dyDescent="0.3"/>
    <row r="5210" s="479" customFormat="1" ht="18" customHeight="1" x14ac:dyDescent="0.3"/>
    <row r="5211" s="479" customFormat="1" ht="18" customHeight="1" x14ac:dyDescent="0.3"/>
    <row r="5212" s="479" customFormat="1" ht="18" customHeight="1" x14ac:dyDescent="0.3"/>
    <row r="5213" s="479" customFormat="1" ht="18" customHeight="1" x14ac:dyDescent="0.3"/>
    <row r="5214" s="479" customFormat="1" ht="18" customHeight="1" x14ac:dyDescent="0.3"/>
    <row r="5215" s="479" customFormat="1" ht="18" customHeight="1" x14ac:dyDescent="0.3"/>
    <row r="5216" s="479" customFormat="1" ht="18" customHeight="1" x14ac:dyDescent="0.3"/>
    <row r="5217" s="479" customFormat="1" ht="18" customHeight="1" x14ac:dyDescent="0.3"/>
    <row r="5218" s="479" customFormat="1" ht="18" customHeight="1" x14ac:dyDescent="0.3"/>
    <row r="5219" s="479" customFormat="1" ht="18" customHeight="1" x14ac:dyDescent="0.3"/>
    <row r="5220" s="479" customFormat="1" ht="18" customHeight="1" x14ac:dyDescent="0.3"/>
    <row r="5221" s="479" customFormat="1" ht="18" customHeight="1" x14ac:dyDescent="0.3"/>
    <row r="5222" s="479" customFormat="1" ht="18" customHeight="1" x14ac:dyDescent="0.3"/>
    <row r="5223" s="479" customFormat="1" ht="18" customHeight="1" x14ac:dyDescent="0.3"/>
    <row r="5224" s="479" customFormat="1" ht="18" customHeight="1" x14ac:dyDescent="0.3"/>
    <row r="5225" s="479" customFormat="1" ht="18" customHeight="1" x14ac:dyDescent="0.3"/>
    <row r="5226" s="479" customFormat="1" ht="18" customHeight="1" x14ac:dyDescent="0.3"/>
    <row r="5227" s="479" customFormat="1" ht="18" customHeight="1" x14ac:dyDescent="0.3"/>
    <row r="5228" s="479" customFormat="1" ht="18" customHeight="1" x14ac:dyDescent="0.3"/>
    <row r="5229" s="479" customFormat="1" ht="18" customHeight="1" x14ac:dyDescent="0.3"/>
    <row r="5230" s="479" customFormat="1" ht="18" customHeight="1" x14ac:dyDescent="0.3"/>
    <row r="5231" s="479" customFormat="1" ht="18" customHeight="1" x14ac:dyDescent="0.3"/>
    <row r="5232" s="479" customFormat="1" ht="18" customHeight="1" x14ac:dyDescent="0.3"/>
    <row r="5233" s="479" customFormat="1" ht="18" customHeight="1" x14ac:dyDescent="0.3"/>
    <row r="5234" s="479" customFormat="1" ht="18" customHeight="1" x14ac:dyDescent="0.3"/>
    <row r="5235" s="479" customFormat="1" ht="18" customHeight="1" x14ac:dyDescent="0.3"/>
    <row r="5236" s="479" customFormat="1" ht="18" customHeight="1" x14ac:dyDescent="0.3"/>
    <row r="5237" s="479" customFormat="1" ht="18" customHeight="1" x14ac:dyDescent="0.3"/>
    <row r="5238" s="479" customFormat="1" ht="18" customHeight="1" x14ac:dyDescent="0.3"/>
    <row r="5239" s="479" customFormat="1" ht="18" customHeight="1" x14ac:dyDescent="0.3"/>
    <row r="5240" s="479" customFormat="1" ht="18" customHeight="1" x14ac:dyDescent="0.3"/>
    <row r="5241" s="479" customFormat="1" ht="18" customHeight="1" x14ac:dyDescent="0.3"/>
    <row r="5242" s="479" customFormat="1" ht="18" customHeight="1" x14ac:dyDescent="0.3"/>
    <row r="5243" s="479" customFormat="1" ht="18" customHeight="1" x14ac:dyDescent="0.3"/>
    <row r="5244" s="479" customFormat="1" ht="18" customHeight="1" x14ac:dyDescent="0.3"/>
    <row r="5245" s="479" customFormat="1" ht="18" customHeight="1" x14ac:dyDescent="0.3"/>
    <row r="5246" s="479" customFormat="1" ht="18" customHeight="1" x14ac:dyDescent="0.3"/>
    <row r="5247" s="479" customFormat="1" ht="18" customHeight="1" x14ac:dyDescent="0.3"/>
    <row r="5248" s="479" customFormat="1" ht="18" customHeight="1" x14ac:dyDescent="0.3"/>
    <row r="5249" s="479" customFormat="1" ht="18" customHeight="1" x14ac:dyDescent="0.3"/>
    <row r="5250" s="479" customFormat="1" ht="18" customHeight="1" x14ac:dyDescent="0.3"/>
    <row r="5251" s="479" customFormat="1" ht="18" customHeight="1" x14ac:dyDescent="0.3"/>
    <row r="5252" s="479" customFormat="1" ht="18" customHeight="1" x14ac:dyDescent="0.3"/>
    <row r="5253" s="479" customFormat="1" ht="18" customHeight="1" x14ac:dyDescent="0.3"/>
    <row r="5254" s="479" customFormat="1" ht="18" customHeight="1" x14ac:dyDescent="0.3"/>
    <row r="5255" s="479" customFormat="1" ht="18" customHeight="1" x14ac:dyDescent="0.3"/>
    <row r="5256" s="479" customFormat="1" ht="18" customHeight="1" x14ac:dyDescent="0.3"/>
    <row r="5257" s="479" customFormat="1" ht="18" customHeight="1" x14ac:dyDescent="0.3"/>
    <row r="5258" s="479" customFormat="1" ht="18" customHeight="1" x14ac:dyDescent="0.3"/>
    <row r="5259" s="479" customFormat="1" ht="18" customHeight="1" x14ac:dyDescent="0.3"/>
    <row r="5260" s="479" customFormat="1" ht="18" customHeight="1" x14ac:dyDescent="0.3"/>
    <row r="5261" s="479" customFormat="1" ht="18" customHeight="1" x14ac:dyDescent="0.3"/>
    <row r="5262" s="479" customFormat="1" ht="18" customHeight="1" x14ac:dyDescent="0.3"/>
    <row r="5263" s="479" customFormat="1" ht="18" customHeight="1" x14ac:dyDescent="0.3"/>
    <row r="5264" s="479" customFormat="1" ht="18" customHeight="1" x14ac:dyDescent="0.3"/>
    <row r="5265" s="479" customFormat="1" ht="18" customHeight="1" x14ac:dyDescent="0.3"/>
    <row r="5266" s="479" customFormat="1" ht="18" customHeight="1" x14ac:dyDescent="0.3"/>
    <row r="5267" s="479" customFormat="1" ht="18" customHeight="1" x14ac:dyDescent="0.3"/>
    <row r="5268" s="479" customFormat="1" ht="18" customHeight="1" x14ac:dyDescent="0.3"/>
    <row r="5269" s="479" customFormat="1" ht="18" customHeight="1" x14ac:dyDescent="0.3"/>
    <row r="5270" s="479" customFormat="1" ht="18" customHeight="1" x14ac:dyDescent="0.3"/>
    <row r="5271" s="479" customFormat="1" ht="18" customHeight="1" x14ac:dyDescent="0.3"/>
    <row r="5272" s="479" customFormat="1" ht="18" customHeight="1" x14ac:dyDescent="0.3"/>
    <row r="5273" s="479" customFormat="1" ht="18" customHeight="1" x14ac:dyDescent="0.3"/>
    <row r="5274" s="479" customFormat="1" ht="18" customHeight="1" x14ac:dyDescent="0.3"/>
    <row r="5275" s="479" customFormat="1" ht="18" customHeight="1" x14ac:dyDescent="0.3"/>
    <row r="5276" s="479" customFormat="1" ht="18" customHeight="1" x14ac:dyDescent="0.3"/>
    <row r="5277" s="479" customFormat="1" ht="18" customHeight="1" x14ac:dyDescent="0.3"/>
    <row r="5278" s="479" customFormat="1" ht="18" customHeight="1" x14ac:dyDescent="0.3"/>
    <row r="5279" s="479" customFormat="1" ht="18" customHeight="1" x14ac:dyDescent="0.3"/>
    <row r="5280" s="479" customFormat="1" ht="18" customHeight="1" x14ac:dyDescent="0.3"/>
    <row r="5281" s="479" customFormat="1" ht="18" customHeight="1" x14ac:dyDescent="0.3"/>
    <row r="5282" s="479" customFormat="1" ht="18" customHeight="1" x14ac:dyDescent="0.3"/>
    <row r="5283" s="479" customFormat="1" ht="18" customHeight="1" x14ac:dyDescent="0.3"/>
    <row r="5284" s="479" customFormat="1" ht="18" customHeight="1" x14ac:dyDescent="0.3"/>
    <row r="5285" s="479" customFormat="1" ht="18" customHeight="1" x14ac:dyDescent="0.3"/>
    <row r="5286" s="479" customFormat="1" ht="18" customHeight="1" x14ac:dyDescent="0.3"/>
    <row r="5287" s="479" customFormat="1" ht="18" customHeight="1" x14ac:dyDescent="0.3"/>
    <row r="5288" s="479" customFormat="1" ht="18" customHeight="1" x14ac:dyDescent="0.3"/>
    <row r="5289" s="479" customFormat="1" ht="18" customHeight="1" x14ac:dyDescent="0.3"/>
    <row r="5290" s="479" customFormat="1" ht="18" customHeight="1" x14ac:dyDescent="0.3"/>
    <row r="5291" s="479" customFormat="1" ht="18" customHeight="1" x14ac:dyDescent="0.3"/>
    <row r="5292" s="479" customFormat="1" ht="18" customHeight="1" x14ac:dyDescent="0.3"/>
    <row r="5293" s="479" customFormat="1" ht="18" customHeight="1" x14ac:dyDescent="0.3"/>
    <row r="5294" s="479" customFormat="1" ht="18" customHeight="1" x14ac:dyDescent="0.3"/>
    <row r="5295" s="479" customFormat="1" ht="18" customHeight="1" x14ac:dyDescent="0.3"/>
    <row r="5296" s="479" customFormat="1" ht="18" customHeight="1" x14ac:dyDescent="0.3"/>
    <row r="5297" s="479" customFormat="1" ht="18" customHeight="1" x14ac:dyDescent="0.3"/>
    <row r="5298" s="479" customFormat="1" ht="18" customHeight="1" x14ac:dyDescent="0.3"/>
    <row r="5299" s="479" customFormat="1" ht="18" customHeight="1" x14ac:dyDescent="0.3"/>
    <row r="5300" s="479" customFormat="1" ht="18" customHeight="1" x14ac:dyDescent="0.3"/>
    <row r="5301" s="479" customFormat="1" ht="18" customHeight="1" x14ac:dyDescent="0.3"/>
    <row r="5302" s="479" customFormat="1" ht="18" customHeight="1" x14ac:dyDescent="0.3"/>
    <row r="5303" s="479" customFormat="1" ht="18" customHeight="1" x14ac:dyDescent="0.3"/>
    <row r="5304" s="479" customFormat="1" ht="18" customHeight="1" x14ac:dyDescent="0.3"/>
    <row r="5305" s="479" customFormat="1" ht="18" customHeight="1" x14ac:dyDescent="0.3"/>
    <row r="5306" s="479" customFormat="1" ht="18" customHeight="1" x14ac:dyDescent="0.3"/>
    <row r="5307" s="479" customFormat="1" ht="18" customHeight="1" x14ac:dyDescent="0.3"/>
    <row r="5308" s="479" customFormat="1" ht="18" customHeight="1" x14ac:dyDescent="0.3"/>
    <row r="5309" s="479" customFormat="1" ht="18" customHeight="1" x14ac:dyDescent="0.3"/>
    <row r="5310" s="479" customFormat="1" ht="18" customHeight="1" x14ac:dyDescent="0.3"/>
    <row r="5311" s="479" customFormat="1" ht="18" customHeight="1" x14ac:dyDescent="0.3"/>
    <row r="5312" s="479" customFormat="1" ht="18" customHeight="1" x14ac:dyDescent="0.3"/>
    <row r="5313" s="479" customFormat="1" ht="18" customHeight="1" x14ac:dyDescent="0.3"/>
    <row r="5314" s="479" customFormat="1" ht="18" customHeight="1" x14ac:dyDescent="0.3"/>
    <row r="5315" s="479" customFormat="1" ht="18" customHeight="1" x14ac:dyDescent="0.3"/>
    <row r="5316" s="479" customFormat="1" ht="18" customHeight="1" x14ac:dyDescent="0.3"/>
    <row r="5317" s="479" customFormat="1" ht="18" customHeight="1" x14ac:dyDescent="0.3"/>
    <row r="5318" s="479" customFormat="1" ht="18" customHeight="1" x14ac:dyDescent="0.3"/>
    <row r="5319" s="479" customFormat="1" ht="18" customHeight="1" x14ac:dyDescent="0.3"/>
    <row r="5320" s="479" customFormat="1" ht="18" customHeight="1" x14ac:dyDescent="0.3"/>
    <row r="5321" s="479" customFormat="1" ht="18" customHeight="1" x14ac:dyDescent="0.3"/>
    <row r="5322" s="479" customFormat="1" ht="18" customHeight="1" x14ac:dyDescent="0.3"/>
    <row r="5323" s="479" customFormat="1" ht="18" customHeight="1" x14ac:dyDescent="0.3"/>
    <row r="5324" s="479" customFormat="1" ht="18" customHeight="1" x14ac:dyDescent="0.3"/>
    <row r="5325" s="479" customFormat="1" ht="18" customHeight="1" x14ac:dyDescent="0.3"/>
    <row r="5326" s="479" customFormat="1" ht="18" customHeight="1" x14ac:dyDescent="0.3"/>
    <row r="5327" s="479" customFormat="1" ht="18" customHeight="1" x14ac:dyDescent="0.3"/>
    <row r="5328" s="479" customFormat="1" ht="18" customHeight="1" x14ac:dyDescent="0.3"/>
    <row r="5329" s="479" customFormat="1" ht="18" customHeight="1" x14ac:dyDescent="0.3"/>
    <row r="5330" s="479" customFormat="1" ht="18" customHeight="1" x14ac:dyDescent="0.3"/>
    <row r="5331" s="479" customFormat="1" ht="18" customHeight="1" x14ac:dyDescent="0.3"/>
    <row r="5332" s="479" customFormat="1" ht="18" customHeight="1" x14ac:dyDescent="0.3"/>
    <row r="5333" s="479" customFormat="1" ht="18" customHeight="1" x14ac:dyDescent="0.3"/>
    <row r="5334" s="479" customFormat="1" ht="18" customHeight="1" x14ac:dyDescent="0.3"/>
    <row r="5335" s="479" customFormat="1" ht="18" customHeight="1" x14ac:dyDescent="0.3"/>
    <row r="5336" s="479" customFormat="1" ht="18" customHeight="1" x14ac:dyDescent="0.3"/>
    <row r="5337" s="479" customFormat="1" ht="18" customHeight="1" x14ac:dyDescent="0.3"/>
    <row r="5338" s="479" customFormat="1" ht="18" customHeight="1" x14ac:dyDescent="0.3"/>
    <row r="5339" s="479" customFormat="1" ht="18" customHeight="1" x14ac:dyDescent="0.3"/>
    <row r="5340" s="479" customFormat="1" ht="18" customHeight="1" x14ac:dyDescent="0.3"/>
    <row r="5341" s="479" customFormat="1" ht="18" customHeight="1" x14ac:dyDescent="0.3"/>
    <row r="5342" s="479" customFormat="1" ht="18" customHeight="1" x14ac:dyDescent="0.3"/>
    <row r="5343" s="479" customFormat="1" ht="18" customHeight="1" x14ac:dyDescent="0.3"/>
    <row r="5344" s="479" customFormat="1" ht="18" customHeight="1" x14ac:dyDescent="0.3"/>
    <row r="5345" s="479" customFormat="1" ht="18" customHeight="1" x14ac:dyDescent="0.3"/>
    <row r="5346" s="479" customFormat="1" ht="18" customHeight="1" x14ac:dyDescent="0.3"/>
    <row r="5347" s="479" customFormat="1" ht="18" customHeight="1" x14ac:dyDescent="0.3"/>
    <row r="5348" s="479" customFormat="1" ht="18" customHeight="1" x14ac:dyDescent="0.3"/>
    <row r="5349" s="479" customFormat="1" ht="18" customHeight="1" x14ac:dyDescent="0.3"/>
    <row r="5350" s="479" customFormat="1" ht="18" customHeight="1" x14ac:dyDescent="0.3"/>
    <row r="5351" s="479" customFormat="1" ht="18" customHeight="1" x14ac:dyDescent="0.3"/>
    <row r="5352" s="479" customFormat="1" ht="18" customHeight="1" x14ac:dyDescent="0.3"/>
    <row r="5353" s="479" customFormat="1" ht="18" customHeight="1" x14ac:dyDescent="0.3"/>
    <row r="5354" s="479" customFormat="1" ht="18" customHeight="1" x14ac:dyDescent="0.3"/>
    <row r="5355" s="479" customFormat="1" ht="18" customHeight="1" x14ac:dyDescent="0.3"/>
    <row r="5356" s="479" customFormat="1" ht="18" customHeight="1" x14ac:dyDescent="0.3"/>
    <row r="5357" s="479" customFormat="1" ht="18" customHeight="1" x14ac:dyDescent="0.3"/>
    <row r="5358" s="479" customFormat="1" ht="18" customHeight="1" x14ac:dyDescent="0.3"/>
    <row r="5359" s="479" customFormat="1" ht="18" customHeight="1" x14ac:dyDescent="0.3"/>
    <row r="5360" s="479" customFormat="1" ht="18" customHeight="1" x14ac:dyDescent="0.3"/>
    <row r="5361" s="479" customFormat="1" ht="18" customHeight="1" x14ac:dyDescent="0.3"/>
    <row r="5362" s="479" customFormat="1" ht="18" customHeight="1" x14ac:dyDescent="0.3"/>
    <row r="5363" s="479" customFormat="1" ht="18" customHeight="1" x14ac:dyDescent="0.3"/>
    <row r="5364" s="479" customFormat="1" ht="18" customHeight="1" x14ac:dyDescent="0.3"/>
    <row r="5365" s="479" customFormat="1" ht="18" customHeight="1" x14ac:dyDescent="0.3"/>
    <row r="5366" s="479" customFormat="1" ht="18" customHeight="1" x14ac:dyDescent="0.3"/>
    <row r="5367" s="479" customFormat="1" ht="18" customHeight="1" x14ac:dyDescent="0.3"/>
    <row r="5368" s="479" customFormat="1" ht="18" customHeight="1" x14ac:dyDescent="0.3"/>
    <row r="5369" s="479" customFormat="1" ht="18" customHeight="1" x14ac:dyDescent="0.3"/>
    <row r="5370" s="479" customFormat="1" ht="18" customHeight="1" x14ac:dyDescent="0.3"/>
    <row r="5371" s="479" customFormat="1" ht="18" customHeight="1" x14ac:dyDescent="0.3"/>
    <row r="5372" s="479" customFormat="1" ht="18" customHeight="1" x14ac:dyDescent="0.3"/>
    <row r="5373" s="479" customFormat="1" ht="18" customHeight="1" x14ac:dyDescent="0.3"/>
    <row r="5374" s="479" customFormat="1" ht="18" customHeight="1" x14ac:dyDescent="0.3"/>
    <row r="5375" s="479" customFormat="1" ht="18" customHeight="1" x14ac:dyDescent="0.3"/>
    <row r="5376" s="479" customFormat="1" ht="18" customHeight="1" x14ac:dyDescent="0.3"/>
    <row r="5377" s="479" customFormat="1" ht="18" customHeight="1" x14ac:dyDescent="0.3"/>
    <row r="5378" s="479" customFormat="1" ht="18" customHeight="1" x14ac:dyDescent="0.3"/>
    <row r="5379" s="479" customFormat="1" ht="18" customHeight="1" x14ac:dyDescent="0.3"/>
    <row r="5380" s="479" customFormat="1" ht="18" customHeight="1" x14ac:dyDescent="0.3"/>
    <row r="5381" s="479" customFormat="1" ht="18" customHeight="1" x14ac:dyDescent="0.3"/>
    <row r="5382" s="479" customFormat="1" ht="18" customHeight="1" x14ac:dyDescent="0.3"/>
    <row r="5383" s="479" customFormat="1" ht="18" customHeight="1" x14ac:dyDescent="0.3"/>
    <row r="5384" s="479" customFormat="1" ht="18" customHeight="1" x14ac:dyDescent="0.3"/>
    <row r="5385" s="479" customFormat="1" ht="18" customHeight="1" x14ac:dyDescent="0.3"/>
    <row r="5386" s="479" customFormat="1" ht="18" customHeight="1" x14ac:dyDescent="0.3"/>
    <row r="5387" s="479" customFormat="1" ht="18" customHeight="1" x14ac:dyDescent="0.3"/>
    <row r="5388" s="479" customFormat="1" ht="18" customHeight="1" x14ac:dyDescent="0.3"/>
    <row r="5389" s="479" customFormat="1" ht="18" customHeight="1" x14ac:dyDescent="0.3"/>
    <row r="5390" s="479" customFormat="1" ht="18" customHeight="1" x14ac:dyDescent="0.3"/>
    <row r="5391" s="479" customFormat="1" ht="18" customHeight="1" x14ac:dyDescent="0.3"/>
    <row r="5392" s="479" customFormat="1" ht="18" customHeight="1" x14ac:dyDescent="0.3"/>
    <row r="5393" s="479" customFormat="1" ht="18" customHeight="1" x14ac:dyDescent="0.3"/>
    <row r="5394" s="479" customFormat="1" ht="18" customHeight="1" x14ac:dyDescent="0.3"/>
    <row r="5395" s="479" customFormat="1" ht="18" customHeight="1" x14ac:dyDescent="0.3"/>
    <row r="5396" s="479" customFormat="1" ht="18" customHeight="1" x14ac:dyDescent="0.3"/>
    <row r="5397" s="479" customFormat="1" ht="18" customHeight="1" x14ac:dyDescent="0.3"/>
    <row r="5398" s="479" customFormat="1" ht="18" customHeight="1" x14ac:dyDescent="0.3"/>
    <row r="5399" s="479" customFormat="1" ht="18" customHeight="1" x14ac:dyDescent="0.3"/>
    <row r="5400" s="479" customFormat="1" ht="18" customHeight="1" x14ac:dyDescent="0.3"/>
    <row r="5401" s="479" customFormat="1" ht="18" customHeight="1" x14ac:dyDescent="0.3"/>
    <row r="5402" s="479" customFormat="1" ht="18" customHeight="1" x14ac:dyDescent="0.3"/>
    <row r="5403" s="479" customFormat="1" ht="18" customHeight="1" x14ac:dyDescent="0.3"/>
    <row r="5404" s="479" customFormat="1" ht="18" customHeight="1" x14ac:dyDescent="0.3"/>
    <row r="5405" s="479" customFormat="1" ht="18" customHeight="1" x14ac:dyDescent="0.3"/>
    <row r="5406" s="479" customFormat="1" ht="18" customHeight="1" x14ac:dyDescent="0.3"/>
    <row r="5407" s="479" customFormat="1" ht="18" customHeight="1" x14ac:dyDescent="0.3"/>
    <row r="5408" s="479" customFormat="1" ht="18" customHeight="1" x14ac:dyDescent="0.3"/>
    <row r="5409" s="479" customFormat="1" ht="18" customHeight="1" x14ac:dyDescent="0.3"/>
    <row r="5410" s="479" customFormat="1" ht="18" customHeight="1" x14ac:dyDescent="0.3"/>
    <row r="5411" s="479" customFormat="1" ht="18" customHeight="1" x14ac:dyDescent="0.3"/>
    <row r="5412" s="479" customFormat="1" ht="18" customHeight="1" x14ac:dyDescent="0.3"/>
    <row r="5413" s="479" customFormat="1" ht="18" customHeight="1" x14ac:dyDescent="0.3"/>
    <row r="5414" s="479" customFormat="1" ht="18" customHeight="1" x14ac:dyDescent="0.3"/>
    <row r="5415" s="479" customFormat="1" ht="18" customHeight="1" x14ac:dyDescent="0.3"/>
    <row r="5416" s="479" customFormat="1" ht="18" customHeight="1" x14ac:dyDescent="0.3"/>
    <row r="5417" s="479" customFormat="1" ht="18" customHeight="1" x14ac:dyDescent="0.3"/>
    <row r="5418" s="479" customFormat="1" ht="18" customHeight="1" x14ac:dyDescent="0.3"/>
    <row r="5419" s="479" customFormat="1" ht="18" customHeight="1" x14ac:dyDescent="0.3"/>
    <row r="5420" s="479" customFormat="1" ht="18" customHeight="1" x14ac:dyDescent="0.3"/>
    <row r="5421" s="479" customFormat="1" ht="18" customHeight="1" x14ac:dyDescent="0.3"/>
    <row r="5422" s="479" customFormat="1" ht="18" customHeight="1" x14ac:dyDescent="0.3"/>
    <row r="5423" s="479" customFormat="1" ht="18" customHeight="1" x14ac:dyDescent="0.3"/>
    <row r="5424" s="479" customFormat="1" ht="18" customHeight="1" x14ac:dyDescent="0.3"/>
    <row r="5425" s="479" customFormat="1" ht="18" customHeight="1" x14ac:dyDescent="0.3"/>
    <row r="5426" s="479" customFormat="1" ht="18" customHeight="1" x14ac:dyDescent="0.3"/>
    <row r="5427" s="479" customFormat="1" ht="18" customHeight="1" x14ac:dyDescent="0.3"/>
    <row r="5428" s="479" customFormat="1" ht="18" customHeight="1" x14ac:dyDescent="0.3"/>
    <row r="5429" s="479" customFormat="1" ht="18" customHeight="1" x14ac:dyDescent="0.3"/>
    <row r="5430" s="479" customFormat="1" ht="18" customHeight="1" x14ac:dyDescent="0.3"/>
    <row r="5431" s="479" customFormat="1" ht="18" customHeight="1" x14ac:dyDescent="0.3"/>
    <row r="5432" s="479" customFormat="1" ht="18" customHeight="1" x14ac:dyDescent="0.3"/>
    <row r="5433" s="479" customFormat="1" ht="18" customHeight="1" x14ac:dyDescent="0.3"/>
    <row r="5434" s="479" customFormat="1" ht="18" customHeight="1" x14ac:dyDescent="0.3"/>
    <row r="5435" s="479" customFormat="1" ht="18" customHeight="1" x14ac:dyDescent="0.3"/>
    <row r="5436" s="479" customFormat="1" ht="18" customHeight="1" x14ac:dyDescent="0.3"/>
    <row r="5437" s="479" customFormat="1" ht="18" customHeight="1" x14ac:dyDescent="0.3"/>
    <row r="5438" s="479" customFormat="1" ht="18" customHeight="1" x14ac:dyDescent="0.3"/>
    <row r="5439" s="479" customFormat="1" ht="18" customHeight="1" x14ac:dyDescent="0.3"/>
    <row r="5440" s="479" customFormat="1" ht="18" customHeight="1" x14ac:dyDescent="0.3"/>
    <row r="5441" s="479" customFormat="1" ht="18" customHeight="1" x14ac:dyDescent="0.3"/>
    <row r="5442" s="479" customFormat="1" ht="18" customHeight="1" x14ac:dyDescent="0.3"/>
    <row r="5443" s="479" customFormat="1" ht="18" customHeight="1" x14ac:dyDescent="0.3"/>
    <row r="5444" s="479" customFormat="1" ht="18" customHeight="1" x14ac:dyDescent="0.3"/>
    <row r="5445" s="479" customFormat="1" ht="18" customHeight="1" x14ac:dyDescent="0.3"/>
    <row r="5446" s="479" customFormat="1" ht="18" customHeight="1" x14ac:dyDescent="0.3"/>
    <row r="5447" s="479" customFormat="1" ht="18" customHeight="1" x14ac:dyDescent="0.3"/>
    <row r="5448" s="479" customFormat="1" ht="18" customHeight="1" x14ac:dyDescent="0.3"/>
    <row r="5449" s="479" customFormat="1" ht="18" customHeight="1" x14ac:dyDescent="0.3"/>
    <row r="5450" s="479" customFormat="1" ht="18" customHeight="1" x14ac:dyDescent="0.3"/>
    <row r="5451" s="479" customFormat="1" ht="18" customHeight="1" x14ac:dyDescent="0.3"/>
    <row r="5452" s="479" customFormat="1" ht="18" customHeight="1" x14ac:dyDescent="0.3"/>
    <row r="5453" s="479" customFormat="1" ht="18" customHeight="1" x14ac:dyDescent="0.3"/>
    <row r="5454" s="479" customFormat="1" ht="18" customHeight="1" x14ac:dyDescent="0.3"/>
    <row r="5455" s="479" customFormat="1" ht="18" customHeight="1" x14ac:dyDescent="0.3"/>
    <row r="5456" s="479" customFormat="1" ht="18" customHeight="1" x14ac:dyDescent="0.3"/>
    <row r="5457" s="479" customFormat="1" ht="18" customHeight="1" x14ac:dyDescent="0.3"/>
    <row r="5458" s="479" customFormat="1" ht="18" customHeight="1" x14ac:dyDescent="0.3"/>
    <row r="5459" s="479" customFormat="1" ht="18" customHeight="1" x14ac:dyDescent="0.3"/>
    <row r="5460" s="479" customFormat="1" ht="18" customHeight="1" x14ac:dyDescent="0.3"/>
    <row r="5461" s="479" customFormat="1" ht="18" customHeight="1" x14ac:dyDescent="0.3"/>
    <row r="5462" s="479" customFormat="1" ht="18" customHeight="1" x14ac:dyDescent="0.3"/>
    <row r="5463" s="479" customFormat="1" ht="18" customHeight="1" x14ac:dyDescent="0.3"/>
    <row r="5464" s="479" customFormat="1" ht="18" customHeight="1" x14ac:dyDescent="0.3"/>
    <row r="5465" s="479" customFormat="1" ht="18" customHeight="1" x14ac:dyDescent="0.3"/>
    <row r="5466" s="479" customFormat="1" ht="18" customHeight="1" x14ac:dyDescent="0.3"/>
    <row r="5467" s="479" customFormat="1" ht="18" customHeight="1" x14ac:dyDescent="0.3"/>
    <row r="5468" s="479" customFormat="1" ht="18" customHeight="1" x14ac:dyDescent="0.3"/>
    <row r="5469" s="479" customFormat="1" ht="18" customHeight="1" x14ac:dyDescent="0.3"/>
    <row r="5470" s="479" customFormat="1" ht="18" customHeight="1" x14ac:dyDescent="0.3"/>
    <row r="5471" s="479" customFormat="1" ht="18" customHeight="1" x14ac:dyDescent="0.3"/>
    <row r="5472" s="479" customFormat="1" ht="18" customHeight="1" x14ac:dyDescent="0.3"/>
    <row r="5473" s="479" customFormat="1" ht="18" customHeight="1" x14ac:dyDescent="0.3"/>
    <row r="5474" s="479" customFormat="1" ht="18" customHeight="1" x14ac:dyDescent="0.3"/>
    <row r="5475" s="479" customFormat="1" ht="18" customHeight="1" x14ac:dyDescent="0.3"/>
    <row r="5476" s="479" customFormat="1" ht="18" customHeight="1" x14ac:dyDescent="0.3"/>
    <row r="5477" s="479" customFormat="1" ht="18" customHeight="1" x14ac:dyDescent="0.3"/>
    <row r="5478" s="479" customFormat="1" ht="18" customHeight="1" x14ac:dyDescent="0.3"/>
    <row r="5479" s="479" customFormat="1" ht="18" customHeight="1" x14ac:dyDescent="0.3"/>
    <row r="5480" s="479" customFormat="1" ht="18" customHeight="1" x14ac:dyDescent="0.3"/>
    <row r="5481" s="479" customFormat="1" ht="18" customHeight="1" x14ac:dyDescent="0.3"/>
    <row r="5482" s="479" customFormat="1" ht="18" customHeight="1" x14ac:dyDescent="0.3"/>
    <row r="5483" s="479" customFormat="1" ht="18" customHeight="1" x14ac:dyDescent="0.3"/>
    <row r="5484" s="479" customFormat="1" ht="18" customHeight="1" x14ac:dyDescent="0.3"/>
    <row r="5485" s="479" customFormat="1" ht="18" customHeight="1" x14ac:dyDescent="0.3"/>
    <row r="5486" s="479" customFormat="1" ht="18" customHeight="1" x14ac:dyDescent="0.3"/>
    <row r="5487" s="479" customFormat="1" ht="18" customHeight="1" x14ac:dyDescent="0.3"/>
    <row r="5488" s="479" customFormat="1" ht="18" customHeight="1" x14ac:dyDescent="0.3"/>
    <row r="5489" s="479" customFormat="1" ht="18" customHeight="1" x14ac:dyDescent="0.3"/>
    <row r="5490" s="479" customFormat="1" ht="18" customHeight="1" x14ac:dyDescent="0.3"/>
    <row r="5491" s="479" customFormat="1" ht="18" customHeight="1" x14ac:dyDescent="0.3"/>
    <row r="5492" s="479" customFormat="1" ht="18" customHeight="1" x14ac:dyDescent="0.3"/>
    <row r="5493" s="479" customFormat="1" ht="18" customHeight="1" x14ac:dyDescent="0.3"/>
    <row r="5494" s="479" customFormat="1" ht="18" customHeight="1" x14ac:dyDescent="0.3"/>
    <row r="5495" s="479" customFormat="1" ht="18" customHeight="1" x14ac:dyDescent="0.3"/>
    <row r="5496" s="479" customFormat="1" ht="18" customHeight="1" x14ac:dyDescent="0.3"/>
    <row r="5497" s="479" customFormat="1" ht="18" customHeight="1" x14ac:dyDescent="0.3"/>
    <row r="5498" s="479" customFormat="1" ht="18" customHeight="1" x14ac:dyDescent="0.3"/>
    <row r="5499" s="479" customFormat="1" ht="18" customHeight="1" x14ac:dyDescent="0.3"/>
    <row r="5500" s="479" customFormat="1" ht="18" customHeight="1" x14ac:dyDescent="0.3"/>
    <row r="5501" s="479" customFormat="1" ht="18" customHeight="1" x14ac:dyDescent="0.3"/>
    <row r="5502" s="479" customFormat="1" ht="18" customHeight="1" x14ac:dyDescent="0.3"/>
    <row r="5503" s="479" customFormat="1" ht="18" customHeight="1" x14ac:dyDescent="0.3"/>
    <row r="5504" s="479" customFormat="1" ht="18" customHeight="1" x14ac:dyDescent="0.3"/>
    <row r="5505" s="479" customFormat="1" ht="18" customHeight="1" x14ac:dyDescent="0.3"/>
    <row r="5506" s="479" customFormat="1" ht="18" customHeight="1" x14ac:dyDescent="0.3"/>
    <row r="5507" s="479" customFormat="1" ht="18" customHeight="1" x14ac:dyDescent="0.3"/>
    <row r="5508" s="479" customFormat="1" ht="18" customHeight="1" x14ac:dyDescent="0.3"/>
    <row r="5509" s="479" customFormat="1" ht="18" customHeight="1" x14ac:dyDescent="0.3"/>
    <row r="5510" s="479" customFormat="1" ht="18" customHeight="1" x14ac:dyDescent="0.3"/>
    <row r="5511" s="479" customFormat="1" ht="18" customHeight="1" x14ac:dyDescent="0.3"/>
    <row r="5512" s="479" customFormat="1" ht="18" customHeight="1" x14ac:dyDescent="0.3"/>
    <row r="5513" s="479" customFormat="1" ht="18" customHeight="1" x14ac:dyDescent="0.3"/>
    <row r="5514" s="479" customFormat="1" ht="18" customHeight="1" x14ac:dyDescent="0.3"/>
    <row r="5515" s="479" customFormat="1" ht="18" customHeight="1" x14ac:dyDescent="0.3"/>
    <row r="5516" s="479" customFormat="1" ht="18" customHeight="1" x14ac:dyDescent="0.3"/>
    <row r="5517" s="479" customFormat="1" ht="18" customHeight="1" x14ac:dyDescent="0.3"/>
    <row r="5518" s="479" customFormat="1" ht="18" customHeight="1" x14ac:dyDescent="0.3"/>
    <row r="5519" s="479" customFormat="1" ht="18" customHeight="1" x14ac:dyDescent="0.3"/>
    <row r="5520" s="479" customFormat="1" ht="18" customHeight="1" x14ac:dyDescent="0.3"/>
    <row r="5521" s="479" customFormat="1" ht="18" customHeight="1" x14ac:dyDescent="0.3"/>
    <row r="5522" s="479" customFormat="1" ht="18" customHeight="1" x14ac:dyDescent="0.3"/>
    <row r="5523" s="479" customFormat="1" ht="18" customHeight="1" x14ac:dyDescent="0.3"/>
    <row r="5524" s="479" customFormat="1" ht="18" customHeight="1" x14ac:dyDescent="0.3"/>
    <row r="5525" s="479" customFormat="1" ht="18" customHeight="1" x14ac:dyDescent="0.3"/>
    <row r="5526" s="479" customFormat="1" ht="18" customHeight="1" x14ac:dyDescent="0.3"/>
    <row r="5527" s="479" customFormat="1" ht="18" customHeight="1" x14ac:dyDescent="0.3"/>
    <row r="5528" s="479" customFormat="1" ht="18" customHeight="1" x14ac:dyDescent="0.3"/>
    <row r="5529" s="479" customFormat="1" ht="18" customHeight="1" x14ac:dyDescent="0.3"/>
    <row r="5530" s="479" customFormat="1" ht="18" customHeight="1" x14ac:dyDescent="0.3"/>
    <row r="5531" s="479" customFormat="1" ht="18" customHeight="1" x14ac:dyDescent="0.3"/>
    <row r="5532" s="479" customFormat="1" ht="18" customHeight="1" x14ac:dyDescent="0.3"/>
    <row r="5533" s="479" customFormat="1" ht="18" customHeight="1" x14ac:dyDescent="0.3"/>
    <row r="5534" s="479" customFormat="1" ht="18" customHeight="1" x14ac:dyDescent="0.3"/>
    <row r="5535" s="479" customFormat="1" ht="18" customHeight="1" x14ac:dyDescent="0.3"/>
    <row r="5536" s="479" customFormat="1" ht="18" customHeight="1" x14ac:dyDescent="0.3"/>
    <row r="5537" s="479" customFormat="1" ht="18" customHeight="1" x14ac:dyDescent="0.3"/>
    <row r="5538" s="479" customFormat="1" ht="18" customHeight="1" x14ac:dyDescent="0.3"/>
    <row r="5539" s="479" customFormat="1" ht="18" customHeight="1" x14ac:dyDescent="0.3"/>
    <row r="5540" s="479" customFormat="1" ht="18" customHeight="1" x14ac:dyDescent="0.3"/>
    <row r="5541" s="479" customFormat="1" ht="18" customHeight="1" x14ac:dyDescent="0.3"/>
    <row r="5542" s="479" customFormat="1" ht="18" customHeight="1" x14ac:dyDescent="0.3"/>
    <row r="5543" s="479" customFormat="1" ht="18" customHeight="1" x14ac:dyDescent="0.3"/>
    <row r="5544" s="479" customFormat="1" ht="18" customHeight="1" x14ac:dyDescent="0.3"/>
    <row r="5545" s="479" customFormat="1" ht="18" customHeight="1" x14ac:dyDescent="0.3"/>
    <row r="5546" s="479" customFormat="1" ht="18" customHeight="1" x14ac:dyDescent="0.3"/>
    <row r="5547" s="479" customFormat="1" ht="18" customHeight="1" x14ac:dyDescent="0.3"/>
    <row r="5548" s="479" customFormat="1" ht="18" customHeight="1" x14ac:dyDescent="0.3"/>
    <row r="5549" s="479" customFormat="1" ht="18" customHeight="1" x14ac:dyDescent="0.3"/>
    <row r="5550" s="479" customFormat="1" ht="18" customHeight="1" x14ac:dyDescent="0.3"/>
    <row r="5551" s="479" customFormat="1" ht="18" customHeight="1" x14ac:dyDescent="0.3"/>
    <row r="5552" s="479" customFormat="1" ht="18" customHeight="1" x14ac:dyDescent="0.3"/>
    <row r="5553" s="479" customFormat="1" ht="18" customHeight="1" x14ac:dyDescent="0.3"/>
    <row r="5554" s="479" customFormat="1" ht="18" customHeight="1" x14ac:dyDescent="0.3"/>
    <row r="5555" s="479" customFormat="1" ht="18" customHeight="1" x14ac:dyDescent="0.3"/>
    <row r="5556" s="479" customFormat="1" ht="18" customHeight="1" x14ac:dyDescent="0.3"/>
    <row r="5557" s="479" customFormat="1" ht="18" customHeight="1" x14ac:dyDescent="0.3"/>
    <row r="5558" s="479" customFormat="1" ht="18" customHeight="1" x14ac:dyDescent="0.3"/>
    <row r="5559" s="479" customFormat="1" ht="18" customHeight="1" x14ac:dyDescent="0.3"/>
    <row r="5560" s="479" customFormat="1" ht="18" customHeight="1" x14ac:dyDescent="0.3"/>
    <row r="5561" s="479" customFormat="1" ht="18" customHeight="1" x14ac:dyDescent="0.3"/>
    <row r="5562" s="479" customFormat="1" ht="18" customHeight="1" x14ac:dyDescent="0.3"/>
    <row r="5563" s="479" customFormat="1" ht="18" customHeight="1" x14ac:dyDescent="0.3"/>
    <row r="5564" s="479" customFormat="1" ht="18" customHeight="1" x14ac:dyDescent="0.3"/>
    <row r="5565" s="479" customFormat="1" ht="18" customHeight="1" x14ac:dyDescent="0.3"/>
    <row r="5566" s="479" customFormat="1" ht="18" customHeight="1" x14ac:dyDescent="0.3"/>
    <row r="5567" s="479" customFormat="1" ht="18" customHeight="1" x14ac:dyDescent="0.3"/>
    <row r="5568" s="479" customFormat="1" ht="18" customHeight="1" x14ac:dyDescent="0.3"/>
    <row r="5569" s="479" customFormat="1" ht="18" customHeight="1" x14ac:dyDescent="0.3"/>
    <row r="5570" s="479" customFormat="1" ht="18" customHeight="1" x14ac:dyDescent="0.3"/>
    <row r="5571" s="479" customFormat="1" ht="18" customHeight="1" x14ac:dyDescent="0.3"/>
    <row r="5572" s="479" customFormat="1" ht="18" customHeight="1" x14ac:dyDescent="0.3"/>
    <row r="5573" s="479" customFormat="1" ht="18" customHeight="1" x14ac:dyDescent="0.3"/>
    <row r="5574" s="479" customFormat="1" ht="18" customHeight="1" x14ac:dyDescent="0.3"/>
    <row r="5575" s="479" customFormat="1" ht="18" customHeight="1" x14ac:dyDescent="0.3"/>
    <row r="5576" s="479" customFormat="1" ht="18" customHeight="1" x14ac:dyDescent="0.3"/>
    <row r="5577" s="479" customFormat="1" ht="18" customHeight="1" x14ac:dyDescent="0.3"/>
    <row r="5578" s="479" customFormat="1" ht="18" customHeight="1" x14ac:dyDescent="0.3"/>
    <row r="5579" s="479" customFormat="1" ht="18" customHeight="1" x14ac:dyDescent="0.3"/>
    <row r="5580" s="479" customFormat="1" ht="18" customHeight="1" x14ac:dyDescent="0.3"/>
    <row r="5581" s="479" customFormat="1" ht="18" customHeight="1" x14ac:dyDescent="0.3"/>
    <row r="5582" s="479" customFormat="1" ht="18" customHeight="1" x14ac:dyDescent="0.3"/>
    <row r="5583" s="479" customFormat="1" ht="18" customHeight="1" x14ac:dyDescent="0.3"/>
    <row r="5584" s="479" customFormat="1" ht="18" customHeight="1" x14ac:dyDescent="0.3"/>
    <row r="5585" s="479" customFormat="1" ht="18" customHeight="1" x14ac:dyDescent="0.3"/>
    <row r="5586" s="479" customFormat="1" ht="18" customHeight="1" x14ac:dyDescent="0.3"/>
    <row r="5587" s="479" customFormat="1" ht="18" customHeight="1" x14ac:dyDescent="0.3"/>
    <row r="5588" s="479" customFormat="1" ht="18" customHeight="1" x14ac:dyDescent="0.3"/>
    <row r="5589" s="479" customFormat="1" ht="18" customHeight="1" x14ac:dyDescent="0.3"/>
    <row r="5590" s="479" customFormat="1" ht="18" customHeight="1" x14ac:dyDescent="0.3"/>
    <row r="5591" s="479" customFormat="1" ht="18" customHeight="1" x14ac:dyDescent="0.3"/>
    <row r="5592" s="479" customFormat="1" ht="18" customHeight="1" x14ac:dyDescent="0.3"/>
    <row r="5593" s="479" customFormat="1" ht="18" customHeight="1" x14ac:dyDescent="0.3"/>
    <row r="5594" s="479" customFormat="1" ht="18" customHeight="1" x14ac:dyDescent="0.3"/>
    <row r="5595" s="479" customFormat="1" ht="18" customHeight="1" x14ac:dyDescent="0.3"/>
    <row r="5596" s="479" customFormat="1" ht="18" customHeight="1" x14ac:dyDescent="0.3"/>
    <row r="5597" s="479" customFormat="1" ht="18" customHeight="1" x14ac:dyDescent="0.3"/>
    <row r="5598" s="479" customFormat="1" ht="18" customHeight="1" x14ac:dyDescent="0.3"/>
    <row r="5599" s="479" customFormat="1" ht="18" customHeight="1" x14ac:dyDescent="0.3"/>
    <row r="5600" s="479" customFormat="1" ht="18" customHeight="1" x14ac:dyDescent="0.3"/>
    <row r="5601" s="479" customFormat="1" ht="18" customHeight="1" x14ac:dyDescent="0.3"/>
    <row r="5602" s="479" customFormat="1" ht="18" customHeight="1" x14ac:dyDescent="0.3"/>
    <row r="5603" s="479" customFormat="1" ht="18" customHeight="1" x14ac:dyDescent="0.3"/>
    <row r="5604" s="479" customFormat="1" ht="18" customHeight="1" x14ac:dyDescent="0.3"/>
    <row r="5605" s="479" customFormat="1" ht="18" customHeight="1" x14ac:dyDescent="0.3"/>
    <row r="5606" s="479" customFormat="1" ht="18" customHeight="1" x14ac:dyDescent="0.3"/>
    <row r="5607" s="479" customFormat="1" ht="18" customHeight="1" x14ac:dyDescent="0.3"/>
    <row r="5608" s="479" customFormat="1" ht="18" customHeight="1" x14ac:dyDescent="0.3"/>
    <row r="5609" s="479" customFormat="1" ht="18" customHeight="1" x14ac:dyDescent="0.3"/>
    <row r="5610" s="479" customFormat="1" ht="18" customHeight="1" x14ac:dyDescent="0.3"/>
    <row r="5611" s="479" customFormat="1" ht="18" customHeight="1" x14ac:dyDescent="0.3"/>
    <row r="5612" s="479" customFormat="1" ht="18" customHeight="1" x14ac:dyDescent="0.3"/>
    <row r="5613" s="479" customFormat="1" ht="18" customHeight="1" x14ac:dyDescent="0.3"/>
    <row r="5614" s="479" customFormat="1" ht="18" customHeight="1" x14ac:dyDescent="0.3"/>
    <row r="5615" s="479" customFormat="1" ht="18" customHeight="1" x14ac:dyDescent="0.3"/>
    <row r="5616" s="479" customFormat="1" ht="18" customHeight="1" x14ac:dyDescent="0.3"/>
    <row r="5617" s="479" customFormat="1" ht="18" customHeight="1" x14ac:dyDescent="0.3"/>
    <row r="5618" s="479" customFormat="1" ht="18" customHeight="1" x14ac:dyDescent="0.3"/>
    <row r="5619" s="479" customFormat="1" ht="18" customHeight="1" x14ac:dyDescent="0.3"/>
    <row r="5620" s="479" customFormat="1" ht="18" customHeight="1" x14ac:dyDescent="0.3"/>
    <row r="5621" s="479" customFormat="1" ht="18" customHeight="1" x14ac:dyDescent="0.3"/>
    <row r="5622" s="479" customFormat="1" ht="18" customHeight="1" x14ac:dyDescent="0.3"/>
    <row r="5623" s="479" customFormat="1" ht="18" customHeight="1" x14ac:dyDescent="0.3"/>
    <row r="5624" s="479" customFormat="1" ht="18" customHeight="1" x14ac:dyDescent="0.3"/>
    <row r="5625" s="479" customFormat="1" ht="18" customHeight="1" x14ac:dyDescent="0.3"/>
    <row r="5626" s="479" customFormat="1" ht="18" customHeight="1" x14ac:dyDescent="0.3"/>
    <row r="5627" s="479" customFormat="1" ht="18" customHeight="1" x14ac:dyDescent="0.3"/>
    <row r="5628" s="479" customFormat="1" ht="18" customHeight="1" x14ac:dyDescent="0.3"/>
    <row r="5629" s="479" customFormat="1" ht="18" customHeight="1" x14ac:dyDescent="0.3"/>
    <row r="5630" s="479" customFormat="1" ht="18" customHeight="1" x14ac:dyDescent="0.3"/>
    <row r="5631" s="479" customFormat="1" ht="18" customHeight="1" x14ac:dyDescent="0.3"/>
    <row r="5632" s="479" customFormat="1" ht="18" customHeight="1" x14ac:dyDescent="0.3"/>
    <row r="5633" s="479" customFormat="1" ht="18" customHeight="1" x14ac:dyDescent="0.3"/>
    <row r="5634" s="479" customFormat="1" ht="18" customHeight="1" x14ac:dyDescent="0.3"/>
    <row r="5635" s="479" customFormat="1" ht="18" customHeight="1" x14ac:dyDescent="0.3"/>
    <row r="5636" s="479" customFormat="1" ht="18" customHeight="1" x14ac:dyDescent="0.3"/>
    <row r="5637" s="479" customFormat="1" ht="18" customHeight="1" x14ac:dyDescent="0.3"/>
    <row r="5638" s="479" customFormat="1" ht="18" customHeight="1" x14ac:dyDescent="0.3"/>
    <row r="5639" s="479" customFormat="1" ht="18" customHeight="1" x14ac:dyDescent="0.3"/>
    <row r="5640" s="479" customFormat="1" ht="18" customHeight="1" x14ac:dyDescent="0.3"/>
    <row r="5641" s="479" customFormat="1" ht="18" customHeight="1" x14ac:dyDescent="0.3"/>
    <row r="5642" s="479" customFormat="1" ht="18" customHeight="1" x14ac:dyDescent="0.3"/>
    <row r="5643" s="479" customFormat="1" ht="18" customHeight="1" x14ac:dyDescent="0.3"/>
    <row r="5644" s="479" customFormat="1" ht="18" customHeight="1" x14ac:dyDescent="0.3"/>
    <row r="5645" s="479" customFormat="1" ht="18" customHeight="1" x14ac:dyDescent="0.3"/>
    <row r="5646" s="479" customFormat="1" ht="18" customHeight="1" x14ac:dyDescent="0.3"/>
    <row r="5647" s="479" customFormat="1" ht="18" customHeight="1" x14ac:dyDescent="0.3"/>
    <row r="5648" s="479" customFormat="1" ht="18" customHeight="1" x14ac:dyDescent="0.3"/>
    <row r="5649" s="479" customFormat="1" ht="18" customHeight="1" x14ac:dyDescent="0.3"/>
    <row r="5650" s="479" customFormat="1" ht="18" customHeight="1" x14ac:dyDescent="0.3"/>
    <row r="5651" s="479" customFormat="1" ht="18" customHeight="1" x14ac:dyDescent="0.3"/>
    <row r="5652" s="479" customFormat="1" ht="18" customHeight="1" x14ac:dyDescent="0.3"/>
    <row r="5653" s="479" customFormat="1" ht="18" customHeight="1" x14ac:dyDescent="0.3"/>
    <row r="5654" s="479" customFormat="1" ht="18" customHeight="1" x14ac:dyDescent="0.3"/>
    <row r="5655" s="479" customFormat="1" ht="18" customHeight="1" x14ac:dyDescent="0.3"/>
    <row r="5656" s="479" customFormat="1" ht="18" customHeight="1" x14ac:dyDescent="0.3"/>
    <row r="5657" s="479" customFormat="1" ht="18" customHeight="1" x14ac:dyDescent="0.3"/>
    <row r="5658" s="479" customFormat="1" ht="18" customHeight="1" x14ac:dyDescent="0.3"/>
    <row r="5659" s="479" customFormat="1" ht="18" customHeight="1" x14ac:dyDescent="0.3"/>
    <row r="5660" s="479" customFormat="1" ht="18" customHeight="1" x14ac:dyDescent="0.3"/>
    <row r="5661" s="479" customFormat="1" ht="18" customHeight="1" x14ac:dyDescent="0.3"/>
    <row r="5662" s="479" customFormat="1" ht="18" customHeight="1" x14ac:dyDescent="0.3"/>
    <row r="5663" s="479" customFormat="1" ht="18" customHeight="1" x14ac:dyDescent="0.3"/>
    <row r="5664" s="479" customFormat="1" ht="18" customHeight="1" x14ac:dyDescent="0.3"/>
    <row r="5665" s="479" customFormat="1" ht="18" customHeight="1" x14ac:dyDescent="0.3"/>
    <row r="5666" s="479" customFormat="1" ht="18" customHeight="1" x14ac:dyDescent="0.3"/>
    <row r="5667" s="479" customFormat="1" ht="18" customHeight="1" x14ac:dyDescent="0.3"/>
    <row r="5668" s="479" customFormat="1" ht="18" customHeight="1" x14ac:dyDescent="0.3"/>
    <row r="5669" s="479" customFormat="1" ht="18" customHeight="1" x14ac:dyDescent="0.3"/>
    <row r="5670" s="479" customFormat="1" ht="18" customHeight="1" x14ac:dyDescent="0.3"/>
    <row r="5671" s="479" customFormat="1" ht="18" customHeight="1" x14ac:dyDescent="0.3"/>
    <row r="5672" s="479" customFormat="1" ht="18" customHeight="1" x14ac:dyDescent="0.3"/>
    <row r="5673" s="479" customFormat="1" ht="18" customHeight="1" x14ac:dyDescent="0.3"/>
    <row r="5674" s="479" customFormat="1" ht="18" customHeight="1" x14ac:dyDescent="0.3"/>
    <row r="5675" s="479" customFormat="1" ht="18" customHeight="1" x14ac:dyDescent="0.3"/>
    <row r="5676" s="479" customFormat="1" ht="18" customHeight="1" x14ac:dyDescent="0.3"/>
    <row r="5677" s="479" customFormat="1" ht="18" customHeight="1" x14ac:dyDescent="0.3"/>
    <row r="5678" s="479" customFormat="1" ht="18" customHeight="1" x14ac:dyDescent="0.3"/>
    <row r="5679" s="479" customFormat="1" ht="18" customHeight="1" x14ac:dyDescent="0.3"/>
    <row r="5680" s="479" customFormat="1" ht="18" customHeight="1" x14ac:dyDescent="0.3"/>
    <row r="5681" s="479" customFormat="1" ht="18" customHeight="1" x14ac:dyDescent="0.3"/>
    <row r="5682" s="479" customFormat="1" ht="18" customHeight="1" x14ac:dyDescent="0.3"/>
    <row r="5683" s="479" customFormat="1" ht="18" customHeight="1" x14ac:dyDescent="0.3"/>
    <row r="5684" s="479" customFormat="1" ht="18" customHeight="1" x14ac:dyDescent="0.3"/>
    <row r="5685" s="479" customFormat="1" ht="18" customHeight="1" x14ac:dyDescent="0.3"/>
    <row r="5686" s="479" customFormat="1" ht="18" customHeight="1" x14ac:dyDescent="0.3"/>
    <row r="5687" s="479" customFormat="1" ht="18" customHeight="1" x14ac:dyDescent="0.3"/>
    <row r="5688" s="479" customFormat="1" ht="18" customHeight="1" x14ac:dyDescent="0.3"/>
    <row r="5689" s="479" customFormat="1" ht="18" customHeight="1" x14ac:dyDescent="0.3"/>
    <row r="5690" s="479" customFormat="1" ht="18" customHeight="1" x14ac:dyDescent="0.3"/>
    <row r="5691" s="479" customFormat="1" ht="18" customHeight="1" x14ac:dyDescent="0.3"/>
    <row r="5692" s="479" customFormat="1" ht="18" customHeight="1" x14ac:dyDescent="0.3"/>
    <row r="5693" s="479" customFormat="1" ht="18" customHeight="1" x14ac:dyDescent="0.3"/>
    <row r="5694" s="479" customFormat="1" ht="18" customHeight="1" x14ac:dyDescent="0.3"/>
    <row r="5695" s="479" customFormat="1" ht="18" customHeight="1" x14ac:dyDescent="0.3"/>
    <row r="5696" s="479" customFormat="1" ht="18" customHeight="1" x14ac:dyDescent="0.3"/>
    <row r="5697" s="479" customFormat="1" ht="18" customHeight="1" x14ac:dyDescent="0.3"/>
    <row r="5698" s="479" customFormat="1" ht="18" customHeight="1" x14ac:dyDescent="0.3"/>
    <row r="5699" s="479" customFormat="1" ht="18" customHeight="1" x14ac:dyDescent="0.3"/>
    <row r="5700" s="479" customFormat="1" ht="18" customHeight="1" x14ac:dyDescent="0.3"/>
    <row r="5701" s="479" customFormat="1" ht="18" customHeight="1" x14ac:dyDescent="0.3"/>
    <row r="5702" s="479" customFormat="1" ht="18" customHeight="1" x14ac:dyDescent="0.3"/>
    <row r="5703" s="479" customFormat="1" ht="18" customHeight="1" x14ac:dyDescent="0.3"/>
    <row r="5704" s="479" customFormat="1" ht="18" customHeight="1" x14ac:dyDescent="0.3"/>
    <row r="5705" s="479" customFormat="1" ht="18" customHeight="1" x14ac:dyDescent="0.3"/>
    <row r="5706" s="479" customFormat="1" ht="18" customHeight="1" x14ac:dyDescent="0.3"/>
    <row r="5707" s="479" customFormat="1" ht="18" customHeight="1" x14ac:dyDescent="0.3"/>
    <row r="5708" s="479" customFormat="1" ht="18" customHeight="1" x14ac:dyDescent="0.3"/>
    <row r="5709" s="479" customFormat="1" ht="18" customHeight="1" x14ac:dyDescent="0.3"/>
    <row r="5710" s="479" customFormat="1" ht="18" customHeight="1" x14ac:dyDescent="0.3"/>
    <row r="5711" s="479" customFormat="1" ht="18" customHeight="1" x14ac:dyDescent="0.3"/>
    <row r="5712" s="479" customFormat="1" ht="18" customHeight="1" x14ac:dyDescent="0.3"/>
    <row r="5713" s="479" customFormat="1" ht="18" customHeight="1" x14ac:dyDescent="0.3"/>
    <row r="5714" s="479" customFormat="1" ht="18" customHeight="1" x14ac:dyDescent="0.3"/>
    <row r="5715" s="479" customFormat="1" ht="18" customHeight="1" x14ac:dyDescent="0.3"/>
    <row r="5716" s="479" customFormat="1" ht="18" customHeight="1" x14ac:dyDescent="0.3"/>
    <row r="5717" s="479" customFormat="1" ht="18" customHeight="1" x14ac:dyDescent="0.3"/>
    <row r="5718" s="479" customFormat="1" ht="18" customHeight="1" x14ac:dyDescent="0.3"/>
    <row r="5719" s="479" customFormat="1" ht="18" customHeight="1" x14ac:dyDescent="0.3"/>
    <row r="5720" s="479" customFormat="1" ht="18" customHeight="1" x14ac:dyDescent="0.3"/>
    <row r="5721" s="479" customFormat="1" ht="18" customHeight="1" x14ac:dyDescent="0.3"/>
    <row r="5722" s="479" customFormat="1" ht="18" customHeight="1" x14ac:dyDescent="0.3"/>
    <row r="5723" s="479" customFormat="1" ht="18" customHeight="1" x14ac:dyDescent="0.3"/>
    <row r="5724" s="479" customFormat="1" ht="18" customHeight="1" x14ac:dyDescent="0.3"/>
    <row r="5725" s="479" customFormat="1" ht="18" customHeight="1" x14ac:dyDescent="0.3"/>
    <row r="5726" s="479" customFormat="1" ht="18" customHeight="1" x14ac:dyDescent="0.3"/>
    <row r="5727" s="479" customFormat="1" ht="18" customHeight="1" x14ac:dyDescent="0.3"/>
    <row r="5728" s="479" customFormat="1" ht="18" customHeight="1" x14ac:dyDescent="0.3"/>
    <row r="5729" s="479" customFormat="1" ht="18" customHeight="1" x14ac:dyDescent="0.3"/>
    <row r="5730" s="479" customFormat="1" ht="18" customHeight="1" x14ac:dyDescent="0.3"/>
    <row r="5731" s="479" customFormat="1" ht="18" customHeight="1" x14ac:dyDescent="0.3"/>
    <row r="5732" s="479" customFormat="1" ht="18" customHeight="1" x14ac:dyDescent="0.3"/>
    <row r="5733" s="479" customFormat="1" ht="18" customHeight="1" x14ac:dyDescent="0.3"/>
    <row r="5734" s="479" customFormat="1" ht="18" customHeight="1" x14ac:dyDescent="0.3"/>
    <row r="5735" s="479" customFormat="1" ht="18" customHeight="1" x14ac:dyDescent="0.3"/>
    <row r="5736" s="479" customFormat="1" ht="18" customHeight="1" x14ac:dyDescent="0.3"/>
    <row r="5737" s="479" customFormat="1" ht="18" customHeight="1" x14ac:dyDescent="0.3"/>
    <row r="5738" s="479" customFormat="1" ht="18" customHeight="1" x14ac:dyDescent="0.3"/>
    <row r="5739" s="479" customFormat="1" ht="18" customHeight="1" x14ac:dyDescent="0.3"/>
    <row r="5740" s="479" customFormat="1" ht="18" customHeight="1" x14ac:dyDescent="0.3"/>
    <row r="5741" s="479" customFormat="1" ht="18" customHeight="1" x14ac:dyDescent="0.3"/>
    <row r="5742" s="479" customFormat="1" ht="18" customHeight="1" x14ac:dyDescent="0.3"/>
    <row r="5743" s="479" customFormat="1" ht="18" customHeight="1" x14ac:dyDescent="0.3"/>
    <row r="5744" s="479" customFormat="1" ht="18" customHeight="1" x14ac:dyDescent="0.3"/>
    <row r="5745" s="479" customFormat="1" ht="18" customHeight="1" x14ac:dyDescent="0.3"/>
    <row r="5746" s="479" customFormat="1" ht="18" customHeight="1" x14ac:dyDescent="0.3"/>
    <row r="5747" s="479" customFormat="1" ht="18" customHeight="1" x14ac:dyDescent="0.3"/>
    <row r="5748" s="479" customFormat="1" ht="18" customHeight="1" x14ac:dyDescent="0.3"/>
    <row r="5749" s="479" customFormat="1" ht="18" customHeight="1" x14ac:dyDescent="0.3"/>
    <row r="5750" s="479" customFormat="1" ht="18" customHeight="1" x14ac:dyDescent="0.3"/>
    <row r="5751" s="479" customFormat="1" ht="18" customHeight="1" x14ac:dyDescent="0.3"/>
    <row r="5752" s="479" customFormat="1" ht="18" customHeight="1" x14ac:dyDescent="0.3"/>
    <row r="5753" s="479" customFormat="1" ht="18" customHeight="1" x14ac:dyDescent="0.3"/>
    <row r="5754" s="479" customFormat="1" ht="18" customHeight="1" x14ac:dyDescent="0.3"/>
    <row r="5755" s="479" customFormat="1" ht="18" customHeight="1" x14ac:dyDescent="0.3"/>
    <row r="5756" s="479" customFormat="1" ht="18" customHeight="1" x14ac:dyDescent="0.3"/>
    <row r="5757" s="479" customFormat="1" ht="18" customHeight="1" x14ac:dyDescent="0.3"/>
    <row r="5758" s="479" customFormat="1" ht="18" customHeight="1" x14ac:dyDescent="0.3"/>
    <row r="5759" s="479" customFormat="1" ht="18" customHeight="1" x14ac:dyDescent="0.3"/>
    <row r="5760" s="479" customFormat="1" ht="18" customHeight="1" x14ac:dyDescent="0.3"/>
    <row r="5761" s="479" customFormat="1" ht="18" customHeight="1" x14ac:dyDescent="0.3"/>
    <row r="5762" s="479" customFormat="1" ht="18" customHeight="1" x14ac:dyDescent="0.3"/>
    <row r="5763" s="479" customFormat="1" ht="18" customHeight="1" x14ac:dyDescent="0.3"/>
    <row r="5764" s="479" customFormat="1" ht="18" customHeight="1" x14ac:dyDescent="0.3"/>
    <row r="5765" s="479" customFormat="1" ht="18" customHeight="1" x14ac:dyDescent="0.3"/>
    <row r="5766" s="479" customFormat="1" ht="18" customHeight="1" x14ac:dyDescent="0.3"/>
    <row r="5767" s="479" customFormat="1" ht="18" customHeight="1" x14ac:dyDescent="0.3"/>
    <row r="5768" s="479" customFormat="1" ht="18" customHeight="1" x14ac:dyDescent="0.3"/>
    <row r="5769" s="479" customFormat="1" ht="18" customHeight="1" x14ac:dyDescent="0.3"/>
    <row r="5770" s="479" customFormat="1" ht="18" customHeight="1" x14ac:dyDescent="0.3"/>
    <row r="5771" s="479" customFormat="1" ht="18" customHeight="1" x14ac:dyDescent="0.3"/>
    <row r="5772" s="479" customFormat="1" ht="18" customHeight="1" x14ac:dyDescent="0.3"/>
    <row r="5773" s="479" customFormat="1" ht="18" customHeight="1" x14ac:dyDescent="0.3"/>
    <row r="5774" s="479" customFormat="1" ht="18" customHeight="1" x14ac:dyDescent="0.3"/>
    <row r="5775" s="479" customFormat="1" ht="18" customHeight="1" x14ac:dyDescent="0.3"/>
    <row r="5776" s="479" customFormat="1" ht="18" customHeight="1" x14ac:dyDescent="0.3"/>
    <row r="5777" s="479" customFormat="1" ht="18" customHeight="1" x14ac:dyDescent="0.3"/>
    <row r="5778" s="479" customFormat="1" ht="18" customHeight="1" x14ac:dyDescent="0.3"/>
    <row r="5779" s="479" customFormat="1" ht="18" customHeight="1" x14ac:dyDescent="0.3"/>
    <row r="5780" s="479" customFormat="1" ht="18" customHeight="1" x14ac:dyDescent="0.3"/>
    <row r="5781" s="479" customFormat="1" ht="18" customHeight="1" x14ac:dyDescent="0.3"/>
    <row r="5782" s="479" customFormat="1" ht="18" customHeight="1" x14ac:dyDescent="0.3"/>
    <row r="5783" s="479" customFormat="1" ht="18" customHeight="1" x14ac:dyDescent="0.3"/>
    <row r="5784" s="479" customFormat="1" ht="18" customHeight="1" x14ac:dyDescent="0.3"/>
    <row r="5785" s="479" customFormat="1" ht="18" customHeight="1" x14ac:dyDescent="0.3"/>
    <row r="5786" s="479" customFormat="1" ht="18" customHeight="1" x14ac:dyDescent="0.3"/>
    <row r="5787" s="479" customFormat="1" ht="18" customHeight="1" x14ac:dyDescent="0.3"/>
    <row r="5788" s="479" customFormat="1" ht="18" customHeight="1" x14ac:dyDescent="0.3"/>
    <row r="5789" s="479" customFormat="1" ht="18" customHeight="1" x14ac:dyDescent="0.3"/>
    <row r="5790" s="479" customFormat="1" ht="18" customHeight="1" x14ac:dyDescent="0.3"/>
    <row r="5791" s="479" customFormat="1" ht="18" customHeight="1" x14ac:dyDescent="0.3"/>
    <row r="5792" s="479" customFormat="1" ht="18" customHeight="1" x14ac:dyDescent="0.3"/>
    <row r="5793" s="479" customFormat="1" ht="18" customHeight="1" x14ac:dyDescent="0.3"/>
    <row r="5794" s="479" customFormat="1" ht="18" customHeight="1" x14ac:dyDescent="0.3"/>
    <row r="5795" s="479" customFormat="1" ht="18" customHeight="1" x14ac:dyDescent="0.3"/>
    <row r="5796" s="479" customFormat="1" ht="18" customHeight="1" x14ac:dyDescent="0.3"/>
    <row r="5797" s="479" customFormat="1" ht="18" customHeight="1" x14ac:dyDescent="0.3"/>
    <row r="5798" s="479" customFormat="1" ht="18" customHeight="1" x14ac:dyDescent="0.3"/>
    <row r="5799" s="479" customFormat="1" ht="18" customHeight="1" x14ac:dyDescent="0.3"/>
    <row r="5800" s="479" customFormat="1" ht="18" customHeight="1" x14ac:dyDescent="0.3"/>
    <row r="5801" s="479" customFormat="1" ht="18" customHeight="1" x14ac:dyDescent="0.3"/>
    <row r="5802" s="479" customFormat="1" ht="18" customHeight="1" x14ac:dyDescent="0.3"/>
    <row r="5803" s="479" customFormat="1" ht="18" customHeight="1" x14ac:dyDescent="0.3"/>
    <row r="5804" s="479" customFormat="1" ht="18" customHeight="1" x14ac:dyDescent="0.3"/>
    <row r="5805" s="479" customFormat="1" ht="18" customHeight="1" x14ac:dyDescent="0.3"/>
    <row r="5806" s="479" customFormat="1" ht="18" customHeight="1" x14ac:dyDescent="0.3"/>
    <row r="5807" s="479" customFormat="1" ht="18" customHeight="1" x14ac:dyDescent="0.3"/>
    <row r="5808" s="479" customFormat="1" ht="18" customHeight="1" x14ac:dyDescent="0.3"/>
    <row r="5809" s="479" customFormat="1" ht="18" customHeight="1" x14ac:dyDescent="0.3"/>
    <row r="5810" s="479" customFormat="1" ht="18" customHeight="1" x14ac:dyDescent="0.3"/>
    <row r="5811" s="479" customFormat="1" ht="18" customHeight="1" x14ac:dyDescent="0.3"/>
    <row r="5812" s="479" customFormat="1" ht="18" customHeight="1" x14ac:dyDescent="0.3"/>
    <row r="5813" s="479" customFormat="1" ht="18" customHeight="1" x14ac:dyDescent="0.3"/>
    <row r="5814" s="479" customFormat="1" ht="18" customHeight="1" x14ac:dyDescent="0.3"/>
    <row r="5815" s="479" customFormat="1" ht="18" customHeight="1" x14ac:dyDescent="0.3"/>
    <row r="5816" s="479" customFormat="1" ht="18" customHeight="1" x14ac:dyDescent="0.3"/>
    <row r="5817" s="479" customFormat="1" ht="18" customHeight="1" x14ac:dyDescent="0.3"/>
    <row r="5818" s="479" customFormat="1" ht="18" customHeight="1" x14ac:dyDescent="0.3"/>
    <row r="5819" s="479" customFormat="1" ht="18" customHeight="1" x14ac:dyDescent="0.3"/>
    <row r="5820" s="479" customFormat="1" ht="18" customHeight="1" x14ac:dyDescent="0.3"/>
    <row r="5821" s="479" customFormat="1" ht="18" customHeight="1" x14ac:dyDescent="0.3"/>
    <row r="5822" s="479" customFormat="1" ht="18" customHeight="1" x14ac:dyDescent="0.3"/>
    <row r="5823" s="479" customFormat="1" ht="18" customHeight="1" x14ac:dyDescent="0.3"/>
    <row r="5824" s="479" customFormat="1" ht="18" customHeight="1" x14ac:dyDescent="0.3"/>
    <row r="5825" s="479" customFormat="1" ht="18" customHeight="1" x14ac:dyDescent="0.3"/>
    <row r="5826" s="479" customFormat="1" ht="18" customHeight="1" x14ac:dyDescent="0.3"/>
    <row r="5827" s="479" customFormat="1" ht="18" customHeight="1" x14ac:dyDescent="0.3"/>
    <row r="5828" s="479" customFormat="1" ht="18" customHeight="1" x14ac:dyDescent="0.3"/>
    <row r="5829" s="479" customFormat="1" ht="18" customHeight="1" x14ac:dyDescent="0.3"/>
    <row r="5830" s="479" customFormat="1" ht="18" customHeight="1" x14ac:dyDescent="0.3"/>
    <row r="5831" s="479" customFormat="1" ht="18" customHeight="1" x14ac:dyDescent="0.3"/>
    <row r="5832" s="479" customFormat="1" ht="18" customHeight="1" x14ac:dyDescent="0.3"/>
    <row r="5833" s="479" customFormat="1" ht="18" customHeight="1" x14ac:dyDescent="0.3"/>
    <row r="5834" s="479" customFormat="1" ht="18" customHeight="1" x14ac:dyDescent="0.3"/>
    <row r="5835" s="479" customFormat="1" ht="18" customHeight="1" x14ac:dyDescent="0.3"/>
    <row r="5836" s="479" customFormat="1" ht="18" customHeight="1" x14ac:dyDescent="0.3"/>
    <row r="5837" s="479" customFormat="1" ht="18" customHeight="1" x14ac:dyDescent="0.3"/>
    <row r="5838" s="479" customFormat="1" ht="18" customHeight="1" x14ac:dyDescent="0.3"/>
    <row r="5839" s="479" customFormat="1" ht="18" customHeight="1" x14ac:dyDescent="0.3"/>
    <row r="5840" s="479" customFormat="1" ht="18" customHeight="1" x14ac:dyDescent="0.3"/>
    <row r="5841" s="479" customFormat="1" ht="18" customHeight="1" x14ac:dyDescent="0.3"/>
    <row r="5842" s="479" customFormat="1" ht="18" customHeight="1" x14ac:dyDescent="0.3"/>
    <row r="5843" s="479" customFormat="1" ht="18" customHeight="1" x14ac:dyDescent="0.3"/>
    <row r="5844" s="479" customFormat="1" ht="18" customHeight="1" x14ac:dyDescent="0.3"/>
    <row r="5845" s="479" customFormat="1" ht="18" customHeight="1" x14ac:dyDescent="0.3"/>
    <row r="5846" s="479" customFormat="1" ht="18" customHeight="1" x14ac:dyDescent="0.3"/>
    <row r="5847" s="479" customFormat="1" ht="18" customHeight="1" x14ac:dyDescent="0.3"/>
    <row r="5848" s="479" customFormat="1" ht="18" customHeight="1" x14ac:dyDescent="0.3"/>
    <row r="5849" s="479" customFormat="1" ht="18" customHeight="1" x14ac:dyDescent="0.3"/>
    <row r="5850" s="479" customFormat="1" ht="18" customHeight="1" x14ac:dyDescent="0.3"/>
    <row r="5851" s="479" customFormat="1" ht="18" customHeight="1" x14ac:dyDescent="0.3"/>
    <row r="5852" s="479" customFormat="1" ht="18" customHeight="1" x14ac:dyDescent="0.3"/>
    <row r="5853" s="479" customFormat="1" ht="18" customHeight="1" x14ac:dyDescent="0.3"/>
    <row r="5854" s="479" customFormat="1" ht="18" customHeight="1" x14ac:dyDescent="0.3"/>
    <row r="5855" s="479" customFormat="1" ht="18" customHeight="1" x14ac:dyDescent="0.3"/>
    <row r="5856" s="479" customFormat="1" ht="18" customHeight="1" x14ac:dyDescent="0.3"/>
    <row r="5857" s="479" customFormat="1" ht="18" customHeight="1" x14ac:dyDescent="0.3"/>
    <row r="5858" s="479" customFormat="1" ht="18" customHeight="1" x14ac:dyDescent="0.3"/>
    <row r="5859" s="479" customFormat="1" ht="18" customHeight="1" x14ac:dyDescent="0.3"/>
    <row r="5860" s="479" customFormat="1" ht="18" customHeight="1" x14ac:dyDescent="0.3"/>
    <row r="5861" s="479" customFormat="1" ht="18" customHeight="1" x14ac:dyDescent="0.3"/>
    <row r="5862" s="479" customFormat="1" ht="18" customHeight="1" x14ac:dyDescent="0.3"/>
    <row r="5863" s="479" customFormat="1" ht="18" customHeight="1" x14ac:dyDescent="0.3"/>
    <row r="5864" s="479" customFormat="1" ht="18" customHeight="1" x14ac:dyDescent="0.3"/>
    <row r="5865" s="479" customFormat="1" ht="18" customHeight="1" x14ac:dyDescent="0.3"/>
    <row r="5866" s="479" customFormat="1" ht="18" customHeight="1" x14ac:dyDescent="0.3"/>
    <row r="5867" s="479" customFormat="1" ht="18" customHeight="1" x14ac:dyDescent="0.3"/>
    <row r="5868" s="479" customFormat="1" ht="18" customHeight="1" x14ac:dyDescent="0.3"/>
    <row r="5869" s="479" customFormat="1" ht="18" customHeight="1" x14ac:dyDescent="0.3"/>
    <row r="5870" s="479" customFormat="1" ht="18" customHeight="1" x14ac:dyDescent="0.3"/>
    <row r="5871" s="479" customFormat="1" ht="18" customHeight="1" x14ac:dyDescent="0.3"/>
    <row r="5872" s="479" customFormat="1" ht="18" customHeight="1" x14ac:dyDescent="0.3"/>
    <row r="5873" s="479" customFormat="1" ht="18" customHeight="1" x14ac:dyDescent="0.3"/>
    <row r="5874" s="479" customFormat="1" ht="18" customHeight="1" x14ac:dyDescent="0.3"/>
    <row r="5875" s="479" customFormat="1" ht="18" customHeight="1" x14ac:dyDescent="0.3"/>
    <row r="5876" s="479" customFormat="1" ht="18" customHeight="1" x14ac:dyDescent="0.3"/>
    <row r="5877" s="479" customFormat="1" ht="18" customHeight="1" x14ac:dyDescent="0.3"/>
    <row r="5878" s="479" customFormat="1" ht="18" customHeight="1" x14ac:dyDescent="0.3"/>
    <row r="5879" s="479" customFormat="1" ht="18" customHeight="1" x14ac:dyDescent="0.3"/>
    <row r="5880" s="479" customFormat="1" ht="18" customHeight="1" x14ac:dyDescent="0.3"/>
    <row r="5881" s="479" customFormat="1" ht="18" customHeight="1" x14ac:dyDescent="0.3"/>
    <row r="5882" s="479" customFormat="1" ht="18" customHeight="1" x14ac:dyDescent="0.3"/>
    <row r="5883" s="479" customFormat="1" ht="18" customHeight="1" x14ac:dyDescent="0.3"/>
    <row r="5884" s="479" customFormat="1" ht="18" customHeight="1" x14ac:dyDescent="0.3"/>
    <row r="5885" s="479" customFormat="1" ht="18" customHeight="1" x14ac:dyDescent="0.3"/>
    <row r="5886" s="479" customFormat="1" ht="18" customHeight="1" x14ac:dyDescent="0.3"/>
    <row r="5887" s="479" customFormat="1" ht="18" customHeight="1" x14ac:dyDescent="0.3"/>
    <row r="5888" s="479" customFormat="1" ht="18" customHeight="1" x14ac:dyDescent="0.3"/>
    <row r="5889" s="479" customFormat="1" ht="18" customHeight="1" x14ac:dyDescent="0.3"/>
    <row r="5890" s="479" customFormat="1" ht="18" customHeight="1" x14ac:dyDescent="0.3"/>
    <row r="5891" s="479" customFormat="1" ht="18" customHeight="1" x14ac:dyDescent="0.3"/>
    <row r="5892" s="479" customFormat="1" ht="18" customHeight="1" x14ac:dyDescent="0.3"/>
    <row r="5893" s="479" customFormat="1" ht="18" customHeight="1" x14ac:dyDescent="0.3"/>
    <row r="5894" s="479" customFormat="1" ht="18" customHeight="1" x14ac:dyDescent="0.3"/>
    <row r="5895" s="479" customFormat="1" ht="18" customHeight="1" x14ac:dyDescent="0.3"/>
    <row r="5896" s="479" customFormat="1" ht="18" customHeight="1" x14ac:dyDescent="0.3"/>
    <row r="5897" s="479" customFormat="1" ht="18" customHeight="1" x14ac:dyDescent="0.3"/>
    <row r="5898" s="479" customFormat="1" ht="18" customHeight="1" x14ac:dyDescent="0.3"/>
    <row r="5899" s="479" customFormat="1" ht="18" customHeight="1" x14ac:dyDescent="0.3"/>
    <row r="5900" s="479" customFormat="1" ht="18" customHeight="1" x14ac:dyDescent="0.3"/>
    <row r="5901" s="479" customFormat="1" ht="18" customHeight="1" x14ac:dyDescent="0.3"/>
    <row r="5902" s="479" customFormat="1" ht="18" customHeight="1" x14ac:dyDescent="0.3"/>
    <row r="5903" s="479" customFormat="1" ht="18" customHeight="1" x14ac:dyDescent="0.3"/>
    <row r="5904" s="479" customFormat="1" ht="18" customHeight="1" x14ac:dyDescent="0.3"/>
    <row r="5905" s="479" customFormat="1" ht="18" customHeight="1" x14ac:dyDescent="0.3"/>
    <row r="5906" s="479" customFormat="1" ht="18" customHeight="1" x14ac:dyDescent="0.3"/>
    <row r="5907" s="479" customFormat="1" ht="18" customHeight="1" x14ac:dyDescent="0.3"/>
    <row r="5908" s="479" customFormat="1" ht="18" customHeight="1" x14ac:dyDescent="0.3"/>
    <row r="5909" s="479" customFormat="1" ht="18" customHeight="1" x14ac:dyDescent="0.3"/>
    <row r="5910" s="479" customFormat="1" ht="18" customHeight="1" x14ac:dyDescent="0.3"/>
    <row r="5911" s="479" customFormat="1" ht="18" customHeight="1" x14ac:dyDescent="0.3"/>
    <row r="5912" s="479" customFormat="1" ht="18" customHeight="1" x14ac:dyDescent="0.3"/>
    <row r="5913" s="479" customFormat="1" ht="18" customHeight="1" x14ac:dyDescent="0.3"/>
    <row r="5914" s="479" customFormat="1" ht="18" customHeight="1" x14ac:dyDescent="0.3"/>
    <row r="5915" s="479" customFormat="1" ht="18" customHeight="1" x14ac:dyDescent="0.3"/>
    <row r="5916" s="479" customFormat="1" ht="18" customHeight="1" x14ac:dyDescent="0.3"/>
    <row r="5917" s="479" customFormat="1" ht="18" customHeight="1" x14ac:dyDescent="0.3"/>
    <row r="5918" s="479" customFormat="1" ht="18" customHeight="1" x14ac:dyDescent="0.3"/>
    <row r="5919" s="479" customFormat="1" ht="18" customHeight="1" x14ac:dyDescent="0.3"/>
    <row r="5920" s="479" customFormat="1" ht="18" customHeight="1" x14ac:dyDescent="0.3"/>
    <row r="5921" s="479" customFormat="1" ht="18" customHeight="1" x14ac:dyDescent="0.3"/>
    <row r="5922" s="479" customFormat="1" ht="18" customHeight="1" x14ac:dyDescent="0.3"/>
    <row r="5923" s="479" customFormat="1" ht="18" customHeight="1" x14ac:dyDescent="0.3"/>
    <row r="5924" s="479" customFormat="1" ht="18" customHeight="1" x14ac:dyDescent="0.3"/>
    <row r="5925" s="479" customFormat="1" ht="18" customHeight="1" x14ac:dyDescent="0.3"/>
    <row r="5926" s="479" customFormat="1" ht="18" customHeight="1" x14ac:dyDescent="0.3"/>
    <row r="5927" s="479" customFormat="1" ht="18" customHeight="1" x14ac:dyDescent="0.3"/>
    <row r="5928" s="479" customFormat="1" ht="18" customHeight="1" x14ac:dyDescent="0.3"/>
    <row r="5929" s="479" customFormat="1" ht="18" customHeight="1" x14ac:dyDescent="0.3"/>
    <row r="5930" s="479" customFormat="1" ht="18" customHeight="1" x14ac:dyDescent="0.3"/>
    <row r="5931" s="479" customFormat="1" ht="18" customHeight="1" x14ac:dyDescent="0.3"/>
    <row r="5932" s="479" customFormat="1" ht="18" customHeight="1" x14ac:dyDescent="0.3"/>
    <row r="5933" s="479" customFormat="1" ht="18" customHeight="1" x14ac:dyDescent="0.3"/>
    <row r="5934" s="479" customFormat="1" ht="18" customHeight="1" x14ac:dyDescent="0.3"/>
    <row r="5935" s="479" customFormat="1" ht="18" customHeight="1" x14ac:dyDescent="0.3"/>
    <row r="5936" s="479" customFormat="1" ht="18" customHeight="1" x14ac:dyDescent="0.3"/>
    <row r="5937" s="479" customFormat="1" ht="18" customHeight="1" x14ac:dyDescent="0.3"/>
    <row r="5938" s="479" customFormat="1" ht="18" customHeight="1" x14ac:dyDescent="0.3"/>
    <row r="5939" s="479" customFormat="1" ht="18" customHeight="1" x14ac:dyDescent="0.3"/>
    <row r="5940" s="479" customFormat="1" ht="18" customHeight="1" x14ac:dyDescent="0.3"/>
    <row r="5941" s="479" customFormat="1" ht="18" customHeight="1" x14ac:dyDescent="0.3"/>
    <row r="5942" s="479" customFormat="1" ht="18" customHeight="1" x14ac:dyDescent="0.3"/>
    <row r="5943" s="479" customFormat="1" ht="18" customHeight="1" x14ac:dyDescent="0.3"/>
    <row r="5944" s="479" customFormat="1" ht="18" customHeight="1" x14ac:dyDescent="0.3"/>
    <row r="5945" s="479" customFormat="1" ht="18" customHeight="1" x14ac:dyDescent="0.3"/>
    <row r="5946" s="479" customFormat="1" ht="18" customHeight="1" x14ac:dyDescent="0.3"/>
    <row r="5947" s="479" customFormat="1" ht="18" customHeight="1" x14ac:dyDescent="0.3"/>
    <row r="5948" s="479" customFormat="1" ht="18" customHeight="1" x14ac:dyDescent="0.3"/>
    <row r="5949" s="479" customFormat="1" ht="18" customHeight="1" x14ac:dyDescent="0.3"/>
    <row r="5950" s="479" customFormat="1" ht="18" customHeight="1" x14ac:dyDescent="0.3"/>
    <row r="5951" s="479" customFormat="1" ht="18" customHeight="1" x14ac:dyDescent="0.3"/>
    <row r="5952" s="479" customFormat="1" ht="18" customHeight="1" x14ac:dyDescent="0.3"/>
    <row r="5953" s="479" customFormat="1" ht="18" customHeight="1" x14ac:dyDescent="0.3"/>
    <row r="5954" s="479" customFormat="1" ht="18" customHeight="1" x14ac:dyDescent="0.3"/>
    <row r="5955" s="479" customFormat="1" ht="18" customHeight="1" x14ac:dyDescent="0.3"/>
    <row r="5956" s="479" customFormat="1" ht="18" customHeight="1" x14ac:dyDescent="0.3"/>
    <row r="5957" s="479" customFormat="1" ht="18" customHeight="1" x14ac:dyDescent="0.3"/>
    <row r="5958" s="479" customFormat="1" ht="18" customHeight="1" x14ac:dyDescent="0.3"/>
    <row r="5959" s="479" customFormat="1" ht="18" customHeight="1" x14ac:dyDescent="0.3"/>
    <row r="5960" s="479" customFormat="1" ht="18" customHeight="1" x14ac:dyDescent="0.3"/>
    <row r="5961" s="479" customFormat="1" ht="18" customHeight="1" x14ac:dyDescent="0.3"/>
    <row r="5962" s="479" customFormat="1" ht="18" customHeight="1" x14ac:dyDescent="0.3"/>
    <row r="5963" s="479" customFormat="1" ht="18" customHeight="1" x14ac:dyDescent="0.3"/>
    <row r="5964" s="479" customFormat="1" ht="18" customHeight="1" x14ac:dyDescent="0.3"/>
    <row r="5965" s="479" customFormat="1" ht="18" customHeight="1" x14ac:dyDescent="0.3"/>
    <row r="5966" s="479" customFormat="1" ht="18" customHeight="1" x14ac:dyDescent="0.3"/>
    <row r="5967" s="479" customFormat="1" ht="18" customHeight="1" x14ac:dyDescent="0.3"/>
    <row r="5968" s="479" customFormat="1" ht="18" customHeight="1" x14ac:dyDescent="0.3"/>
    <row r="5969" s="479" customFormat="1" ht="18" customHeight="1" x14ac:dyDescent="0.3"/>
    <row r="5970" s="479" customFormat="1" ht="18" customHeight="1" x14ac:dyDescent="0.3"/>
    <row r="5971" s="479" customFormat="1" ht="18" customHeight="1" x14ac:dyDescent="0.3"/>
    <row r="5972" s="479" customFormat="1" ht="18" customHeight="1" x14ac:dyDescent="0.3"/>
    <row r="5973" s="479" customFormat="1" ht="18" customHeight="1" x14ac:dyDescent="0.3"/>
    <row r="5974" s="479" customFormat="1" ht="18" customHeight="1" x14ac:dyDescent="0.3"/>
    <row r="5975" s="479" customFormat="1" ht="18" customHeight="1" x14ac:dyDescent="0.3"/>
    <row r="5976" s="479" customFormat="1" ht="18" customHeight="1" x14ac:dyDescent="0.3"/>
    <row r="5977" s="479" customFormat="1" ht="18" customHeight="1" x14ac:dyDescent="0.3"/>
    <row r="5978" s="479" customFormat="1" ht="18" customHeight="1" x14ac:dyDescent="0.3"/>
    <row r="5979" s="479" customFormat="1" ht="18" customHeight="1" x14ac:dyDescent="0.3"/>
    <row r="5980" s="479" customFormat="1" ht="18" customHeight="1" x14ac:dyDescent="0.3"/>
    <row r="5981" s="479" customFormat="1" ht="18" customHeight="1" x14ac:dyDescent="0.3"/>
    <row r="5982" s="479" customFormat="1" ht="18" customHeight="1" x14ac:dyDescent="0.3"/>
    <row r="5983" s="479" customFormat="1" ht="18" customHeight="1" x14ac:dyDescent="0.3"/>
    <row r="5984" s="479" customFormat="1" ht="18" customHeight="1" x14ac:dyDescent="0.3"/>
    <row r="5985" s="479" customFormat="1" ht="18" customHeight="1" x14ac:dyDescent="0.3"/>
    <row r="5986" s="479" customFormat="1" ht="18" customHeight="1" x14ac:dyDescent="0.3"/>
    <row r="5987" s="479" customFormat="1" ht="18" customHeight="1" x14ac:dyDescent="0.3"/>
    <row r="5988" s="479" customFormat="1" ht="18" customHeight="1" x14ac:dyDescent="0.3"/>
    <row r="5989" s="479" customFormat="1" ht="18" customHeight="1" x14ac:dyDescent="0.3"/>
    <row r="5990" s="479" customFormat="1" ht="18" customHeight="1" x14ac:dyDescent="0.3"/>
    <row r="5991" s="479" customFormat="1" ht="18" customHeight="1" x14ac:dyDescent="0.3"/>
    <row r="5992" s="479" customFormat="1" ht="18" customHeight="1" x14ac:dyDescent="0.3"/>
    <row r="5993" s="479" customFormat="1" ht="18" customHeight="1" x14ac:dyDescent="0.3"/>
    <row r="5994" s="479" customFormat="1" ht="18" customHeight="1" x14ac:dyDescent="0.3"/>
    <row r="5995" s="479" customFormat="1" ht="18" customHeight="1" x14ac:dyDescent="0.3"/>
    <row r="5996" s="479" customFormat="1" ht="18" customHeight="1" x14ac:dyDescent="0.3"/>
    <row r="5997" s="479" customFormat="1" ht="18" customHeight="1" x14ac:dyDescent="0.3"/>
    <row r="5998" s="479" customFormat="1" ht="18" customHeight="1" x14ac:dyDescent="0.3"/>
    <row r="5999" s="479" customFormat="1" ht="18" customHeight="1" x14ac:dyDescent="0.3"/>
    <row r="6000" s="479" customFormat="1" ht="18" customHeight="1" x14ac:dyDescent="0.3"/>
    <row r="6001" s="479" customFormat="1" ht="18" customHeight="1" x14ac:dyDescent="0.3"/>
    <row r="6002" s="479" customFormat="1" ht="18" customHeight="1" x14ac:dyDescent="0.3"/>
    <row r="6003" s="479" customFormat="1" ht="18" customHeight="1" x14ac:dyDescent="0.3"/>
    <row r="6004" s="479" customFormat="1" ht="18" customHeight="1" x14ac:dyDescent="0.3"/>
    <row r="6005" s="479" customFormat="1" ht="18" customHeight="1" x14ac:dyDescent="0.3"/>
    <row r="6006" s="479" customFormat="1" ht="18" customHeight="1" x14ac:dyDescent="0.3"/>
    <row r="6007" s="479" customFormat="1" ht="18" customHeight="1" x14ac:dyDescent="0.3"/>
    <row r="6008" s="479" customFormat="1" ht="18" customHeight="1" x14ac:dyDescent="0.3"/>
    <row r="6009" s="479" customFormat="1" ht="18" customHeight="1" x14ac:dyDescent="0.3"/>
    <row r="6010" s="479" customFormat="1" ht="18" customHeight="1" x14ac:dyDescent="0.3"/>
    <row r="6011" s="479" customFormat="1" ht="18" customHeight="1" x14ac:dyDescent="0.3"/>
    <row r="6012" s="479" customFormat="1" ht="18" customHeight="1" x14ac:dyDescent="0.3"/>
    <row r="6013" s="479" customFormat="1" ht="18" customHeight="1" x14ac:dyDescent="0.3"/>
    <row r="6014" s="479" customFormat="1" ht="18" customHeight="1" x14ac:dyDescent="0.3"/>
    <row r="6015" s="479" customFormat="1" ht="18" customHeight="1" x14ac:dyDescent="0.3"/>
    <row r="6016" s="479" customFormat="1" ht="18" customHeight="1" x14ac:dyDescent="0.3"/>
    <row r="6017" s="479" customFormat="1" ht="18" customHeight="1" x14ac:dyDescent="0.3"/>
    <row r="6018" s="479" customFormat="1" ht="18" customHeight="1" x14ac:dyDescent="0.3"/>
    <row r="6019" s="479" customFormat="1" ht="18" customHeight="1" x14ac:dyDescent="0.3"/>
    <row r="6020" s="479" customFormat="1" ht="18" customHeight="1" x14ac:dyDescent="0.3"/>
    <row r="6021" s="479" customFormat="1" ht="18" customHeight="1" x14ac:dyDescent="0.3"/>
    <row r="6022" s="479" customFormat="1" ht="18" customHeight="1" x14ac:dyDescent="0.3"/>
    <row r="6023" s="479" customFormat="1" ht="18" customHeight="1" x14ac:dyDescent="0.3"/>
    <row r="6024" s="479" customFormat="1" ht="18" customHeight="1" x14ac:dyDescent="0.3"/>
    <row r="6025" s="479" customFormat="1" ht="18" customHeight="1" x14ac:dyDescent="0.3"/>
    <row r="6026" s="479" customFormat="1" ht="18" customHeight="1" x14ac:dyDescent="0.3"/>
    <row r="6027" s="479" customFormat="1" ht="18" customHeight="1" x14ac:dyDescent="0.3"/>
    <row r="6028" s="479" customFormat="1" ht="18" customHeight="1" x14ac:dyDescent="0.3"/>
    <row r="6029" s="479" customFormat="1" ht="18" customHeight="1" x14ac:dyDescent="0.3"/>
    <row r="6030" s="479" customFormat="1" ht="18" customHeight="1" x14ac:dyDescent="0.3"/>
    <row r="6031" s="479" customFormat="1" ht="18" customHeight="1" x14ac:dyDescent="0.3"/>
    <row r="6032" s="479" customFormat="1" ht="18" customHeight="1" x14ac:dyDescent="0.3"/>
    <row r="6033" s="479" customFormat="1" ht="18" customHeight="1" x14ac:dyDescent="0.3"/>
    <row r="6034" s="479" customFormat="1" ht="18" customHeight="1" x14ac:dyDescent="0.3"/>
    <row r="6035" s="479" customFormat="1" ht="18" customHeight="1" x14ac:dyDescent="0.3"/>
    <row r="6036" s="479" customFormat="1" ht="18" customHeight="1" x14ac:dyDescent="0.3"/>
    <row r="6037" s="479" customFormat="1" ht="18" customHeight="1" x14ac:dyDescent="0.3"/>
    <row r="6038" s="479" customFormat="1" ht="18" customHeight="1" x14ac:dyDescent="0.3"/>
    <row r="6039" s="479" customFormat="1" ht="18" customHeight="1" x14ac:dyDescent="0.3"/>
    <row r="6040" s="479" customFormat="1" ht="18" customHeight="1" x14ac:dyDescent="0.3"/>
    <row r="6041" s="479" customFormat="1" ht="18" customHeight="1" x14ac:dyDescent="0.3"/>
    <row r="6042" s="479" customFormat="1" ht="18" customHeight="1" x14ac:dyDescent="0.3"/>
    <row r="6043" s="479" customFormat="1" ht="18" customHeight="1" x14ac:dyDescent="0.3"/>
    <row r="6044" s="479" customFormat="1" ht="18" customHeight="1" x14ac:dyDescent="0.3"/>
    <row r="6045" s="479" customFormat="1" ht="18" customHeight="1" x14ac:dyDescent="0.3"/>
    <row r="6046" s="479" customFormat="1" ht="18" customHeight="1" x14ac:dyDescent="0.3"/>
    <row r="6047" s="479" customFormat="1" ht="18" customHeight="1" x14ac:dyDescent="0.3"/>
    <row r="6048" s="479" customFormat="1" ht="18" customHeight="1" x14ac:dyDescent="0.3"/>
    <row r="6049" s="479" customFormat="1" ht="18" customHeight="1" x14ac:dyDescent="0.3"/>
    <row r="6050" s="479" customFormat="1" ht="18" customHeight="1" x14ac:dyDescent="0.3"/>
    <row r="6051" s="479" customFormat="1" ht="18" customHeight="1" x14ac:dyDescent="0.3"/>
    <row r="6052" s="479" customFormat="1" ht="18" customHeight="1" x14ac:dyDescent="0.3"/>
    <row r="6053" s="479" customFormat="1" ht="18" customHeight="1" x14ac:dyDescent="0.3"/>
    <row r="6054" s="479" customFormat="1" ht="18" customHeight="1" x14ac:dyDescent="0.3"/>
    <row r="6055" s="479" customFormat="1" ht="18" customHeight="1" x14ac:dyDescent="0.3"/>
    <row r="6056" s="479" customFormat="1" ht="18" customHeight="1" x14ac:dyDescent="0.3"/>
    <row r="6057" s="479" customFormat="1" ht="18" customHeight="1" x14ac:dyDescent="0.3"/>
    <row r="6058" s="479" customFormat="1" ht="18" customHeight="1" x14ac:dyDescent="0.3"/>
    <row r="6059" s="479" customFormat="1" ht="18" customHeight="1" x14ac:dyDescent="0.3"/>
    <row r="6060" s="479" customFormat="1" ht="18" customHeight="1" x14ac:dyDescent="0.3"/>
    <row r="6061" s="479" customFormat="1" ht="18" customHeight="1" x14ac:dyDescent="0.3"/>
    <row r="6062" s="479" customFormat="1" ht="18" customHeight="1" x14ac:dyDescent="0.3"/>
    <row r="6063" s="479" customFormat="1" ht="18" customHeight="1" x14ac:dyDescent="0.3"/>
    <row r="6064" s="479" customFormat="1" ht="18" customHeight="1" x14ac:dyDescent="0.3"/>
    <row r="6065" s="479" customFormat="1" ht="18" customHeight="1" x14ac:dyDescent="0.3"/>
    <row r="6066" s="479" customFormat="1" ht="18" customHeight="1" x14ac:dyDescent="0.3"/>
    <row r="6067" s="479" customFormat="1" ht="18" customHeight="1" x14ac:dyDescent="0.3"/>
    <row r="6068" s="479" customFormat="1" ht="18" customHeight="1" x14ac:dyDescent="0.3"/>
    <row r="6069" s="479" customFormat="1" ht="18" customHeight="1" x14ac:dyDescent="0.3"/>
    <row r="6070" s="479" customFormat="1" ht="18" customHeight="1" x14ac:dyDescent="0.3"/>
    <row r="6071" s="479" customFormat="1" ht="18" customHeight="1" x14ac:dyDescent="0.3"/>
    <row r="6072" s="479" customFormat="1" ht="18" customHeight="1" x14ac:dyDescent="0.3"/>
    <row r="6073" s="479" customFormat="1" ht="18" customHeight="1" x14ac:dyDescent="0.3"/>
    <row r="6074" s="479" customFormat="1" ht="18" customHeight="1" x14ac:dyDescent="0.3"/>
    <row r="6075" s="479" customFormat="1" ht="18" customHeight="1" x14ac:dyDescent="0.3"/>
    <row r="6076" s="479" customFormat="1" ht="18" customHeight="1" x14ac:dyDescent="0.3"/>
    <row r="6077" s="479" customFormat="1" ht="18" customHeight="1" x14ac:dyDescent="0.3"/>
    <row r="6078" s="479" customFormat="1" ht="18" customHeight="1" x14ac:dyDescent="0.3"/>
    <row r="6079" s="479" customFormat="1" ht="18" customHeight="1" x14ac:dyDescent="0.3"/>
    <row r="6080" s="479" customFormat="1" ht="18" customHeight="1" x14ac:dyDescent="0.3"/>
    <row r="6081" s="479" customFormat="1" ht="18" customHeight="1" x14ac:dyDescent="0.3"/>
    <row r="6082" s="479" customFormat="1" ht="18" customHeight="1" x14ac:dyDescent="0.3"/>
    <row r="6083" s="479" customFormat="1" ht="18" customHeight="1" x14ac:dyDescent="0.3"/>
    <row r="6084" s="479" customFormat="1" ht="18" customHeight="1" x14ac:dyDescent="0.3"/>
    <row r="6085" s="479" customFormat="1" ht="18" customHeight="1" x14ac:dyDescent="0.3"/>
    <row r="6086" s="479" customFormat="1" ht="18" customHeight="1" x14ac:dyDescent="0.3"/>
    <row r="6087" s="479" customFormat="1" ht="18" customHeight="1" x14ac:dyDescent="0.3"/>
    <row r="6088" s="479" customFormat="1" ht="18" customHeight="1" x14ac:dyDescent="0.3"/>
    <row r="6089" s="479" customFormat="1" ht="18" customHeight="1" x14ac:dyDescent="0.3"/>
    <row r="6090" s="479" customFormat="1" ht="18" customHeight="1" x14ac:dyDescent="0.3"/>
    <row r="6091" s="479" customFormat="1" ht="18" customHeight="1" x14ac:dyDescent="0.3"/>
    <row r="6092" s="479" customFormat="1" ht="18" customHeight="1" x14ac:dyDescent="0.3"/>
    <row r="6093" s="479" customFormat="1" ht="18" customHeight="1" x14ac:dyDescent="0.3"/>
    <row r="6094" s="479" customFormat="1" ht="18" customHeight="1" x14ac:dyDescent="0.3"/>
    <row r="6095" s="479" customFormat="1" ht="18" customHeight="1" x14ac:dyDescent="0.3"/>
    <row r="6096" s="479" customFormat="1" ht="18" customHeight="1" x14ac:dyDescent="0.3"/>
    <row r="6097" s="479" customFormat="1" ht="18" customHeight="1" x14ac:dyDescent="0.3"/>
    <row r="6098" s="479" customFormat="1" ht="18" customHeight="1" x14ac:dyDescent="0.3"/>
    <row r="6099" s="479" customFormat="1" ht="18" customHeight="1" x14ac:dyDescent="0.3"/>
    <row r="6100" s="479" customFormat="1" ht="18" customHeight="1" x14ac:dyDescent="0.3"/>
    <row r="6101" s="479" customFormat="1" ht="18" customHeight="1" x14ac:dyDescent="0.3"/>
    <row r="6102" s="479" customFormat="1" ht="18" customHeight="1" x14ac:dyDescent="0.3"/>
    <row r="6103" s="479" customFormat="1" ht="18" customHeight="1" x14ac:dyDescent="0.3"/>
    <row r="6104" s="479" customFormat="1" ht="18" customHeight="1" x14ac:dyDescent="0.3"/>
    <row r="6105" s="479" customFormat="1" ht="18" customHeight="1" x14ac:dyDescent="0.3"/>
    <row r="6106" s="479" customFormat="1" ht="18" customHeight="1" x14ac:dyDescent="0.3"/>
    <row r="6107" s="479" customFormat="1" ht="18" customHeight="1" x14ac:dyDescent="0.3"/>
    <row r="6108" s="479" customFormat="1" ht="18" customHeight="1" x14ac:dyDescent="0.3"/>
    <row r="6109" s="479" customFormat="1" ht="18" customHeight="1" x14ac:dyDescent="0.3"/>
    <row r="6110" s="479" customFormat="1" ht="18" customHeight="1" x14ac:dyDescent="0.3"/>
    <row r="6111" s="479" customFormat="1" ht="18" customHeight="1" x14ac:dyDescent="0.3"/>
    <row r="6112" s="479" customFormat="1" ht="18" customHeight="1" x14ac:dyDescent="0.3"/>
    <row r="6113" s="479" customFormat="1" ht="18" customHeight="1" x14ac:dyDescent="0.3"/>
    <row r="6114" s="479" customFormat="1" ht="18" customHeight="1" x14ac:dyDescent="0.3"/>
    <row r="6115" s="479" customFormat="1" ht="18" customHeight="1" x14ac:dyDescent="0.3"/>
    <row r="6116" s="479" customFormat="1" ht="18" customHeight="1" x14ac:dyDescent="0.3"/>
    <row r="6117" s="479" customFormat="1" ht="18" customHeight="1" x14ac:dyDescent="0.3"/>
    <row r="6118" s="479" customFormat="1" ht="18" customHeight="1" x14ac:dyDescent="0.3"/>
    <row r="6119" s="479" customFormat="1" ht="18" customHeight="1" x14ac:dyDescent="0.3"/>
    <row r="6120" s="479" customFormat="1" ht="18" customHeight="1" x14ac:dyDescent="0.3"/>
    <row r="6121" s="479" customFormat="1" ht="18" customHeight="1" x14ac:dyDescent="0.3"/>
    <row r="6122" s="479" customFormat="1" ht="18" customHeight="1" x14ac:dyDescent="0.3"/>
    <row r="6123" s="479" customFormat="1" ht="18" customHeight="1" x14ac:dyDescent="0.3"/>
    <row r="6124" s="479" customFormat="1" ht="18" customHeight="1" x14ac:dyDescent="0.3"/>
    <row r="6125" s="479" customFormat="1" ht="18" customHeight="1" x14ac:dyDescent="0.3"/>
    <row r="6126" s="479" customFormat="1" ht="18" customHeight="1" x14ac:dyDescent="0.3"/>
    <row r="6127" s="479" customFormat="1" ht="18" customHeight="1" x14ac:dyDescent="0.3"/>
    <row r="6128" s="479" customFormat="1" ht="18" customHeight="1" x14ac:dyDescent="0.3"/>
    <row r="6129" s="479" customFormat="1" ht="18" customHeight="1" x14ac:dyDescent="0.3"/>
    <row r="6130" s="479" customFormat="1" ht="18" customHeight="1" x14ac:dyDescent="0.3"/>
    <row r="6131" s="479" customFormat="1" ht="18" customHeight="1" x14ac:dyDescent="0.3"/>
    <row r="6132" s="479" customFormat="1" ht="18" customHeight="1" x14ac:dyDescent="0.3"/>
    <row r="6133" s="479" customFormat="1" ht="18" customHeight="1" x14ac:dyDescent="0.3"/>
    <row r="6134" s="479" customFormat="1" ht="18" customHeight="1" x14ac:dyDescent="0.3"/>
    <row r="6135" s="479" customFormat="1" ht="18" customHeight="1" x14ac:dyDescent="0.3"/>
    <row r="6136" s="479" customFormat="1" ht="18" customHeight="1" x14ac:dyDescent="0.3"/>
    <row r="6137" s="479" customFormat="1" ht="18" customHeight="1" x14ac:dyDescent="0.3"/>
    <row r="6138" s="479" customFormat="1" ht="18" customHeight="1" x14ac:dyDescent="0.3"/>
    <row r="6139" s="479" customFormat="1" ht="18" customHeight="1" x14ac:dyDescent="0.3"/>
    <row r="6140" s="479" customFormat="1" ht="18" customHeight="1" x14ac:dyDescent="0.3"/>
    <row r="6141" s="479" customFormat="1" ht="18" customHeight="1" x14ac:dyDescent="0.3"/>
    <row r="6142" s="479" customFormat="1" ht="18" customHeight="1" x14ac:dyDescent="0.3"/>
    <row r="6143" s="479" customFormat="1" ht="18" customHeight="1" x14ac:dyDescent="0.3"/>
    <row r="6144" s="479" customFormat="1" ht="18" customHeight="1" x14ac:dyDescent="0.3"/>
    <row r="6145" s="479" customFormat="1" ht="18" customHeight="1" x14ac:dyDescent="0.3"/>
    <row r="6146" s="479" customFormat="1" ht="18" customHeight="1" x14ac:dyDescent="0.3"/>
    <row r="6147" s="479" customFormat="1" ht="18" customHeight="1" x14ac:dyDescent="0.3"/>
    <row r="6148" s="479" customFormat="1" ht="18" customHeight="1" x14ac:dyDescent="0.3"/>
    <row r="6149" s="479" customFormat="1" ht="18" customHeight="1" x14ac:dyDescent="0.3"/>
    <row r="6150" s="479" customFormat="1" ht="18" customHeight="1" x14ac:dyDescent="0.3"/>
    <row r="6151" s="479" customFormat="1" ht="18" customHeight="1" x14ac:dyDescent="0.3"/>
    <row r="6152" s="479" customFormat="1" ht="18" customHeight="1" x14ac:dyDescent="0.3"/>
    <row r="6153" s="479" customFormat="1" ht="18" customHeight="1" x14ac:dyDescent="0.3"/>
    <row r="6154" s="479" customFormat="1" ht="18" customHeight="1" x14ac:dyDescent="0.3"/>
    <row r="6155" s="479" customFormat="1" ht="18" customHeight="1" x14ac:dyDescent="0.3"/>
    <row r="6156" s="479" customFormat="1" ht="18" customHeight="1" x14ac:dyDescent="0.3"/>
    <row r="6157" s="479" customFormat="1" ht="18" customHeight="1" x14ac:dyDescent="0.3"/>
    <row r="6158" s="479" customFormat="1" ht="18" customHeight="1" x14ac:dyDescent="0.3"/>
    <row r="6159" s="479" customFormat="1" ht="18" customHeight="1" x14ac:dyDescent="0.3"/>
    <row r="6160" s="479" customFormat="1" ht="18" customHeight="1" x14ac:dyDescent="0.3"/>
    <row r="6161" s="479" customFormat="1" ht="18" customHeight="1" x14ac:dyDescent="0.3"/>
    <row r="6162" s="479" customFormat="1" ht="18" customHeight="1" x14ac:dyDescent="0.3"/>
    <row r="6163" s="479" customFormat="1" ht="18" customHeight="1" x14ac:dyDescent="0.3"/>
    <row r="6164" s="479" customFormat="1" ht="18" customHeight="1" x14ac:dyDescent="0.3"/>
    <row r="6165" s="479" customFormat="1" ht="18" customHeight="1" x14ac:dyDescent="0.3"/>
    <row r="6166" s="479" customFormat="1" ht="18" customHeight="1" x14ac:dyDescent="0.3"/>
    <row r="6167" s="479" customFormat="1" ht="18" customHeight="1" x14ac:dyDescent="0.3"/>
    <row r="6168" s="479" customFormat="1" ht="18" customHeight="1" x14ac:dyDescent="0.3"/>
    <row r="6169" s="479" customFormat="1" ht="18" customHeight="1" x14ac:dyDescent="0.3"/>
    <row r="6170" s="479" customFormat="1" ht="18" customHeight="1" x14ac:dyDescent="0.3"/>
    <row r="6171" s="479" customFormat="1" ht="18" customHeight="1" x14ac:dyDescent="0.3"/>
    <row r="6172" s="479" customFormat="1" ht="18" customHeight="1" x14ac:dyDescent="0.3"/>
    <row r="6173" s="479" customFormat="1" ht="18" customHeight="1" x14ac:dyDescent="0.3"/>
    <row r="6174" s="479" customFormat="1" ht="18" customHeight="1" x14ac:dyDescent="0.3"/>
    <row r="6175" s="479" customFormat="1" ht="18" customHeight="1" x14ac:dyDescent="0.3"/>
    <row r="6176" s="479" customFormat="1" ht="18" customHeight="1" x14ac:dyDescent="0.3"/>
    <row r="6177" s="479" customFormat="1" ht="18" customHeight="1" x14ac:dyDescent="0.3"/>
    <row r="6178" s="479" customFormat="1" ht="18" customHeight="1" x14ac:dyDescent="0.3"/>
    <row r="6179" s="479" customFormat="1" ht="18" customHeight="1" x14ac:dyDescent="0.3"/>
    <row r="6180" s="479" customFormat="1" ht="18" customHeight="1" x14ac:dyDescent="0.3"/>
    <row r="6181" s="479" customFormat="1" ht="18" customHeight="1" x14ac:dyDescent="0.3"/>
    <row r="6182" s="479" customFormat="1" ht="18" customHeight="1" x14ac:dyDescent="0.3"/>
    <row r="6183" s="479" customFormat="1" ht="18" customHeight="1" x14ac:dyDescent="0.3"/>
    <row r="6184" s="479" customFormat="1" ht="18" customHeight="1" x14ac:dyDescent="0.3"/>
    <row r="6185" s="479" customFormat="1" ht="18" customHeight="1" x14ac:dyDescent="0.3"/>
    <row r="6186" s="479" customFormat="1" ht="18" customHeight="1" x14ac:dyDescent="0.3"/>
    <row r="6187" s="479" customFormat="1" ht="18" customHeight="1" x14ac:dyDescent="0.3"/>
    <row r="6188" s="479" customFormat="1" ht="18" customHeight="1" x14ac:dyDescent="0.3"/>
    <row r="6189" s="479" customFormat="1" ht="18" customHeight="1" x14ac:dyDescent="0.3"/>
    <row r="6190" s="479" customFormat="1" ht="18" customHeight="1" x14ac:dyDescent="0.3"/>
    <row r="6191" s="479" customFormat="1" ht="18" customHeight="1" x14ac:dyDescent="0.3"/>
    <row r="6192" s="479" customFormat="1" ht="18" customHeight="1" x14ac:dyDescent="0.3"/>
    <row r="6193" s="479" customFormat="1" ht="18" customHeight="1" x14ac:dyDescent="0.3"/>
    <row r="6194" s="479" customFormat="1" ht="18" customHeight="1" x14ac:dyDescent="0.3"/>
    <row r="6195" s="479" customFormat="1" ht="18" customHeight="1" x14ac:dyDescent="0.3"/>
    <row r="6196" s="479" customFormat="1" ht="18" customHeight="1" x14ac:dyDescent="0.3"/>
    <row r="6197" s="479" customFormat="1" ht="18" customHeight="1" x14ac:dyDescent="0.3"/>
    <row r="6198" s="479" customFormat="1" ht="18" customHeight="1" x14ac:dyDescent="0.3"/>
    <row r="6199" s="479" customFormat="1" ht="18" customHeight="1" x14ac:dyDescent="0.3"/>
    <row r="6200" s="479" customFormat="1" ht="18" customHeight="1" x14ac:dyDescent="0.3"/>
    <row r="6201" s="479" customFormat="1" ht="18" customHeight="1" x14ac:dyDescent="0.3"/>
    <row r="6202" s="479" customFormat="1" ht="18" customHeight="1" x14ac:dyDescent="0.3"/>
    <row r="6203" s="479" customFormat="1" ht="18" customHeight="1" x14ac:dyDescent="0.3"/>
    <row r="6204" s="479" customFormat="1" ht="18" customHeight="1" x14ac:dyDescent="0.3"/>
    <row r="6205" s="479" customFormat="1" ht="18" customHeight="1" x14ac:dyDescent="0.3"/>
    <row r="6206" s="479" customFormat="1" ht="18" customHeight="1" x14ac:dyDescent="0.3"/>
    <row r="6207" s="479" customFormat="1" ht="18" customHeight="1" x14ac:dyDescent="0.3"/>
    <row r="6208" s="479" customFormat="1" ht="18" customHeight="1" x14ac:dyDescent="0.3"/>
    <row r="6209" s="479" customFormat="1" ht="18" customHeight="1" x14ac:dyDescent="0.3"/>
    <row r="6210" s="479" customFormat="1" ht="18" customHeight="1" x14ac:dyDescent="0.3"/>
    <row r="6211" s="479" customFormat="1" ht="18" customHeight="1" x14ac:dyDescent="0.3"/>
    <row r="6212" s="479" customFormat="1" ht="18" customHeight="1" x14ac:dyDescent="0.3"/>
    <row r="6213" s="479" customFormat="1" ht="18" customHeight="1" x14ac:dyDescent="0.3"/>
    <row r="6214" s="479" customFormat="1" ht="18" customHeight="1" x14ac:dyDescent="0.3"/>
    <row r="6215" s="479" customFormat="1" ht="18" customHeight="1" x14ac:dyDescent="0.3"/>
    <row r="6216" s="479" customFormat="1" ht="18" customHeight="1" x14ac:dyDescent="0.3"/>
    <row r="6217" s="479" customFormat="1" ht="18" customHeight="1" x14ac:dyDescent="0.3"/>
    <row r="6218" s="479" customFormat="1" ht="18" customHeight="1" x14ac:dyDescent="0.3"/>
    <row r="6219" s="479" customFormat="1" ht="18" customHeight="1" x14ac:dyDescent="0.3"/>
    <row r="6220" s="479" customFormat="1" ht="18" customHeight="1" x14ac:dyDescent="0.3"/>
    <row r="6221" s="479" customFormat="1" ht="18" customHeight="1" x14ac:dyDescent="0.3"/>
    <row r="6222" s="479" customFormat="1" ht="18" customHeight="1" x14ac:dyDescent="0.3"/>
    <row r="6223" s="479" customFormat="1" ht="18" customHeight="1" x14ac:dyDescent="0.3"/>
    <row r="6224" s="479" customFormat="1" ht="18" customHeight="1" x14ac:dyDescent="0.3"/>
    <row r="6225" s="479" customFormat="1" ht="18" customHeight="1" x14ac:dyDescent="0.3"/>
    <row r="6226" s="479" customFormat="1" ht="18" customHeight="1" x14ac:dyDescent="0.3"/>
    <row r="6227" s="479" customFormat="1" ht="18" customHeight="1" x14ac:dyDescent="0.3"/>
    <row r="6228" s="479" customFormat="1" ht="18" customHeight="1" x14ac:dyDescent="0.3"/>
    <row r="6229" s="479" customFormat="1" ht="18" customHeight="1" x14ac:dyDescent="0.3"/>
    <row r="6230" s="479" customFormat="1" ht="18" customHeight="1" x14ac:dyDescent="0.3"/>
    <row r="6231" s="479" customFormat="1" ht="18" customHeight="1" x14ac:dyDescent="0.3"/>
    <row r="6232" s="479" customFormat="1" ht="18" customHeight="1" x14ac:dyDescent="0.3"/>
    <row r="6233" s="479" customFormat="1" ht="18" customHeight="1" x14ac:dyDescent="0.3"/>
    <row r="6234" s="479" customFormat="1" ht="18" customHeight="1" x14ac:dyDescent="0.3"/>
    <row r="6235" s="479" customFormat="1" ht="18" customHeight="1" x14ac:dyDescent="0.3"/>
    <row r="6236" s="479" customFormat="1" ht="18" customHeight="1" x14ac:dyDescent="0.3"/>
    <row r="6237" s="479" customFormat="1" ht="18" customHeight="1" x14ac:dyDescent="0.3"/>
    <row r="6238" s="479" customFormat="1" ht="18" customHeight="1" x14ac:dyDescent="0.3"/>
    <row r="6239" s="479" customFormat="1" ht="18" customHeight="1" x14ac:dyDescent="0.3"/>
    <row r="6240" s="479" customFormat="1" ht="18" customHeight="1" x14ac:dyDescent="0.3"/>
    <row r="6241" s="479" customFormat="1" ht="18" customHeight="1" x14ac:dyDescent="0.3"/>
    <row r="6242" s="479" customFormat="1" ht="18" customHeight="1" x14ac:dyDescent="0.3"/>
    <row r="6243" s="479" customFormat="1" ht="18" customHeight="1" x14ac:dyDescent="0.3"/>
    <row r="6244" s="479" customFormat="1" ht="18" customHeight="1" x14ac:dyDescent="0.3"/>
    <row r="6245" s="479" customFormat="1" ht="18" customHeight="1" x14ac:dyDescent="0.3"/>
    <row r="6246" s="479" customFormat="1" ht="18" customHeight="1" x14ac:dyDescent="0.3"/>
    <row r="6247" s="479" customFormat="1" ht="18" customHeight="1" x14ac:dyDescent="0.3"/>
    <row r="6248" s="479" customFormat="1" ht="18" customHeight="1" x14ac:dyDescent="0.3"/>
    <row r="6249" s="479" customFormat="1" ht="18" customHeight="1" x14ac:dyDescent="0.3"/>
    <row r="6250" s="479" customFormat="1" ht="18" customHeight="1" x14ac:dyDescent="0.3"/>
    <row r="6251" s="479" customFormat="1" ht="18" customHeight="1" x14ac:dyDescent="0.3"/>
    <row r="6252" s="479" customFormat="1" ht="18" customHeight="1" x14ac:dyDescent="0.3"/>
    <row r="6253" s="479" customFormat="1" ht="18" customHeight="1" x14ac:dyDescent="0.3"/>
    <row r="6254" s="479" customFormat="1" ht="18" customHeight="1" x14ac:dyDescent="0.3"/>
    <row r="6255" s="479" customFormat="1" ht="18" customHeight="1" x14ac:dyDescent="0.3"/>
    <row r="6256" s="479" customFormat="1" ht="18" customHeight="1" x14ac:dyDescent="0.3"/>
    <row r="6257" s="479" customFormat="1" ht="18" customHeight="1" x14ac:dyDescent="0.3"/>
    <row r="6258" s="479" customFormat="1" ht="18" customHeight="1" x14ac:dyDescent="0.3"/>
    <row r="6259" s="479" customFormat="1" ht="18" customHeight="1" x14ac:dyDescent="0.3"/>
    <row r="6260" s="479" customFormat="1" ht="18" customHeight="1" x14ac:dyDescent="0.3"/>
    <row r="6261" s="479" customFormat="1" ht="18" customHeight="1" x14ac:dyDescent="0.3"/>
    <row r="6262" s="479" customFormat="1" ht="18" customHeight="1" x14ac:dyDescent="0.3"/>
    <row r="6263" s="479" customFormat="1" ht="18" customHeight="1" x14ac:dyDescent="0.3"/>
    <row r="6264" s="479" customFormat="1" ht="18" customHeight="1" x14ac:dyDescent="0.3"/>
    <row r="6265" s="479" customFormat="1" ht="18" customHeight="1" x14ac:dyDescent="0.3"/>
    <row r="6266" s="479" customFormat="1" ht="18" customHeight="1" x14ac:dyDescent="0.3"/>
    <row r="6267" s="479" customFormat="1" ht="18" customHeight="1" x14ac:dyDescent="0.3"/>
    <row r="6268" s="479" customFormat="1" ht="18" customHeight="1" x14ac:dyDescent="0.3"/>
    <row r="6269" s="479" customFormat="1" ht="18" customHeight="1" x14ac:dyDescent="0.3"/>
    <row r="6270" s="479" customFormat="1" ht="18" customHeight="1" x14ac:dyDescent="0.3"/>
    <row r="6271" s="479" customFormat="1" ht="18" customHeight="1" x14ac:dyDescent="0.3"/>
    <row r="6272" s="479" customFormat="1" ht="18" customHeight="1" x14ac:dyDescent="0.3"/>
    <row r="6273" s="479" customFormat="1" ht="18" customHeight="1" x14ac:dyDescent="0.3"/>
    <row r="6274" s="479" customFormat="1" ht="18" customHeight="1" x14ac:dyDescent="0.3"/>
    <row r="6275" s="479" customFormat="1" ht="18" customHeight="1" x14ac:dyDescent="0.3"/>
    <row r="6276" s="479" customFormat="1" ht="18" customHeight="1" x14ac:dyDescent="0.3"/>
    <row r="6277" s="479" customFormat="1" ht="18" customHeight="1" x14ac:dyDescent="0.3"/>
    <row r="6278" s="479" customFormat="1" ht="18" customHeight="1" x14ac:dyDescent="0.3"/>
    <row r="6279" s="479" customFormat="1" ht="18" customHeight="1" x14ac:dyDescent="0.3"/>
    <row r="6280" s="479" customFormat="1" ht="18" customHeight="1" x14ac:dyDescent="0.3"/>
    <row r="6281" s="479" customFormat="1" ht="18" customHeight="1" x14ac:dyDescent="0.3"/>
    <row r="6282" s="479" customFormat="1" ht="18" customHeight="1" x14ac:dyDescent="0.3"/>
    <row r="6283" s="479" customFormat="1" ht="18" customHeight="1" x14ac:dyDescent="0.3"/>
    <row r="6284" s="479" customFormat="1" ht="18" customHeight="1" x14ac:dyDescent="0.3"/>
    <row r="6285" s="479" customFormat="1" ht="18" customHeight="1" x14ac:dyDescent="0.3"/>
    <row r="6286" s="479" customFormat="1" ht="18" customHeight="1" x14ac:dyDescent="0.3"/>
    <row r="6287" s="479" customFormat="1" ht="18" customHeight="1" x14ac:dyDescent="0.3"/>
    <row r="6288" s="479" customFormat="1" ht="18" customHeight="1" x14ac:dyDescent="0.3"/>
    <row r="6289" s="479" customFormat="1" ht="18" customHeight="1" x14ac:dyDescent="0.3"/>
    <row r="6290" s="479" customFormat="1" ht="18" customHeight="1" x14ac:dyDescent="0.3"/>
    <row r="6291" s="479" customFormat="1" ht="18" customHeight="1" x14ac:dyDescent="0.3"/>
    <row r="6292" s="479" customFormat="1" ht="18" customHeight="1" x14ac:dyDescent="0.3"/>
    <row r="6293" s="479" customFormat="1" ht="18" customHeight="1" x14ac:dyDescent="0.3"/>
    <row r="6294" s="479" customFormat="1" ht="18" customHeight="1" x14ac:dyDescent="0.3"/>
    <row r="6295" s="479" customFormat="1" ht="18" customHeight="1" x14ac:dyDescent="0.3"/>
    <row r="6296" s="479" customFormat="1" ht="18" customHeight="1" x14ac:dyDescent="0.3"/>
    <row r="6297" s="479" customFormat="1" ht="18" customHeight="1" x14ac:dyDescent="0.3"/>
    <row r="6298" s="479" customFormat="1" ht="18" customHeight="1" x14ac:dyDescent="0.3"/>
    <row r="6299" s="479" customFormat="1" ht="18" customHeight="1" x14ac:dyDescent="0.3"/>
    <row r="6300" s="479" customFormat="1" ht="18" customHeight="1" x14ac:dyDescent="0.3"/>
    <row r="6301" s="479" customFormat="1" ht="18" customHeight="1" x14ac:dyDescent="0.3"/>
    <row r="6302" s="479" customFormat="1" ht="18" customHeight="1" x14ac:dyDescent="0.3"/>
    <row r="6303" s="479" customFormat="1" ht="18" customHeight="1" x14ac:dyDescent="0.3"/>
    <row r="6304" s="479" customFormat="1" ht="18" customHeight="1" x14ac:dyDescent="0.3"/>
    <row r="6305" s="479" customFormat="1" ht="18" customHeight="1" x14ac:dyDescent="0.3"/>
    <row r="6306" s="479" customFormat="1" ht="18" customHeight="1" x14ac:dyDescent="0.3"/>
    <row r="6307" s="479" customFormat="1" ht="18" customHeight="1" x14ac:dyDescent="0.3"/>
    <row r="6308" s="479" customFormat="1" ht="18" customHeight="1" x14ac:dyDescent="0.3"/>
    <row r="6309" s="479" customFormat="1" ht="18" customHeight="1" x14ac:dyDescent="0.3"/>
    <row r="6310" s="479" customFormat="1" ht="18" customHeight="1" x14ac:dyDescent="0.3"/>
    <row r="6311" s="479" customFormat="1" ht="18" customHeight="1" x14ac:dyDescent="0.3"/>
    <row r="6312" s="479" customFormat="1" ht="18" customHeight="1" x14ac:dyDescent="0.3"/>
    <row r="6313" s="479" customFormat="1" ht="18" customHeight="1" x14ac:dyDescent="0.3"/>
    <row r="6314" s="479" customFormat="1" ht="18" customHeight="1" x14ac:dyDescent="0.3"/>
    <row r="6315" s="479" customFormat="1" ht="18" customHeight="1" x14ac:dyDescent="0.3"/>
    <row r="6316" s="479" customFormat="1" ht="18" customHeight="1" x14ac:dyDescent="0.3"/>
    <row r="6317" s="479" customFormat="1" ht="18" customHeight="1" x14ac:dyDescent="0.3"/>
    <row r="6318" s="479" customFormat="1" ht="18" customHeight="1" x14ac:dyDescent="0.3"/>
    <row r="6319" s="479" customFormat="1" ht="18" customHeight="1" x14ac:dyDescent="0.3"/>
    <row r="6320" s="479" customFormat="1" ht="18" customHeight="1" x14ac:dyDescent="0.3"/>
    <row r="6321" s="479" customFormat="1" ht="18" customHeight="1" x14ac:dyDescent="0.3"/>
    <row r="6322" s="479" customFormat="1" ht="18" customHeight="1" x14ac:dyDescent="0.3"/>
    <row r="6323" s="479" customFormat="1" ht="18" customHeight="1" x14ac:dyDescent="0.3"/>
    <row r="6324" s="479" customFormat="1" ht="18" customHeight="1" x14ac:dyDescent="0.3"/>
    <row r="6325" s="479" customFormat="1" ht="18" customHeight="1" x14ac:dyDescent="0.3"/>
    <row r="6326" s="479" customFormat="1" ht="18" customHeight="1" x14ac:dyDescent="0.3"/>
    <row r="6327" s="479" customFormat="1" ht="18" customHeight="1" x14ac:dyDescent="0.3"/>
    <row r="6328" s="479" customFormat="1" ht="18" customHeight="1" x14ac:dyDescent="0.3"/>
    <row r="6329" s="479" customFormat="1" ht="18" customHeight="1" x14ac:dyDescent="0.3"/>
    <row r="6330" s="479" customFormat="1" ht="18" customHeight="1" x14ac:dyDescent="0.3"/>
    <row r="6331" s="479" customFormat="1" ht="18" customHeight="1" x14ac:dyDescent="0.3"/>
    <row r="6332" s="479" customFormat="1" ht="18" customHeight="1" x14ac:dyDescent="0.3"/>
    <row r="6333" s="479" customFormat="1" ht="18" customHeight="1" x14ac:dyDescent="0.3"/>
    <row r="6334" s="479" customFormat="1" ht="18" customHeight="1" x14ac:dyDescent="0.3"/>
    <row r="6335" s="479" customFormat="1" ht="18" customHeight="1" x14ac:dyDescent="0.3"/>
    <row r="6336" s="479" customFormat="1" ht="18" customHeight="1" x14ac:dyDescent="0.3"/>
    <row r="6337" s="479" customFormat="1" ht="18" customHeight="1" x14ac:dyDescent="0.3"/>
    <row r="6338" s="479" customFormat="1" ht="18" customHeight="1" x14ac:dyDescent="0.3"/>
    <row r="6339" s="479" customFormat="1" ht="18" customHeight="1" x14ac:dyDescent="0.3"/>
    <row r="6340" s="479" customFormat="1" ht="18" customHeight="1" x14ac:dyDescent="0.3"/>
    <row r="6341" s="479" customFormat="1" ht="18" customHeight="1" x14ac:dyDescent="0.3"/>
    <row r="6342" s="479" customFormat="1" ht="18" customHeight="1" x14ac:dyDescent="0.3"/>
    <row r="6343" s="479" customFormat="1" ht="18" customHeight="1" x14ac:dyDescent="0.3"/>
    <row r="6344" s="479" customFormat="1" ht="18" customHeight="1" x14ac:dyDescent="0.3"/>
    <row r="6345" s="479" customFormat="1" ht="18" customHeight="1" x14ac:dyDescent="0.3"/>
    <row r="6346" s="479" customFormat="1" ht="18" customHeight="1" x14ac:dyDescent="0.3"/>
    <row r="6347" s="479" customFormat="1" ht="18" customHeight="1" x14ac:dyDescent="0.3"/>
    <row r="6348" s="479" customFormat="1" ht="18" customHeight="1" x14ac:dyDescent="0.3"/>
    <row r="6349" s="479" customFormat="1" ht="18" customHeight="1" x14ac:dyDescent="0.3"/>
    <row r="6350" s="479" customFormat="1" ht="18" customHeight="1" x14ac:dyDescent="0.3"/>
    <row r="6351" s="479" customFormat="1" ht="18" customHeight="1" x14ac:dyDescent="0.3"/>
    <row r="6352" s="479" customFormat="1" ht="18" customHeight="1" x14ac:dyDescent="0.3"/>
    <row r="6353" s="479" customFormat="1" ht="18" customHeight="1" x14ac:dyDescent="0.3"/>
    <row r="6354" s="479" customFormat="1" ht="18" customHeight="1" x14ac:dyDescent="0.3"/>
    <row r="6355" s="479" customFormat="1" ht="18" customHeight="1" x14ac:dyDescent="0.3"/>
    <row r="6356" s="479" customFormat="1" ht="18" customHeight="1" x14ac:dyDescent="0.3"/>
    <row r="6357" s="479" customFormat="1" ht="18" customHeight="1" x14ac:dyDescent="0.3"/>
    <row r="6358" s="479" customFormat="1" ht="18" customHeight="1" x14ac:dyDescent="0.3"/>
    <row r="6359" s="479" customFormat="1" ht="18" customHeight="1" x14ac:dyDescent="0.3"/>
    <row r="6360" s="479" customFormat="1" ht="18" customHeight="1" x14ac:dyDescent="0.3"/>
    <row r="6361" s="479" customFormat="1" ht="18" customHeight="1" x14ac:dyDescent="0.3"/>
    <row r="6362" s="479" customFormat="1" ht="18" customHeight="1" x14ac:dyDescent="0.3"/>
    <row r="6363" s="479" customFormat="1" ht="18" customHeight="1" x14ac:dyDescent="0.3"/>
    <row r="6364" s="479" customFormat="1" ht="18" customHeight="1" x14ac:dyDescent="0.3"/>
    <row r="6365" s="479" customFormat="1" ht="18" customHeight="1" x14ac:dyDescent="0.3"/>
    <row r="6366" s="479" customFormat="1" ht="18" customHeight="1" x14ac:dyDescent="0.3"/>
    <row r="6367" s="479" customFormat="1" ht="18" customHeight="1" x14ac:dyDescent="0.3"/>
    <row r="6368" s="479" customFormat="1" ht="18" customHeight="1" x14ac:dyDescent="0.3"/>
    <row r="6369" s="479" customFormat="1" ht="18" customHeight="1" x14ac:dyDescent="0.3"/>
    <row r="6370" s="479" customFormat="1" ht="18" customHeight="1" x14ac:dyDescent="0.3"/>
    <row r="6371" s="479" customFormat="1" ht="18" customHeight="1" x14ac:dyDescent="0.3"/>
    <row r="6372" s="479" customFormat="1" ht="18" customHeight="1" x14ac:dyDescent="0.3"/>
    <row r="6373" s="479" customFormat="1" ht="18" customHeight="1" x14ac:dyDescent="0.3"/>
    <row r="6374" s="479" customFormat="1" ht="18" customHeight="1" x14ac:dyDescent="0.3"/>
    <row r="6375" s="479" customFormat="1" ht="18" customHeight="1" x14ac:dyDescent="0.3"/>
    <row r="6376" s="479" customFormat="1" ht="18" customHeight="1" x14ac:dyDescent="0.3"/>
    <row r="6377" s="479" customFormat="1" ht="18" customHeight="1" x14ac:dyDescent="0.3"/>
    <row r="6378" s="479" customFormat="1" ht="18" customHeight="1" x14ac:dyDescent="0.3"/>
    <row r="6379" s="479" customFormat="1" ht="18" customHeight="1" x14ac:dyDescent="0.3"/>
    <row r="6380" s="479" customFormat="1" ht="18" customHeight="1" x14ac:dyDescent="0.3"/>
    <row r="6381" s="479" customFormat="1" ht="18" customHeight="1" x14ac:dyDescent="0.3"/>
    <row r="6382" s="479" customFormat="1" ht="18" customHeight="1" x14ac:dyDescent="0.3"/>
    <row r="6383" s="479" customFormat="1" ht="18" customHeight="1" x14ac:dyDescent="0.3"/>
    <row r="6384" s="479" customFormat="1" ht="18" customHeight="1" x14ac:dyDescent="0.3"/>
    <row r="6385" s="479" customFormat="1" ht="18" customHeight="1" x14ac:dyDescent="0.3"/>
    <row r="6386" s="479" customFormat="1" ht="18" customHeight="1" x14ac:dyDescent="0.3"/>
    <row r="6387" s="479" customFormat="1" ht="18" customHeight="1" x14ac:dyDescent="0.3"/>
    <row r="6388" s="479" customFormat="1" ht="18" customHeight="1" x14ac:dyDescent="0.3"/>
    <row r="6389" s="479" customFormat="1" ht="18" customHeight="1" x14ac:dyDescent="0.3"/>
    <row r="6390" s="479" customFormat="1" ht="18" customHeight="1" x14ac:dyDescent="0.3"/>
    <row r="6391" s="479" customFormat="1" ht="18" customHeight="1" x14ac:dyDescent="0.3"/>
    <row r="6392" s="479" customFormat="1" ht="18" customHeight="1" x14ac:dyDescent="0.3"/>
    <row r="6393" s="479" customFormat="1" ht="18" customHeight="1" x14ac:dyDescent="0.3"/>
    <row r="6394" s="479" customFormat="1" ht="18" customHeight="1" x14ac:dyDescent="0.3"/>
    <row r="6395" s="479" customFormat="1" ht="18" customHeight="1" x14ac:dyDescent="0.3"/>
    <row r="6396" s="479" customFormat="1" ht="18" customHeight="1" x14ac:dyDescent="0.3"/>
    <row r="6397" s="479" customFormat="1" ht="18" customHeight="1" x14ac:dyDescent="0.3"/>
    <row r="6398" s="479" customFormat="1" ht="18" customHeight="1" x14ac:dyDescent="0.3"/>
    <row r="6399" s="479" customFormat="1" ht="18" customHeight="1" x14ac:dyDescent="0.3"/>
    <row r="6400" s="479" customFormat="1" ht="18" customHeight="1" x14ac:dyDescent="0.3"/>
    <row r="6401" s="479" customFormat="1" ht="18" customHeight="1" x14ac:dyDescent="0.3"/>
    <row r="6402" s="479" customFormat="1" ht="18" customHeight="1" x14ac:dyDescent="0.3"/>
    <row r="6403" s="479" customFormat="1" ht="18" customHeight="1" x14ac:dyDescent="0.3"/>
    <row r="6404" s="479" customFormat="1" ht="18" customHeight="1" x14ac:dyDescent="0.3"/>
    <row r="6405" s="479" customFormat="1" ht="18" customHeight="1" x14ac:dyDescent="0.3"/>
    <row r="6406" s="479" customFormat="1" ht="18" customHeight="1" x14ac:dyDescent="0.3"/>
    <row r="6407" s="479" customFormat="1" ht="18" customHeight="1" x14ac:dyDescent="0.3"/>
    <row r="6408" s="479" customFormat="1" ht="18" customHeight="1" x14ac:dyDescent="0.3"/>
    <row r="6409" s="479" customFormat="1" ht="18" customHeight="1" x14ac:dyDescent="0.3"/>
    <row r="6410" s="479" customFormat="1" ht="18" customHeight="1" x14ac:dyDescent="0.3"/>
    <row r="6411" s="479" customFormat="1" ht="18" customHeight="1" x14ac:dyDescent="0.3"/>
    <row r="6412" s="479" customFormat="1" ht="18" customHeight="1" x14ac:dyDescent="0.3"/>
    <row r="6413" s="479" customFormat="1" ht="18" customHeight="1" x14ac:dyDescent="0.3"/>
    <row r="6414" s="479" customFormat="1" ht="18" customHeight="1" x14ac:dyDescent="0.3"/>
    <row r="6415" s="479" customFormat="1" ht="18" customHeight="1" x14ac:dyDescent="0.3"/>
    <row r="6416" s="479" customFormat="1" ht="18" customHeight="1" x14ac:dyDescent="0.3"/>
    <row r="6417" s="479" customFormat="1" ht="18" customHeight="1" x14ac:dyDescent="0.3"/>
    <row r="6418" s="479" customFormat="1" ht="18" customHeight="1" x14ac:dyDescent="0.3"/>
    <row r="6419" s="479" customFormat="1" ht="18" customHeight="1" x14ac:dyDescent="0.3"/>
    <row r="6420" s="479" customFormat="1" ht="18" customHeight="1" x14ac:dyDescent="0.3"/>
    <row r="6421" s="479" customFormat="1" ht="18" customHeight="1" x14ac:dyDescent="0.3"/>
    <row r="6422" s="479" customFormat="1" ht="18" customHeight="1" x14ac:dyDescent="0.3"/>
    <row r="6423" s="479" customFormat="1" ht="18" customHeight="1" x14ac:dyDescent="0.3"/>
    <row r="6424" s="479" customFormat="1" ht="18" customHeight="1" x14ac:dyDescent="0.3"/>
    <row r="6425" s="479" customFormat="1" ht="18" customHeight="1" x14ac:dyDescent="0.3"/>
    <row r="6426" s="479" customFormat="1" ht="18" customHeight="1" x14ac:dyDescent="0.3"/>
    <row r="6427" s="479" customFormat="1" ht="18" customHeight="1" x14ac:dyDescent="0.3"/>
    <row r="6428" s="479" customFormat="1" ht="18" customHeight="1" x14ac:dyDescent="0.3"/>
    <row r="6429" s="479" customFormat="1" ht="18" customHeight="1" x14ac:dyDescent="0.3"/>
    <row r="6430" s="479" customFormat="1" ht="18" customHeight="1" x14ac:dyDescent="0.3"/>
    <row r="6431" s="479" customFormat="1" ht="18" customHeight="1" x14ac:dyDescent="0.3"/>
    <row r="6432" s="479" customFormat="1" ht="18" customHeight="1" x14ac:dyDescent="0.3"/>
    <row r="6433" s="479" customFormat="1" ht="18" customHeight="1" x14ac:dyDescent="0.3"/>
    <row r="6434" s="479" customFormat="1" ht="18" customHeight="1" x14ac:dyDescent="0.3"/>
    <row r="6435" s="479" customFormat="1" ht="18" customHeight="1" x14ac:dyDescent="0.3"/>
    <row r="6436" s="479" customFormat="1" ht="18" customHeight="1" x14ac:dyDescent="0.3"/>
    <row r="6437" s="479" customFormat="1" ht="18" customHeight="1" x14ac:dyDescent="0.3"/>
    <row r="6438" s="479" customFormat="1" ht="18" customHeight="1" x14ac:dyDescent="0.3"/>
    <row r="6439" s="479" customFormat="1" ht="18" customHeight="1" x14ac:dyDescent="0.3"/>
    <row r="6440" s="479" customFormat="1" ht="18" customHeight="1" x14ac:dyDescent="0.3"/>
    <row r="6441" s="479" customFormat="1" ht="18" customHeight="1" x14ac:dyDescent="0.3"/>
    <row r="6442" s="479" customFormat="1" ht="18" customHeight="1" x14ac:dyDescent="0.3"/>
    <row r="6443" s="479" customFormat="1" ht="18" customHeight="1" x14ac:dyDescent="0.3"/>
    <row r="6444" s="479" customFormat="1" ht="18" customHeight="1" x14ac:dyDescent="0.3"/>
    <row r="6445" s="479" customFormat="1" ht="18" customHeight="1" x14ac:dyDescent="0.3"/>
    <row r="6446" s="479" customFormat="1" ht="18" customHeight="1" x14ac:dyDescent="0.3"/>
    <row r="6447" s="479" customFormat="1" ht="18" customHeight="1" x14ac:dyDescent="0.3"/>
    <row r="6448" s="479" customFormat="1" ht="18" customHeight="1" x14ac:dyDescent="0.3"/>
    <row r="6449" s="479" customFormat="1" ht="18" customHeight="1" x14ac:dyDescent="0.3"/>
    <row r="6450" s="479" customFormat="1" ht="18" customHeight="1" x14ac:dyDescent="0.3"/>
    <row r="6451" s="479" customFormat="1" ht="18" customHeight="1" x14ac:dyDescent="0.3"/>
    <row r="6452" s="479" customFormat="1" ht="18" customHeight="1" x14ac:dyDescent="0.3"/>
    <row r="6453" s="479" customFormat="1" ht="18" customHeight="1" x14ac:dyDescent="0.3"/>
    <row r="6454" s="479" customFormat="1" ht="18" customHeight="1" x14ac:dyDescent="0.3"/>
    <row r="6455" s="479" customFormat="1" ht="18" customHeight="1" x14ac:dyDescent="0.3"/>
    <row r="6456" s="479" customFormat="1" ht="18" customHeight="1" x14ac:dyDescent="0.3"/>
    <row r="6457" s="479" customFormat="1" ht="18" customHeight="1" x14ac:dyDescent="0.3"/>
    <row r="6458" s="479" customFormat="1" ht="18" customHeight="1" x14ac:dyDescent="0.3"/>
    <row r="6459" s="479" customFormat="1" ht="18" customHeight="1" x14ac:dyDescent="0.3"/>
    <row r="6460" s="479" customFormat="1" ht="18" customHeight="1" x14ac:dyDescent="0.3"/>
    <row r="6461" s="479" customFormat="1" ht="18" customHeight="1" x14ac:dyDescent="0.3"/>
    <row r="6462" s="479" customFormat="1" ht="18" customHeight="1" x14ac:dyDescent="0.3"/>
    <row r="6463" s="479" customFormat="1" ht="18" customHeight="1" x14ac:dyDescent="0.3"/>
    <row r="6464" s="479" customFormat="1" ht="18" customHeight="1" x14ac:dyDescent="0.3"/>
    <row r="6465" s="479" customFormat="1" ht="18" customHeight="1" x14ac:dyDescent="0.3"/>
    <row r="6466" s="479" customFormat="1" ht="18" customHeight="1" x14ac:dyDescent="0.3"/>
    <row r="6467" s="479" customFormat="1" ht="18" customHeight="1" x14ac:dyDescent="0.3"/>
    <row r="6468" s="479" customFormat="1" ht="18" customHeight="1" x14ac:dyDescent="0.3"/>
    <row r="6469" s="479" customFormat="1" ht="18" customHeight="1" x14ac:dyDescent="0.3"/>
    <row r="6470" s="479" customFormat="1" ht="18" customHeight="1" x14ac:dyDescent="0.3"/>
    <row r="6471" s="479" customFormat="1" ht="18" customHeight="1" x14ac:dyDescent="0.3"/>
    <row r="6472" s="479" customFormat="1" ht="18" customHeight="1" x14ac:dyDescent="0.3"/>
    <row r="6473" s="479" customFormat="1" ht="18" customHeight="1" x14ac:dyDescent="0.3"/>
    <row r="6474" s="479" customFormat="1" ht="18" customHeight="1" x14ac:dyDescent="0.3"/>
    <row r="6475" s="479" customFormat="1" ht="18" customHeight="1" x14ac:dyDescent="0.3"/>
    <row r="6476" s="479" customFormat="1" ht="18" customHeight="1" x14ac:dyDescent="0.3"/>
    <row r="6477" s="479" customFormat="1" ht="18" customHeight="1" x14ac:dyDescent="0.3"/>
    <row r="6478" s="479" customFormat="1" ht="18" customHeight="1" x14ac:dyDescent="0.3"/>
    <row r="6479" s="479" customFormat="1" ht="18" customHeight="1" x14ac:dyDescent="0.3"/>
    <row r="6480" s="479" customFormat="1" ht="18" customHeight="1" x14ac:dyDescent="0.3"/>
    <row r="6481" s="479" customFormat="1" ht="18" customHeight="1" x14ac:dyDescent="0.3"/>
    <row r="6482" s="479" customFormat="1" ht="18" customHeight="1" x14ac:dyDescent="0.3"/>
    <row r="6483" s="479" customFormat="1" ht="18" customHeight="1" x14ac:dyDescent="0.3"/>
    <row r="6484" s="479" customFormat="1" ht="18" customHeight="1" x14ac:dyDescent="0.3"/>
    <row r="6485" s="479" customFormat="1" ht="18" customHeight="1" x14ac:dyDescent="0.3"/>
    <row r="6486" s="479" customFormat="1" ht="18" customHeight="1" x14ac:dyDescent="0.3"/>
    <row r="6487" s="479" customFormat="1" ht="18" customHeight="1" x14ac:dyDescent="0.3"/>
    <row r="6488" s="479" customFormat="1" ht="18" customHeight="1" x14ac:dyDescent="0.3"/>
    <row r="6489" s="479" customFormat="1" ht="18" customHeight="1" x14ac:dyDescent="0.3"/>
    <row r="6490" s="479" customFormat="1" ht="18" customHeight="1" x14ac:dyDescent="0.3"/>
    <row r="6491" s="479" customFormat="1" ht="18" customHeight="1" x14ac:dyDescent="0.3"/>
    <row r="6492" s="479" customFormat="1" ht="18" customHeight="1" x14ac:dyDescent="0.3"/>
    <row r="6493" s="479" customFormat="1" ht="18" customHeight="1" x14ac:dyDescent="0.3"/>
    <row r="6494" s="479" customFormat="1" ht="18" customHeight="1" x14ac:dyDescent="0.3"/>
    <row r="6495" s="479" customFormat="1" ht="18" customHeight="1" x14ac:dyDescent="0.3"/>
    <row r="6496" s="479" customFormat="1" ht="18" customHeight="1" x14ac:dyDescent="0.3"/>
    <row r="6497" s="479" customFormat="1" ht="18" customHeight="1" x14ac:dyDescent="0.3"/>
    <row r="6498" s="479" customFormat="1" ht="18" customHeight="1" x14ac:dyDescent="0.3"/>
    <row r="6499" s="479" customFormat="1" ht="18" customHeight="1" x14ac:dyDescent="0.3"/>
    <row r="6500" s="479" customFormat="1" ht="18" customHeight="1" x14ac:dyDescent="0.3"/>
    <row r="6501" s="479" customFormat="1" ht="18" customHeight="1" x14ac:dyDescent="0.3"/>
    <row r="6502" s="479" customFormat="1" ht="18" customHeight="1" x14ac:dyDescent="0.3"/>
    <row r="6503" s="479" customFormat="1" ht="18" customHeight="1" x14ac:dyDescent="0.3"/>
    <row r="6504" s="479" customFormat="1" ht="18" customHeight="1" x14ac:dyDescent="0.3"/>
    <row r="6505" s="479" customFormat="1" ht="18" customHeight="1" x14ac:dyDescent="0.3"/>
    <row r="6506" s="479" customFormat="1" ht="18" customHeight="1" x14ac:dyDescent="0.3"/>
    <row r="6507" s="479" customFormat="1" ht="18" customHeight="1" x14ac:dyDescent="0.3"/>
    <row r="6508" s="479" customFormat="1" ht="18" customHeight="1" x14ac:dyDescent="0.3"/>
    <row r="6509" s="479" customFormat="1" ht="18" customHeight="1" x14ac:dyDescent="0.3"/>
    <row r="6510" s="479" customFormat="1" ht="18" customHeight="1" x14ac:dyDescent="0.3"/>
    <row r="6511" s="479" customFormat="1" ht="18" customHeight="1" x14ac:dyDescent="0.3"/>
    <row r="6512" s="479" customFormat="1" ht="18" customHeight="1" x14ac:dyDescent="0.3"/>
    <row r="6513" s="479" customFormat="1" ht="18" customHeight="1" x14ac:dyDescent="0.3"/>
    <row r="6514" s="479" customFormat="1" ht="18" customHeight="1" x14ac:dyDescent="0.3"/>
    <row r="6515" s="479" customFormat="1" ht="18" customHeight="1" x14ac:dyDescent="0.3"/>
    <row r="6516" s="479" customFormat="1" ht="18" customHeight="1" x14ac:dyDescent="0.3"/>
    <row r="6517" s="479" customFormat="1" ht="18" customHeight="1" x14ac:dyDescent="0.3"/>
    <row r="6518" s="479" customFormat="1" ht="18" customHeight="1" x14ac:dyDescent="0.3"/>
    <row r="6519" s="479" customFormat="1" ht="18" customHeight="1" x14ac:dyDescent="0.3"/>
    <row r="6520" s="479" customFormat="1" ht="18" customHeight="1" x14ac:dyDescent="0.3"/>
    <row r="6521" s="479" customFormat="1" ht="18" customHeight="1" x14ac:dyDescent="0.3"/>
    <row r="6522" s="479" customFormat="1" ht="18" customHeight="1" x14ac:dyDescent="0.3"/>
    <row r="6523" s="479" customFormat="1" ht="18" customHeight="1" x14ac:dyDescent="0.3"/>
    <row r="6524" s="479" customFormat="1" ht="18" customHeight="1" x14ac:dyDescent="0.3"/>
    <row r="6525" s="479" customFormat="1" ht="18" customHeight="1" x14ac:dyDescent="0.3"/>
    <row r="6526" s="479" customFormat="1" ht="18" customHeight="1" x14ac:dyDescent="0.3"/>
    <row r="6527" s="479" customFormat="1" ht="18" customHeight="1" x14ac:dyDescent="0.3"/>
    <row r="6528" s="479" customFormat="1" ht="18" customHeight="1" x14ac:dyDescent="0.3"/>
    <row r="6529" s="479" customFormat="1" ht="18" customHeight="1" x14ac:dyDescent="0.3"/>
    <row r="6530" s="479" customFormat="1" ht="18" customHeight="1" x14ac:dyDescent="0.3"/>
    <row r="6531" s="479" customFormat="1" ht="18" customHeight="1" x14ac:dyDescent="0.3"/>
    <row r="6532" s="479" customFormat="1" ht="18" customHeight="1" x14ac:dyDescent="0.3"/>
    <row r="6533" s="479" customFormat="1" ht="18" customHeight="1" x14ac:dyDescent="0.3"/>
    <row r="6534" s="479" customFormat="1" ht="18" customHeight="1" x14ac:dyDescent="0.3"/>
    <row r="6535" s="479" customFormat="1" ht="18" customHeight="1" x14ac:dyDescent="0.3"/>
    <row r="6536" s="479" customFormat="1" ht="18" customHeight="1" x14ac:dyDescent="0.3"/>
    <row r="6537" s="479" customFormat="1" ht="18" customHeight="1" x14ac:dyDescent="0.3"/>
    <row r="6538" s="479" customFormat="1" ht="18" customHeight="1" x14ac:dyDescent="0.3"/>
    <row r="6539" s="479" customFormat="1" ht="18" customHeight="1" x14ac:dyDescent="0.3"/>
    <row r="6540" s="479" customFormat="1" ht="18" customHeight="1" x14ac:dyDescent="0.3"/>
    <row r="6541" s="479" customFormat="1" ht="18" customHeight="1" x14ac:dyDescent="0.3"/>
    <row r="6542" s="479" customFormat="1" ht="18" customHeight="1" x14ac:dyDescent="0.3"/>
    <row r="6543" s="479" customFormat="1" ht="18" customHeight="1" x14ac:dyDescent="0.3"/>
    <row r="6544" s="479" customFormat="1" ht="18" customHeight="1" x14ac:dyDescent="0.3"/>
    <row r="6545" s="479" customFormat="1" ht="18" customHeight="1" x14ac:dyDescent="0.3"/>
    <row r="6546" s="479" customFormat="1" ht="18" customHeight="1" x14ac:dyDescent="0.3"/>
    <row r="6547" s="479" customFormat="1" ht="18" customHeight="1" x14ac:dyDescent="0.3"/>
    <row r="6548" s="479" customFormat="1" ht="18" customHeight="1" x14ac:dyDescent="0.3"/>
    <row r="6549" s="479" customFormat="1" ht="18" customHeight="1" x14ac:dyDescent="0.3"/>
    <row r="6550" s="479" customFormat="1" ht="18" customHeight="1" x14ac:dyDescent="0.3"/>
    <row r="6551" s="479" customFormat="1" ht="18" customHeight="1" x14ac:dyDescent="0.3"/>
    <row r="6552" s="479" customFormat="1" ht="18" customHeight="1" x14ac:dyDescent="0.3"/>
    <row r="6553" s="479" customFormat="1" ht="18" customHeight="1" x14ac:dyDescent="0.3"/>
    <row r="6554" s="479" customFormat="1" ht="18" customHeight="1" x14ac:dyDescent="0.3"/>
    <row r="6555" s="479" customFormat="1" ht="18" customHeight="1" x14ac:dyDescent="0.3"/>
    <row r="6556" s="479" customFormat="1" ht="18" customHeight="1" x14ac:dyDescent="0.3"/>
    <row r="6557" s="479" customFormat="1" ht="18" customHeight="1" x14ac:dyDescent="0.3"/>
    <row r="6558" s="479" customFormat="1" ht="18" customHeight="1" x14ac:dyDescent="0.3"/>
    <row r="6559" s="479" customFormat="1" ht="18" customHeight="1" x14ac:dyDescent="0.3"/>
    <row r="6560" s="479" customFormat="1" ht="18" customHeight="1" x14ac:dyDescent="0.3"/>
    <row r="6561" s="479" customFormat="1" ht="18" customHeight="1" x14ac:dyDescent="0.3"/>
    <row r="6562" s="479" customFormat="1" ht="18" customHeight="1" x14ac:dyDescent="0.3"/>
    <row r="6563" s="479" customFormat="1" ht="18" customHeight="1" x14ac:dyDescent="0.3"/>
    <row r="6564" s="479" customFormat="1" ht="18" customHeight="1" x14ac:dyDescent="0.3"/>
    <row r="6565" s="479" customFormat="1" ht="18" customHeight="1" x14ac:dyDescent="0.3"/>
    <row r="6566" s="479" customFormat="1" ht="18" customHeight="1" x14ac:dyDescent="0.3"/>
    <row r="6567" s="479" customFormat="1" ht="18" customHeight="1" x14ac:dyDescent="0.3"/>
    <row r="6568" s="479" customFormat="1" ht="18" customHeight="1" x14ac:dyDescent="0.3"/>
    <row r="6569" s="479" customFormat="1" ht="18" customHeight="1" x14ac:dyDescent="0.3"/>
    <row r="6570" s="479" customFormat="1" ht="18" customHeight="1" x14ac:dyDescent="0.3"/>
    <row r="6571" s="479" customFormat="1" ht="18" customHeight="1" x14ac:dyDescent="0.3"/>
    <row r="6572" s="479" customFormat="1" ht="18" customHeight="1" x14ac:dyDescent="0.3"/>
    <row r="6573" s="479" customFormat="1" ht="18" customHeight="1" x14ac:dyDescent="0.3"/>
    <row r="6574" s="479" customFormat="1" ht="18" customHeight="1" x14ac:dyDescent="0.3"/>
    <row r="6575" s="479" customFormat="1" ht="18" customHeight="1" x14ac:dyDescent="0.3"/>
    <row r="6576" s="479" customFormat="1" ht="18" customHeight="1" x14ac:dyDescent="0.3"/>
    <row r="6577" s="479" customFormat="1" ht="18" customHeight="1" x14ac:dyDescent="0.3"/>
    <row r="6578" s="479" customFormat="1" ht="18" customHeight="1" x14ac:dyDescent="0.3"/>
    <row r="6579" s="479" customFormat="1" ht="18" customHeight="1" x14ac:dyDescent="0.3"/>
    <row r="6580" s="479" customFormat="1" ht="18" customHeight="1" x14ac:dyDescent="0.3"/>
    <row r="6581" s="479" customFormat="1" ht="18" customHeight="1" x14ac:dyDescent="0.3"/>
    <row r="6582" s="479" customFormat="1" ht="18" customHeight="1" x14ac:dyDescent="0.3"/>
    <row r="6583" s="479" customFormat="1" ht="18" customHeight="1" x14ac:dyDescent="0.3"/>
    <row r="6584" s="479" customFormat="1" ht="18" customHeight="1" x14ac:dyDescent="0.3"/>
    <row r="6585" s="479" customFormat="1" ht="18" customHeight="1" x14ac:dyDescent="0.3"/>
    <row r="6586" s="479" customFormat="1" ht="18" customHeight="1" x14ac:dyDescent="0.3"/>
    <row r="6587" s="479" customFormat="1" ht="18" customHeight="1" x14ac:dyDescent="0.3"/>
    <row r="6588" s="479" customFormat="1" ht="18" customHeight="1" x14ac:dyDescent="0.3"/>
    <row r="6589" s="479" customFormat="1" ht="18" customHeight="1" x14ac:dyDescent="0.3"/>
    <row r="6590" s="479" customFormat="1" ht="18" customHeight="1" x14ac:dyDescent="0.3"/>
    <row r="6591" s="479" customFormat="1" ht="18" customHeight="1" x14ac:dyDescent="0.3"/>
    <row r="6592" s="479" customFormat="1" ht="18" customHeight="1" x14ac:dyDescent="0.3"/>
    <row r="6593" s="479" customFormat="1" ht="18" customHeight="1" x14ac:dyDescent="0.3"/>
    <row r="6594" s="479" customFormat="1" ht="18" customHeight="1" x14ac:dyDescent="0.3"/>
    <row r="6595" s="479" customFormat="1" ht="18" customHeight="1" x14ac:dyDescent="0.3"/>
    <row r="6596" s="479" customFormat="1" ht="18" customHeight="1" x14ac:dyDescent="0.3"/>
    <row r="6597" s="479" customFormat="1" ht="18" customHeight="1" x14ac:dyDescent="0.3"/>
    <row r="6598" s="479" customFormat="1" ht="18" customHeight="1" x14ac:dyDescent="0.3"/>
    <row r="6599" s="479" customFormat="1" ht="18" customHeight="1" x14ac:dyDescent="0.3"/>
    <row r="6600" s="479" customFormat="1" ht="18" customHeight="1" x14ac:dyDescent="0.3"/>
    <row r="6601" s="479" customFormat="1" ht="18" customHeight="1" x14ac:dyDescent="0.3"/>
    <row r="6602" s="479" customFormat="1" ht="18" customHeight="1" x14ac:dyDescent="0.3"/>
    <row r="6603" s="479" customFormat="1" ht="18" customHeight="1" x14ac:dyDescent="0.3"/>
    <row r="6604" s="479" customFormat="1" ht="18" customHeight="1" x14ac:dyDescent="0.3"/>
    <row r="6605" s="479" customFormat="1" ht="18" customHeight="1" x14ac:dyDescent="0.3"/>
    <row r="6606" s="479" customFormat="1" ht="18" customHeight="1" x14ac:dyDescent="0.3"/>
    <row r="6607" s="479" customFormat="1" ht="18" customHeight="1" x14ac:dyDescent="0.3"/>
    <row r="6608" s="479" customFormat="1" ht="18" customHeight="1" x14ac:dyDescent="0.3"/>
    <row r="6609" s="479" customFormat="1" ht="18" customHeight="1" x14ac:dyDescent="0.3"/>
    <row r="6610" s="479" customFormat="1" ht="18" customHeight="1" x14ac:dyDescent="0.3"/>
    <row r="6611" s="479" customFormat="1" ht="18" customHeight="1" x14ac:dyDescent="0.3"/>
    <row r="6612" s="479" customFormat="1" ht="18" customHeight="1" x14ac:dyDescent="0.3"/>
    <row r="6613" s="479" customFormat="1" ht="18" customHeight="1" x14ac:dyDescent="0.3"/>
    <row r="6614" s="479" customFormat="1" ht="18" customHeight="1" x14ac:dyDescent="0.3"/>
    <row r="6615" s="479" customFormat="1" ht="18" customHeight="1" x14ac:dyDescent="0.3"/>
    <row r="6616" s="479" customFormat="1" ht="18" customHeight="1" x14ac:dyDescent="0.3"/>
    <row r="6617" s="479" customFormat="1" ht="18" customHeight="1" x14ac:dyDescent="0.3"/>
    <row r="6618" s="479" customFormat="1" ht="18" customHeight="1" x14ac:dyDescent="0.3"/>
    <row r="6619" s="479" customFormat="1" ht="18" customHeight="1" x14ac:dyDescent="0.3"/>
    <row r="6620" s="479" customFormat="1" ht="18" customHeight="1" x14ac:dyDescent="0.3"/>
    <row r="6621" s="479" customFormat="1" ht="18" customHeight="1" x14ac:dyDescent="0.3"/>
    <row r="6622" s="479" customFormat="1" ht="18" customHeight="1" x14ac:dyDescent="0.3"/>
    <row r="6623" s="479" customFormat="1" ht="18" customHeight="1" x14ac:dyDescent="0.3"/>
    <row r="6624" s="479" customFormat="1" ht="18" customHeight="1" x14ac:dyDescent="0.3"/>
    <row r="6625" s="479" customFormat="1" ht="18" customHeight="1" x14ac:dyDescent="0.3"/>
    <row r="6626" s="479" customFormat="1" ht="18" customHeight="1" x14ac:dyDescent="0.3"/>
    <row r="6627" s="479" customFormat="1" ht="18" customHeight="1" x14ac:dyDescent="0.3"/>
    <row r="6628" s="479" customFormat="1" ht="18" customHeight="1" x14ac:dyDescent="0.3"/>
    <row r="6629" s="479" customFormat="1" ht="18" customHeight="1" x14ac:dyDescent="0.3"/>
    <row r="6630" s="479" customFormat="1" ht="18" customHeight="1" x14ac:dyDescent="0.3"/>
    <row r="6631" s="479" customFormat="1" ht="18" customHeight="1" x14ac:dyDescent="0.3"/>
    <row r="6632" s="479" customFormat="1" ht="18" customHeight="1" x14ac:dyDescent="0.3"/>
    <row r="6633" s="479" customFormat="1" ht="18" customHeight="1" x14ac:dyDescent="0.3"/>
    <row r="6634" s="479" customFormat="1" ht="18" customHeight="1" x14ac:dyDescent="0.3"/>
    <row r="6635" s="479" customFormat="1" ht="18" customHeight="1" x14ac:dyDescent="0.3"/>
    <row r="6636" s="479" customFormat="1" ht="18" customHeight="1" x14ac:dyDescent="0.3"/>
    <row r="6637" s="479" customFormat="1" ht="18" customHeight="1" x14ac:dyDescent="0.3"/>
    <row r="6638" s="479" customFormat="1" ht="18" customHeight="1" x14ac:dyDescent="0.3"/>
    <row r="6639" s="479" customFormat="1" ht="18" customHeight="1" x14ac:dyDescent="0.3"/>
    <row r="6640" s="479" customFormat="1" ht="18" customHeight="1" x14ac:dyDescent="0.3"/>
    <row r="6641" s="479" customFormat="1" ht="18" customHeight="1" x14ac:dyDescent="0.3"/>
    <row r="6642" s="479" customFormat="1" ht="18" customHeight="1" x14ac:dyDescent="0.3"/>
    <row r="6643" s="479" customFormat="1" ht="18" customHeight="1" x14ac:dyDescent="0.3"/>
    <row r="6644" s="479" customFormat="1" ht="18" customHeight="1" x14ac:dyDescent="0.3"/>
    <row r="6645" s="479" customFormat="1" ht="18" customHeight="1" x14ac:dyDescent="0.3"/>
    <row r="6646" s="479" customFormat="1" ht="18" customHeight="1" x14ac:dyDescent="0.3"/>
    <row r="6647" s="479" customFormat="1" ht="18" customHeight="1" x14ac:dyDescent="0.3"/>
    <row r="6648" s="479" customFormat="1" ht="18" customHeight="1" x14ac:dyDescent="0.3"/>
    <row r="6649" s="479" customFormat="1" ht="18" customHeight="1" x14ac:dyDescent="0.3"/>
    <row r="6650" s="479" customFormat="1" ht="18" customHeight="1" x14ac:dyDescent="0.3"/>
    <row r="6651" s="479" customFormat="1" ht="18" customHeight="1" x14ac:dyDescent="0.3"/>
    <row r="6652" s="479" customFormat="1" ht="18" customHeight="1" x14ac:dyDescent="0.3"/>
    <row r="6653" s="479" customFormat="1" ht="18" customHeight="1" x14ac:dyDescent="0.3"/>
    <row r="6654" s="479" customFormat="1" ht="18" customHeight="1" x14ac:dyDescent="0.3"/>
    <row r="6655" s="479" customFormat="1" ht="18" customHeight="1" x14ac:dyDescent="0.3"/>
    <row r="6656" s="479" customFormat="1" ht="18" customHeight="1" x14ac:dyDescent="0.3"/>
    <row r="6657" s="479" customFormat="1" ht="18" customHeight="1" x14ac:dyDescent="0.3"/>
    <row r="6658" s="479" customFormat="1" ht="18" customHeight="1" x14ac:dyDescent="0.3"/>
    <row r="6659" s="479" customFormat="1" ht="18" customHeight="1" x14ac:dyDescent="0.3"/>
    <row r="6660" s="479" customFormat="1" ht="18" customHeight="1" x14ac:dyDescent="0.3"/>
    <row r="6661" s="479" customFormat="1" ht="18" customHeight="1" x14ac:dyDescent="0.3"/>
    <row r="6662" s="479" customFormat="1" ht="18" customHeight="1" x14ac:dyDescent="0.3"/>
    <row r="6663" s="479" customFormat="1" ht="18" customHeight="1" x14ac:dyDescent="0.3"/>
    <row r="6664" s="479" customFormat="1" ht="18" customHeight="1" x14ac:dyDescent="0.3"/>
    <row r="6665" s="479" customFormat="1" ht="18" customHeight="1" x14ac:dyDescent="0.3"/>
    <row r="6666" s="479" customFormat="1" ht="18" customHeight="1" x14ac:dyDescent="0.3"/>
    <row r="6667" s="479" customFormat="1" ht="18" customHeight="1" x14ac:dyDescent="0.3"/>
    <row r="6668" s="479" customFormat="1" ht="18" customHeight="1" x14ac:dyDescent="0.3"/>
    <row r="6669" s="479" customFormat="1" ht="18" customHeight="1" x14ac:dyDescent="0.3"/>
    <row r="6670" s="479" customFormat="1" ht="18" customHeight="1" x14ac:dyDescent="0.3"/>
    <row r="6671" s="479" customFormat="1" ht="18" customHeight="1" x14ac:dyDescent="0.3"/>
    <row r="6672" s="479" customFormat="1" ht="18" customHeight="1" x14ac:dyDescent="0.3"/>
    <row r="6673" s="479" customFormat="1" ht="18" customHeight="1" x14ac:dyDescent="0.3"/>
    <row r="6674" s="479" customFormat="1" ht="18" customHeight="1" x14ac:dyDescent="0.3"/>
    <row r="6675" s="479" customFormat="1" ht="18" customHeight="1" x14ac:dyDescent="0.3"/>
    <row r="6676" s="479" customFormat="1" ht="18" customHeight="1" x14ac:dyDescent="0.3"/>
    <row r="6677" s="479" customFormat="1" ht="18" customHeight="1" x14ac:dyDescent="0.3"/>
    <row r="6678" s="479" customFormat="1" ht="18" customHeight="1" x14ac:dyDescent="0.3"/>
    <row r="6679" s="479" customFormat="1" ht="18" customHeight="1" x14ac:dyDescent="0.3"/>
    <row r="6680" s="479" customFormat="1" ht="18" customHeight="1" x14ac:dyDescent="0.3"/>
    <row r="6681" s="479" customFormat="1" ht="18" customHeight="1" x14ac:dyDescent="0.3"/>
    <row r="6682" s="479" customFormat="1" ht="18" customHeight="1" x14ac:dyDescent="0.3"/>
    <row r="6683" s="479" customFormat="1" ht="18" customHeight="1" x14ac:dyDescent="0.3"/>
    <row r="6684" s="479" customFormat="1" ht="18" customHeight="1" x14ac:dyDescent="0.3"/>
    <row r="6685" s="479" customFormat="1" ht="18" customHeight="1" x14ac:dyDescent="0.3"/>
    <row r="6686" s="479" customFormat="1" ht="18" customHeight="1" x14ac:dyDescent="0.3"/>
    <row r="6687" s="479" customFormat="1" ht="18" customHeight="1" x14ac:dyDescent="0.3"/>
    <row r="6688" s="479" customFormat="1" ht="18" customHeight="1" x14ac:dyDescent="0.3"/>
    <row r="6689" s="479" customFormat="1" ht="18" customHeight="1" x14ac:dyDescent="0.3"/>
    <row r="6690" s="479" customFormat="1" ht="18" customHeight="1" x14ac:dyDescent="0.3"/>
    <row r="6691" s="479" customFormat="1" ht="18" customHeight="1" x14ac:dyDescent="0.3"/>
    <row r="6692" s="479" customFormat="1" ht="18" customHeight="1" x14ac:dyDescent="0.3"/>
    <row r="6693" s="479" customFormat="1" ht="18" customHeight="1" x14ac:dyDescent="0.3"/>
    <row r="6694" s="479" customFormat="1" ht="18" customHeight="1" x14ac:dyDescent="0.3"/>
    <row r="6695" s="479" customFormat="1" ht="18" customHeight="1" x14ac:dyDescent="0.3"/>
    <row r="6696" s="479" customFormat="1" ht="18" customHeight="1" x14ac:dyDescent="0.3"/>
    <row r="6697" s="479" customFormat="1" ht="18" customHeight="1" x14ac:dyDescent="0.3"/>
    <row r="6698" s="479" customFormat="1" ht="18" customHeight="1" x14ac:dyDescent="0.3"/>
    <row r="6699" s="479" customFormat="1" ht="18" customHeight="1" x14ac:dyDescent="0.3"/>
    <row r="6700" s="479" customFormat="1" ht="18" customHeight="1" x14ac:dyDescent="0.3"/>
    <row r="6701" s="479" customFormat="1" ht="18" customHeight="1" x14ac:dyDescent="0.3"/>
    <row r="6702" s="479" customFormat="1" ht="18" customHeight="1" x14ac:dyDescent="0.3"/>
    <row r="6703" s="479" customFormat="1" ht="18" customHeight="1" x14ac:dyDescent="0.3"/>
    <row r="6704" s="479" customFormat="1" ht="18" customHeight="1" x14ac:dyDescent="0.3"/>
    <row r="6705" s="479" customFormat="1" ht="18" customHeight="1" x14ac:dyDescent="0.3"/>
    <row r="6706" s="479" customFormat="1" ht="18" customHeight="1" x14ac:dyDescent="0.3"/>
    <row r="6707" s="479" customFormat="1" ht="18" customHeight="1" x14ac:dyDescent="0.3"/>
    <row r="6708" s="479" customFormat="1" ht="18" customHeight="1" x14ac:dyDescent="0.3"/>
    <row r="6709" s="479" customFormat="1" ht="18" customHeight="1" x14ac:dyDescent="0.3"/>
    <row r="6710" s="479" customFormat="1" ht="18" customHeight="1" x14ac:dyDescent="0.3"/>
    <row r="6711" s="479" customFormat="1" ht="18" customHeight="1" x14ac:dyDescent="0.3"/>
    <row r="6712" s="479" customFormat="1" ht="18" customHeight="1" x14ac:dyDescent="0.3"/>
    <row r="6713" s="479" customFormat="1" ht="18" customHeight="1" x14ac:dyDescent="0.3"/>
    <row r="6714" s="479" customFormat="1" ht="18" customHeight="1" x14ac:dyDescent="0.3"/>
    <row r="6715" s="479" customFormat="1" ht="18" customHeight="1" x14ac:dyDescent="0.3"/>
    <row r="6716" s="479" customFormat="1" ht="18" customHeight="1" x14ac:dyDescent="0.3"/>
    <row r="6717" s="479" customFormat="1" ht="18" customHeight="1" x14ac:dyDescent="0.3"/>
    <row r="6718" s="479" customFormat="1" ht="18" customHeight="1" x14ac:dyDescent="0.3"/>
    <row r="6719" s="479" customFormat="1" ht="18" customHeight="1" x14ac:dyDescent="0.3"/>
    <row r="6720" s="479" customFormat="1" ht="18" customHeight="1" x14ac:dyDescent="0.3"/>
    <row r="6721" s="479" customFormat="1" ht="18" customHeight="1" x14ac:dyDescent="0.3"/>
    <row r="6722" s="479" customFormat="1" ht="18" customHeight="1" x14ac:dyDescent="0.3"/>
    <row r="6723" s="479" customFormat="1" ht="18" customHeight="1" x14ac:dyDescent="0.3"/>
    <row r="6724" s="479" customFormat="1" ht="18" customHeight="1" x14ac:dyDescent="0.3"/>
    <row r="6725" s="479" customFormat="1" ht="18" customHeight="1" x14ac:dyDescent="0.3"/>
    <row r="6726" s="479" customFormat="1" ht="18" customHeight="1" x14ac:dyDescent="0.3"/>
    <row r="6727" s="479" customFormat="1" ht="18" customHeight="1" x14ac:dyDescent="0.3"/>
    <row r="6728" s="479" customFormat="1" ht="18" customHeight="1" x14ac:dyDescent="0.3"/>
    <row r="6729" s="479" customFormat="1" ht="18" customHeight="1" x14ac:dyDescent="0.3"/>
    <row r="6730" s="479" customFormat="1" ht="18" customHeight="1" x14ac:dyDescent="0.3"/>
    <row r="6731" s="479" customFormat="1" ht="18" customHeight="1" x14ac:dyDescent="0.3"/>
    <row r="6732" s="479" customFormat="1" ht="18" customHeight="1" x14ac:dyDescent="0.3"/>
    <row r="6733" s="479" customFormat="1" ht="18" customHeight="1" x14ac:dyDescent="0.3"/>
    <row r="6734" s="479" customFormat="1" ht="18" customHeight="1" x14ac:dyDescent="0.3"/>
    <row r="6735" s="479" customFormat="1" ht="18" customHeight="1" x14ac:dyDescent="0.3"/>
    <row r="6736" s="479" customFormat="1" ht="18" customHeight="1" x14ac:dyDescent="0.3"/>
    <row r="6737" s="479" customFormat="1" ht="18" customHeight="1" x14ac:dyDescent="0.3"/>
    <row r="6738" s="479" customFormat="1" ht="18" customHeight="1" x14ac:dyDescent="0.3"/>
    <row r="6739" s="479" customFormat="1" ht="18" customHeight="1" x14ac:dyDescent="0.3"/>
    <row r="6740" s="479" customFormat="1" ht="18" customHeight="1" x14ac:dyDescent="0.3"/>
    <row r="6741" s="479" customFormat="1" ht="18" customHeight="1" x14ac:dyDescent="0.3"/>
    <row r="6742" s="479" customFormat="1" ht="18" customHeight="1" x14ac:dyDescent="0.3"/>
    <row r="6743" s="479" customFormat="1" ht="18" customHeight="1" x14ac:dyDescent="0.3"/>
    <row r="6744" s="479" customFormat="1" ht="18" customHeight="1" x14ac:dyDescent="0.3"/>
    <row r="6745" s="479" customFormat="1" ht="18" customHeight="1" x14ac:dyDescent="0.3"/>
    <row r="6746" s="479" customFormat="1" ht="18" customHeight="1" x14ac:dyDescent="0.3"/>
    <row r="6747" s="479" customFormat="1" ht="18" customHeight="1" x14ac:dyDescent="0.3"/>
    <row r="6748" s="479" customFormat="1" ht="18" customHeight="1" x14ac:dyDescent="0.3"/>
    <row r="6749" s="479" customFormat="1" ht="18" customHeight="1" x14ac:dyDescent="0.3"/>
    <row r="6750" s="479" customFormat="1" ht="18" customHeight="1" x14ac:dyDescent="0.3"/>
    <row r="6751" s="479" customFormat="1" ht="18" customHeight="1" x14ac:dyDescent="0.3"/>
    <row r="6752" s="479" customFormat="1" ht="18" customHeight="1" x14ac:dyDescent="0.3"/>
    <row r="6753" s="479" customFormat="1" ht="18" customHeight="1" x14ac:dyDescent="0.3"/>
    <row r="6754" s="479" customFormat="1" ht="18" customHeight="1" x14ac:dyDescent="0.3"/>
    <row r="6755" s="479" customFormat="1" ht="18" customHeight="1" x14ac:dyDescent="0.3"/>
    <row r="6756" s="479" customFormat="1" ht="18" customHeight="1" x14ac:dyDescent="0.3"/>
    <row r="6757" s="479" customFormat="1" ht="18" customHeight="1" x14ac:dyDescent="0.3"/>
    <row r="6758" s="479" customFormat="1" ht="18" customHeight="1" x14ac:dyDescent="0.3"/>
    <row r="6759" s="479" customFormat="1" ht="18" customHeight="1" x14ac:dyDescent="0.3"/>
    <row r="6760" s="479" customFormat="1" ht="18" customHeight="1" x14ac:dyDescent="0.3"/>
    <row r="6761" s="479" customFormat="1" ht="18" customHeight="1" x14ac:dyDescent="0.3"/>
    <row r="6762" s="479" customFormat="1" ht="18" customHeight="1" x14ac:dyDescent="0.3"/>
    <row r="6763" s="479" customFormat="1" ht="18" customHeight="1" x14ac:dyDescent="0.3"/>
    <row r="6764" s="479" customFormat="1" ht="18" customHeight="1" x14ac:dyDescent="0.3"/>
    <row r="6765" s="479" customFormat="1" ht="18" customHeight="1" x14ac:dyDescent="0.3"/>
    <row r="6766" s="479" customFormat="1" ht="18" customHeight="1" x14ac:dyDescent="0.3"/>
    <row r="6767" s="479" customFormat="1" ht="18" customHeight="1" x14ac:dyDescent="0.3"/>
    <row r="6768" s="479" customFormat="1" ht="18" customHeight="1" x14ac:dyDescent="0.3"/>
    <row r="6769" s="479" customFormat="1" ht="18" customHeight="1" x14ac:dyDescent="0.3"/>
    <row r="6770" s="479" customFormat="1" ht="18" customHeight="1" x14ac:dyDescent="0.3"/>
    <row r="6771" s="479" customFormat="1" ht="18" customHeight="1" x14ac:dyDescent="0.3"/>
    <row r="6772" s="479" customFormat="1" ht="18" customHeight="1" x14ac:dyDescent="0.3"/>
    <row r="6773" s="479" customFormat="1" ht="18" customHeight="1" x14ac:dyDescent="0.3"/>
    <row r="6774" s="479" customFormat="1" ht="18" customHeight="1" x14ac:dyDescent="0.3"/>
    <row r="6775" s="479" customFormat="1" ht="18" customHeight="1" x14ac:dyDescent="0.3"/>
    <row r="6776" s="479" customFormat="1" ht="18" customHeight="1" x14ac:dyDescent="0.3"/>
    <row r="6777" s="479" customFormat="1" ht="18" customHeight="1" x14ac:dyDescent="0.3"/>
    <row r="6778" s="479" customFormat="1" ht="18" customHeight="1" x14ac:dyDescent="0.3"/>
    <row r="6779" s="479" customFormat="1" ht="18" customHeight="1" x14ac:dyDescent="0.3"/>
    <row r="6780" s="479" customFormat="1" ht="18" customHeight="1" x14ac:dyDescent="0.3"/>
    <row r="6781" s="479" customFormat="1" ht="18" customHeight="1" x14ac:dyDescent="0.3"/>
    <row r="6782" s="479" customFormat="1" ht="18" customHeight="1" x14ac:dyDescent="0.3"/>
    <row r="6783" s="479" customFormat="1" ht="18" customHeight="1" x14ac:dyDescent="0.3"/>
    <row r="6784" s="479" customFormat="1" ht="18" customHeight="1" x14ac:dyDescent="0.3"/>
    <row r="6785" s="479" customFormat="1" ht="18" customHeight="1" x14ac:dyDescent="0.3"/>
    <row r="6786" s="479" customFormat="1" ht="18" customHeight="1" x14ac:dyDescent="0.3"/>
    <row r="6787" s="479" customFormat="1" ht="18" customHeight="1" x14ac:dyDescent="0.3"/>
    <row r="6788" s="479" customFormat="1" ht="18" customHeight="1" x14ac:dyDescent="0.3"/>
    <row r="6789" s="479" customFormat="1" ht="18" customHeight="1" x14ac:dyDescent="0.3"/>
    <row r="6790" s="479" customFormat="1" ht="18" customHeight="1" x14ac:dyDescent="0.3"/>
    <row r="6791" s="479" customFormat="1" ht="18" customHeight="1" x14ac:dyDescent="0.3"/>
    <row r="6792" s="479" customFormat="1" ht="18" customHeight="1" x14ac:dyDescent="0.3"/>
    <row r="6793" s="479" customFormat="1" ht="18" customHeight="1" x14ac:dyDescent="0.3"/>
    <row r="6794" s="479" customFormat="1" ht="18" customHeight="1" x14ac:dyDescent="0.3"/>
    <row r="6795" s="479" customFormat="1" ht="18" customHeight="1" x14ac:dyDescent="0.3"/>
    <row r="6796" s="479" customFormat="1" ht="18" customHeight="1" x14ac:dyDescent="0.3"/>
    <row r="6797" s="479" customFormat="1" ht="18" customHeight="1" x14ac:dyDescent="0.3"/>
    <row r="6798" s="479" customFormat="1" ht="18" customHeight="1" x14ac:dyDescent="0.3"/>
    <row r="6799" s="479" customFormat="1" ht="18" customHeight="1" x14ac:dyDescent="0.3"/>
    <row r="6800" s="479" customFormat="1" ht="18" customHeight="1" x14ac:dyDescent="0.3"/>
    <row r="6801" s="479" customFormat="1" ht="18" customHeight="1" x14ac:dyDescent="0.3"/>
    <row r="6802" s="479" customFormat="1" ht="18" customHeight="1" x14ac:dyDescent="0.3"/>
    <row r="6803" s="479" customFormat="1" ht="18" customHeight="1" x14ac:dyDescent="0.3"/>
    <row r="6804" s="479" customFormat="1" ht="18" customHeight="1" x14ac:dyDescent="0.3"/>
    <row r="6805" s="479" customFormat="1" ht="18" customHeight="1" x14ac:dyDescent="0.3"/>
    <row r="6806" s="479" customFormat="1" ht="18" customHeight="1" x14ac:dyDescent="0.3"/>
    <row r="6807" s="479" customFormat="1" ht="18" customHeight="1" x14ac:dyDescent="0.3"/>
    <row r="6808" s="479" customFormat="1" ht="18" customHeight="1" x14ac:dyDescent="0.3"/>
    <row r="6809" s="479" customFormat="1" ht="18" customHeight="1" x14ac:dyDescent="0.3"/>
    <row r="6810" s="479" customFormat="1" ht="18" customHeight="1" x14ac:dyDescent="0.3"/>
    <row r="6811" s="479" customFormat="1" ht="18" customHeight="1" x14ac:dyDescent="0.3"/>
    <row r="6812" s="479" customFormat="1" ht="18" customHeight="1" x14ac:dyDescent="0.3"/>
    <row r="6813" s="479" customFormat="1" ht="18" customHeight="1" x14ac:dyDescent="0.3"/>
    <row r="6814" s="479" customFormat="1" ht="18" customHeight="1" x14ac:dyDescent="0.3"/>
    <row r="6815" s="479" customFormat="1" ht="18" customHeight="1" x14ac:dyDescent="0.3"/>
    <row r="6816" s="479" customFormat="1" ht="18" customHeight="1" x14ac:dyDescent="0.3"/>
    <row r="6817" s="479" customFormat="1" ht="18" customHeight="1" x14ac:dyDescent="0.3"/>
    <row r="6818" s="479" customFormat="1" ht="18" customHeight="1" x14ac:dyDescent="0.3"/>
    <row r="6819" s="479" customFormat="1" ht="18" customHeight="1" x14ac:dyDescent="0.3"/>
    <row r="6820" s="479" customFormat="1" ht="18" customHeight="1" x14ac:dyDescent="0.3"/>
    <row r="6821" s="479" customFormat="1" ht="18" customHeight="1" x14ac:dyDescent="0.3"/>
    <row r="6822" s="479" customFormat="1" ht="18" customHeight="1" x14ac:dyDescent="0.3"/>
    <row r="6823" s="479" customFormat="1" ht="18" customHeight="1" x14ac:dyDescent="0.3"/>
    <row r="6824" s="479" customFormat="1" ht="18" customHeight="1" x14ac:dyDescent="0.3"/>
    <row r="6825" s="479" customFormat="1" ht="18" customHeight="1" x14ac:dyDescent="0.3"/>
    <row r="6826" s="479" customFormat="1" ht="18" customHeight="1" x14ac:dyDescent="0.3"/>
    <row r="6827" s="479" customFormat="1" ht="18" customHeight="1" x14ac:dyDescent="0.3"/>
    <row r="6828" s="479" customFormat="1" ht="18" customHeight="1" x14ac:dyDescent="0.3"/>
    <row r="6829" s="479" customFormat="1" ht="18" customHeight="1" x14ac:dyDescent="0.3"/>
    <row r="6830" s="479" customFormat="1" ht="18" customHeight="1" x14ac:dyDescent="0.3"/>
    <row r="6831" s="479" customFormat="1" ht="18" customHeight="1" x14ac:dyDescent="0.3"/>
    <row r="6832" s="479" customFormat="1" ht="18" customHeight="1" x14ac:dyDescent="0.3"/>
    <row r="6833" s="479" customFormat="1" ht="18" customHeight="1" x14ac:dyDescent="0.3"/>
    <row r="6834" s="479" customFormat="1" ht="18" customHeight="1" x14ac:dyDescent="0.3"/>
    <row r="6835" s="479" customFormat="1" ht="18" customHeight="1" x14ac:dyDescent="0.3"/>
    <row r="6836" s="479" customFormat="1" ht="18" customHeight="1" x14ac:dyDescent="0.3"/>
    <row r="6837" s="479" customFormat="1" ht="18" customHeight="1" x14ac:dyDescent="0.3"/>
    <row r="6838" s="479" customFormat="1" ht="18" customHeight="1" x14ac:dyDescent="0.3"/>
    <row r="6839" s="479" customFormat="1" ht="18" customHeight="1" x14ac:dyDescent="0.3"/>
    <row r="6840" s="479" customFormat="1" ht="18" customHeight="1" x14ac:dyDescent="0.3"/>
    <row r="6841" s="479" customFormat="1" ht="18" customHeight="1" x14ac:dyDescent="0.3"/>
    <row r="6842" s="479" customFormat="1" ht="18" customHeight="1" x14ac:dyDescent="0.3"/>
    <row r="6843" s="479" customFormat="1" ht="18" customHeight="1" x14ac:dyDescent="0.3"/>
    <row r="6844" s="479" customFormat="1" ht="18" customHeight="1" x14ac:dyDescent="0.3"/>
    <row r="6845" s="479" customFormat="1" ht="18" customHeight="1" x14ac:dyDescent="0.3"/>
    <row r="6846" s="479" customFormat="1" ht="18" customHeight="1" x14ac:dyDescent="0.3"/>
    <row r="6847" s="479" customFormat="1" ht="18" customHeight="1" x14ac:dyDescent="0.3"/>
    <row r="6848" s="479" customFormat="1" ht="18" customHeight="1" x14ac:dyDescent="0.3"/>
    <row r="6849" s="479" customFormat="1" ht="18" customHeight="1" x14ac:dyDescent="0.3"/>
    <row r="6850" s="479" customFormat="1" ht="18" customHeight="1" x14ac:dyDescent="0.3"/>
    <row r="6851" s="479" customFormat="1" ht="18" customHeight="1" x14ac:dyDescent="0.3"/>
    <row r="6852" s="479" customFormat="1" ht="18" customHeight="1" x14ac:dyDescent="0.3"/>
    <row r="6853" s="479" customFormat="1" ht="18" customHeight="1" x14ac:dyDescent="0.3"/>
    <row r="6854" s="479" customFormat="1" ht="18" customHeight="1" x14ac:dyDescent="0.3"/>
    <row r="6855" s="479" customFormat="1" ht="18" customHeight="1" x14ac:dyDescent="0.3"/>
    <row r="6856" s="479" customFormat="1" ht="18" customHeight="1" x14ac:dyDescent="0.3"/>
    <row r="6857" s="479" customFormat="1" ht="18" customHeight="1" x14ac:dyDescent="0.3"/>
    <row r="6858" s="479" customFormat="1" ht="18" customHeight="1" x14ac:dyDescent="0.3"/>
    <row r="6859" s="479" customFormat="1" ht="18" customHeight="1" x14ac:dyDescent="0.3"/>
    <row r="6860" s="479" customFormat="1" ht="18" customHeight="1" x14ac:dyDescent="0.3"/>
    <row r="6861" s="479" customFormat="1" ht="18" customHeight="1" x14ac:dyDescent="0.3"/>
    <row r="6862" s="479" customFormat="1" ht="18" customHeight="1" x14ac:dyDescent="0.3"/>
    <row r="6863" s="479" customFormat="1" ht="18" customHeight="1" x14ac:dyDescent="0.3"/>
    <row r="6864" s="479" customFormat="1" ht="18" customHeight="1" x14ac:dyDescent="0.3"/>
    <row r="6865" s="479" customFormat="1" ht="18" customHeight="1" x14ac:dyDescent="0.3"/>
    <row r="6866" s="479" customFormat="1" ht="18" customHeight="1" x14ac:dyDescent="0.3"/>
    <row r="6867" s="479" customFormat="1" ht="18" customHeight="1" x14ac:dyDescent="0.3"/>
    <row r="6868" s="479" customFormat="1" ht="18" customHeight="1" x14ac:dyDescent="0.3"/>
    <row r="6869" s="479" customFormat="1" ht="18" customHeight="1" x14ac:dyDescent="0.3"/>
    <row r="6870" s="479" customFormat="1" ht="18" customHeight="1" x14ac:dyDescent="0.3"/>
    <row r="6871" s="479" customFormat="1" ht="18" customHeight="1" x14ac:dyDescent="0.3"/>
    <row r="6872" s="479" customFormat="1" ht="18" customHeight="1" x14ac:dyDescent="0.3"/>
    <row r="6873" s="479" customFormat="1" ht="18" customHeight="1" x14ac:dyDescent="0.3"/>
    <row r="6874" s="479" customFormat="1" ht="18" customHeight="1" x14ac:dyDescent="0.3"/>
    <row r="6875" s="479" customFormat="1" ht="18" customHeight="1" x14ac:dyDescent="0.3"/>
    <row r="6876" s="479" customFormat="1" ht="18" customHeight="1" x14ac:dyDescent="0.3"/>
    <row r="6877" s="479" customFormat="1" ht="18" customHeight="1" x14ac:dyDescent="0.3"/>
    <row r="6878" s="479" customFormat="1" ht="18" customHeight="1" x14ac:dyDescent="0.3"/>
    <row r="6879" s="479" customFormat="1" ht="18" customHeight="1" x14ac:dyDescent="0.3"/>
    <row r="6880" s="479" customFormat="1" ht="18" customHeight="1" x14ac:dyDescent="0.3"/>
    <row r="6881" s="479" customFormat="1" ht="18" customHeight="1" x14ac:dyDescent="0.3"/>
    <row r="6882" s="479" customFormat="1" ht="18" customHeight="1" x14ac:dyDescent="0.3"/>
    <row r="6883" s="479" customFormat="1" ht="18" customHeight="1" x14ac:dyDescent="0.3"/>
    <row r="6884" s="479" customFormat="1" ht="18" customHeight="1" x14ac:dyDescent="0.3"/>
    <row r="6885" s="479" customFormat="1" ht="18" customHeight="1" x14ac:dyDescent="0.3"/>
    <row r="6886" s="479" customFormat="1" ht="18" customHeight="1" x14ac:dyDescent="0.3"/>
    <row r="6887" s="479" customFormat="1" ht="18" customHeight="1" x14ac:dyDescent="0.3"/>
    <row r="6888" s="479" customFormat="1" ht="18" customHeight="1" x14ac:dyDescent="0.3"/>
    <row r="6889" s="479" customFormat="1" ht="18" customHeight="1" x14ac:dyDescent="0.3"/>
    <row r="6890" s="479" customFormat="1" ht="18" customHeight="1" x14ac:dyDescent="0.3"/>
    <row r="6891" s="479" customFormat="1" ht="18" customHeight="1" x14ac:dyDescent="0.3"/>
    <row r="6892" s="479" customFormat="1" ht="18" customHeight="1" x14ac:dyDescent="0.3"/>
    <row r="6893" s="479" customFormat="1" ht="18" customHeight="1" x14ac:dyDescent="0.3"/>
    <row r="6894" s="479" customFormat="1" ht="18" customHeight="1" x14ac:dyDescent="0.3"/>
    <row r="6895" s="479" customFormat="1" ht="18" customHeight="1" x14ac:dyDescent="0.3"/>
    <row r="6896" s="479" customFormat="1" ht="18" customHeight="1" x14ac:dyDescent="0.3"/>
    <row r="6897" s="479" customFormat="1" ht="18" customHeight="1" x14ac:dyDescent="0.3"/>
    <row r="6898" s="479" customFormat="1" ht="18" customHeight="1" x14ac:dyDescent="0.3"/>
    <row r="6899" s="479" customFormat="1" ht="18" customHeight="1" x14ac:dyDescent="0.3"/>
    <row r="6900" s="479" customFormat="1" ht="18" customHeight="1" x14ac:dyDescent="0.3"/>
    <row r="6901" s="479" customFormat="1" ht="18" customHeight="1" x14ac:dyDescent="0.3"/>
    <row r="6902" s="479" customFormat="1" ht="18" customHeight="1" x14ac:dyDescent="0.3"/>
    <row r="6903" s="479" customFormat="1" ht="18" customHeight="1" x14ac:dyDescent="0.3"/>
    <row r="6904" s="479" customFormat="1" ht="18" customHeight="1" x14ac:dyDescent="0.3"/>
    <row r="6905" s="479" customFormat="1" ht="18" customHeight="1" x14ac:dyDescent="0.3"/>
    <row r="6906" s="479" customFormat="1" ht="18" customHeight="1" x14ac:dyDescent="0.3"/>
    <row r="6907" s="479" customFormat="1" ht="18" customHeight="1" x14ac:dyDescent="0.3"/>
    <row r="6908" s="479" customFormat="1" ht="18" customHeight="1" x14ac:dyDescent="0.3"/>
    <row r="6909" s="479" customFormat="1" ht="18" customHeight="1" x14ac:dyDescent="0.3"/>
    <row r="6910" s="479" customFormat="1" ht="18" customHeight="1" x14ac:dyDescent="0.3"/>
    <row r="6911" s="479" customFormat="1" ht="18" customHeight="1" x14ac:dyDescent="0.3"/>
    <row r="6912" s="479" customFormat="1" ht="18" customHeight="1" x14ac:dyDescent="0.3"/>
    <row r="6913" s="479" customFormat="1" ht="18" customHeight="1" x14ac:dyDescent="0.3"/>
    <row r="6914" s="479" customFormat="1" ht="18" customHeight="1" x14ac:dyDescent="0.3"/>
    <row r="6915" s="479" customFormat="1" ht="18" customHeight="1" x14ac:dyDescent="0.3"/>
    <row r="6916" s="479" customFormat="1" ht="18" customHeight="1" x14ac:dyDescent="0.3"/>
    <row r="6917" s="479" customFormat="1" ht="18" customHeight="1" x14ac:dyDescent="0.3"/>
    <row r="6918" s="479" customFormat="1" ht="18" customHeight="1" x14ac:dyDescent="0.3"/>
    <row r="6919" s="479" customFormat="1" ht="18" customHeight="1" x14ac:dyDescent="0.3"/>
    <row r="6920" s="479" customFormat="1" ht="18" customHeight="1" x14ac:dyDescent="0.3"/>
    <row r="6921" s="479" customFormat="1" ht="18" customHeight="1" x14ac:dyDescent="0.3"/>
    <row r="6922" s="479" customFormat="1" ht="18" customHeight="1" x14ac:dyDescent="0.3"/>
    <row r="6923" s="479" customFormat="1" ht="18" customHeight="1" x14ac:dyDescent="0.3"/>
    <row r="6924" s="479" customFormat="1" ht="18" customHeight="1" x14ac:dyDescent="0.3"/>
    <row r="6925" s="479" customFormat="1" ht="18" customHeight="1" x14ac:dyDescent="0.3"/>
    <row r="6926" s="479" customFormat="1" ht="18" customHeight="1" x14ac:dyDescent="0.3"/>
    <row r="6927" s="479" customFormat="1" ht="18" customHeight="1" x14ac:dyDescent="0.3"/>
    <row r="6928" s="479" customFormat="1" ht="18" customHeight="1" x14ac:dyDescent="0.3"/>
    <row r="6929" s="479" customFormat="1" ht="18" customHeight="1" x14ac:dyDescent="0.3"/>
    <row r="6930" s="479" customFormat="1" ht="18" customHeight="1" x14ac:dyDescent="0.3"/>
    <row r="6931" s="479" customFormat="1" ht="18" customHeight="1" x14ac:dyDescent="0.3"/>
    <row r="6932" s="479" customFormat="1" ht="18" customHeight="1" x14ac:dyDescent="0.3"/>
    <row r="6933" s="479" customFormat="1" ht="18" customHeight="1" x14ac:dyDescent="0.3"/>
    <row r="6934" s="479" customFormat="1" ht="18" customHeight="1" x14ac:dyDescent="0.3"/>
    <row r="6935" s="479" customFormat="1" ht="18" customHeight="1" x14ac:dyDescent="0.3"/>
    <row r="6936" s="479" customFormat="1" ht="18" customHeight="1" x14ac:dyDescent="0.3"/>
    <row r="6937" s="479" customFormat="1" ht="18" customHeight="1" x14ac:dyDescent="0.3"/>
    <row r="6938" s="479" customFormat="1" ht="18" customHeight="1" x14ac:dyDescent="0.3"/>
    <row r="6939" s="479" customFormat="1" ht="18" customHeight="1" x14ac:dyDescent="0.3"/>
    <row r="6940" s="479" customFormat="1" ht="18" customHeight="1" x14ac:dyDescent="0.3"/>
    <row r="6941" s="479" customFormat="1" ht="18" customHeight="1" x14ac:dyDescent="0.3"/>
    <row r="6942" s="479" customFormat="1" ht="18" customHeight="1" x14ac:dyDescent="0.3"/>
    <row r="6943" s="479" customFormat="1" ht="18" customHeight="1" x14ac:dyDescent="0.3"/>
    <row r="6944" s="479" customFormat="1" ht="18" customHeight="1" x14ac:dyDescent="0.3"/>
    <row r="6945" s="479" customFormat="1" ht="18" customHeight="1" x14ac:dyDescent="0.3"/>
    <row r="6946" s="479" customFormat="1" ht="18" customHeight="1" x14ac:dyDescent="0.3"/>
    <row r="6947" s="479" customFormat="1" ht="18" customHeight="1" x14ac:dyDescent="0.3"/>
    <row r="6948" s="479" customFormat="1" ht="18" customHeight="1" x14ac:dyDescent="0.3"/>
    <row r="6949" s="479" customFormat="1" ht="18" customHeight="1" x14ac:dyDescent="0.3"/>
    <row r="6950" s="479" customFormat="1" ht="18" customHeight="1" x14ac:dyDescent="0.3"/>
    <row r="6951" s="479" customFormat="1" ht="18" customHeight="1" x14ac:dyDescent="0.3"/>
    <row r="6952" s="479" customFormat="1" ht="18" customHeight="1" x14ac:dyDescent="0.3"/>
    <row r="6953" s="479" customFormat="1" ht="18" customHeight="1" x14ac:dyDescent="0.3"/>
    <row r="6954" s="479" customFormat="1" ht="18" customHeight="1" x14ac:dyDescent="0.3"/>
    <row r="6955" s="479" customFormat="1" ht="18" customHeight="1" x14ac:dyDescent="0.3"/>
    <row r="6956" s="479" customFormat="1" ht="18" customHeight="1" x14ac:dyDescent="0.3"/>
    <row r="6957" s="479" customFormat="1" ht="18" customHeight="1" x14ac:dyDescent="0.3"/>
    <row r="6958" s="479" customFormat="1" ht="18" customHeight="1" x14ac:dyDescent="0.3"/>
    <row r="6959" s="479" customFormat="1" ht="18" customHeight="1" x14ac:dyDescent="0.3"/>
    <row r="6960" s="479" customFormat="1" ht="18" customHeight="1" x14ac:dyDescent="0.3"/>
    <row r="6961" s="479" customFormat="1" ht="18" customHeight="1" x14ac:dyDescent="0.3"/>
    <row r="6962" s="479" customFormat="1" ht="18" customHeight="1" x14ac:dyDescent="0.3"/>
    <row r="6963" s="479" customFormat="1" ht="18" customHeight="1" x14ac:dyDescent="0.3"/>
    <row r="6964" s="479" customFormat="1" ht="18" customHeight="1" x14ac:dyDescent="0.3"/>
    <row r="6965" s="479" customFormat="1" ht="18" customHeight="1" x14ac:dyDescent="0.3"/>
    <row r="6966" s="479" customFormat="1" ht="18" customHeight="1" x14ac:dyDescent="0.3"/>
    <row r="6967" s="479" customFormat="1" ht="18" customHeight="1" x14ac:dyDescent="0.3"/>
    <row r="6968" s="479" customFormat="1" ht="18" customHeight="1" x14ac:dyDescent="0.3"/>
    <row r="6969" s="479" customFormat="1" ht="18" customHeight="1" x14ac:dyDescent="0.3"/>
    <row r="6970" s="479" customFormat="1" ht="18" customHeight="1" x14ac:dyDescent="0.3"/>
    <row r="6971" s="479" customFormat="1" ht="18" customHeight="1" x14ac:dyDescent="0.3"/>
    <row r="6972" s="479" customFormat="1" ht="18" customHeight="1" x14ac:dyDescent="0.3"/>
    <row r="6973" s="479" customFormat="1" ht="18" customHeight="1" x14ac:dyDescent="0.3"/>
    <row r="6974" s="479" customFormat="1" ht="18" customHeight="1" x14ac:dyDescent="0.3"/>
    <row r="6975" s="479" customFormat="1" ht="18" customHeight="1" x14ac:dyDescent="0.3"/>
    <row r="6976" s="479" customFormat="1" ht="18" customHeight="1" x14ac:dyDescent="0.3"/>
    <row r="6977" s="479" customFormat="1" ht="18" customHeight="1" x14ac:dyDescent="0.3"/>
    <row r="6978" s="479" customFormat="1" ht="18" customHeight="1" x14ac:dyDescent="0.3"/>
    <row r="6979" s="479" customFormat="1" ht="18" customHeight="1" x14ac:dyDescent="0.3"/>
    <row r="6980" s="479" customFormat="1" ht="18" customHeight="1" x14ac:dyDescent="0.3"/>
    <row r="6981" s="479" customFormat="1" ht="18" customHeight="1" x14ac:dyDescent="0.3"/>
    <row r="6982" s="479" customFormat="1" ht="18" customHeight="1" x14ac:dyDescent="0.3"/>
    <row r="6983" s="479" customFormat="1" ht="18" customHeight="1" x14ac:dyDescent="0.3"/>
    <row r="6984" s="479" customFormat="1" ht="18" customHeight="1" x14ac:dyDescent="0.3"/>
    <row r="6985" s="479" customFormat="1" ht="18" customHeight="1" x14ac:dyDescent="0.3"/>
    <row r="6986" s="479" customFormat="1" ht="18" customHeight="1" x14ac:dyDescent="0.3"/>
    <row r="6987" s="479" customFormat="1" ht="18" customHeight="1" x14ac:dyDescent="0.3"/>
    <row r="6988" s="479" customFormat="1" ht="18" customHeight="1" x14ac:dyDescent="0.3"/>
    <row r="6989" s="479" customFormat="1" ht="18" customHeight="1" x14ac:dyDescent="0.3"/>
    <row r="6990" s="479" customFormat="1" ht="18" customHeight="1" x14ac:dyDescent="0.3"/>
    <row r="6991" s="479" customFormat="1" ht="18" customHeight="1" x14ac:dyDescent="0.3"/>
    <row r="6992" s="479" customFormat="1" ht="18" customHeight="1" x14ac:dyDescent="0.3"/>
    <row r="6993" s="479" customFormat="1" ht="18" customHeight="1" x14ac:dyDescent="0.3"/>
    <row r="6994" s="479" customFormat="1" ht="18" customHeight="1" x14ac:dyDescent="0.3"/>
    <row r="6995" s="479" customFormat="1" ht="18" customHeight="1" x14ac:dyDescent="0.3"/>
    <row r="6996" s="479" customFormat="1" ht="18" customHeight="1" x14ac:dyDescent="0.3"/>
    <row r="6997" s="479" customFormat="1" ht="18" customHeight="1" x14ac:dyDescent="0.3"/>
    <row r="6998" s="479" customFormat="1" ht="18" customHeight="1" x14ac:dyDescent="0.3"/>
    <row r="6999" s="479" customFormat="1" ht="18" customHeight="1" x14ac:dyDescent="0.3"/>
    <row r="7000" s="479" customFormat="1" ht="18" customHeight="1" x14ac:dyDescent="0.3"/>
    <row r="7001" s="479" customFormat="1" ht="18" customHeight="1" x14ac:dyDescent="0.3"/>
    <row r="7002" s="479" customFormat="1" ht="18" customHeight="1" x14ac:dyDescent="0.3"/>
    <row r="7003" s="479" customFormat="1" ht="18" customHeight="1" x14ac:dyDescent="0.3"/>
    <row r="7004" s="479" customFormat="1" ht="18" customHeight="1" x14ac:dyDescent="0.3"/>
    <row r="7005" s="479" customFormat="1" ht="18" customHeight="1" x14ac:dyDescent="0.3"/>
    <row r="7006" s="479" customFormat="1" ht="18" customHeight="1" x14ac:dyDescent="0.3"/>
    <row r="7007" s="479" customFormat="1" ht="18" customHeight="1" x14ac:dyDescent="0.3"/>
    <row r="7008" s="479" customFormat="1" ht="18" customHeight="1" x14ac:dyDescent="0.3"/>
    <row r="7009" s="479" customFormat="1" ht="18" customHeight="1" x14ac:dyDescent="0.3"/>
    <row r="7010" s="479" customFormat="1" ht="18" customHeight="1" x14ac:dyDescent="0.3"/>
    <row r="7011" s="479" customFormat="1" ht="18" customHeight="1" x14ac:dyDescent="0.3"/>
    <row r="7012" s="479" customFormat="1" ht="18" customHeight="1" x14ac:dyDescent="0.3"/>
    <row r="7013" s="479" customFormat="1" ht="18" customHeight="1" x14ac:dyDescent="0.3"/>
    <row r="7014" s="479" customFormat="1" ht="18" customHeight="1" x14ac:dyDescent="0.3"/>
    <row r="7015" s="479" customFormat="1" ht="18" customHeight="1" x14ac:dyDescent="0.3"/>
    <row r="7016" s="479" customFormat="1" ht="18" customHeight="1" x14ac:dyDescent="0.3"/>
    <row r="7017" s="479" customFormat="1" ht="18" customHeight="1" x14ac:dyDescent="0.3"/>
    <row r="7018" s="479" customFormat="1" ht="18" customHeight="1" x14ac:dyDescent="0.3"/>
    <row r="7019" s="479" customFormat="1" ht="18" customHeight="1" x14ac:dyDescent="0.3"/>
    <row r="7020" s="479" customFormat="1" ht="18" customHeight="1" x14ac:dyDescent="0.3"/>
    <row r="7021" s="479" customFormat="1" ht="18" customHeight="1" x14ac:dyDescent="0.3"/>
    <row r="7022" s="479" customFormat="1" ht="18" customHeight="1" x14ac:dyDescent="0.3"/>
    <row r="7023" s="479" customFormat="1" ht="18" customHeight="1" x14ac:dyDescent="0.3"/>
    <row r="7024" s="479" customFormat="1" ht="18" customHeight="1" x14ac:dyDescent="0.3"/>
    <row r="7025" s="479" customFormat="1" ht="18" customHeight="1" x14ac:dyDescent="0.3"/>
    <row r="7026" s="479" customFormat="1" ht="18" customHeight="1" x14ac:dyDescent="0.3"/>
    <row r="7027" s="479" customFormat="1" ht="18" customHeight="1" x14ac:dyDescent="0.3"/>
    <row r="7028" s="479" customFormat="1" ht="18" customHeight="1" x14ac:dyDescent="0.3"/>
    <row r="7029" s="479" customFormat="1" ht="18" customHeight="1" x14ac:dyDescent="0.3"/>
    <row r="7030" s="479" customFormat="1" ht="18" customHeight="1" x14ac:dyDescent="0.3"/>
    <row r="7031" s="479" customFormat="1" ht="18" customHeight="1" x14ac:dyDescent="0.3"/>
    <row r="7032" s="479" customFormat="1" ht="18" customHeight="1" x14ac:dyDescent="0.3"/>
    <row r="7033" s="479" customFormat="1" ht="18" customHeight="1" x14ac:dyDescent="0.3"/>
    <row r="7034" s="479" customFormat="1" ht="18" customHeight="1" x14ac:dyDescent="0.3"/>
    <row r="7035" s="479" customFormat="1" ht="18" customHeight="1" x14ac:dyDescent="0.3"/>
    <row r="7036" s="479" customFormat="1" ht="18" customHeight="1" x14ac:dyDescent="0.3"/>
    <row r="7037" s="479" customFormat="1" ht="18" customHeight="1" x14ac:dyDescent="0.3"/>
    <row r="7038" s="479" customFormat="1" ht="18" customHeight="1" x14ac:dyDescent="0.3"/>
    <row r="7039" s="479" customFormat="1" ht="18" customHeight="1" x14ac:dyDescent="0.3"/>
    <row r="7040" s="479" customFormat="1" ht="18" customHeight="1" x14ac:dyDescent="0.3"/>
    <row r="7041" s="479" customFormat="1" ht="18" customHeight="1" x14ac:dyDescent="0.3"/>
    <row r="7042" s="479" customFormat="1" ht="18" customHeight="1" x14ac:dyDescent="0.3"/>
    <row r="7043" s="479" customFormat="1" ht="18" customHeight="1" x14ac:dyDescent="0.3"/>
    <row r="7044" s="479" customFormat="1" ht="18" customHeight="1" x14ac:dyDescent="0.3"/>
    <row r="7045" s="479" customFormat="1" ht="18" customHeight="1" x14ac:dyDescent="0.3"/>
    <row r="7046" s="479" customFormat="1" ht="18" customHeight="1" x14ac:dyDescent="0.3"/>
    <row r="7047" s="479" customFormat="1" ht="18" customHeight="1" x14ac:dyDescent="0.3"/>
    <row r="7048" s="479" customFormat="1" ht="18" customHeight="1" x14ac:dyDescent="0.3"/>
    <row r="7049" s="479" customFormat="1" ht="18" customHeight="1" x14ac:dyDescent="0.3"/>
    <row r="7050" s="479" customFormat="1" ht="18" customHeight="1" x14ac:dyDescent="0.3"/>
    <row r="7051" s="479" customFormat="1" ht="18" customHeight="1" x14ac:dyDescent="0.3"/>
    <row r="7052" s="479" customFormat="1" ht="18" customHeight="1" x14ac:dyDescent="0.3"/>
    <row r="7053" s="479" customFormat="1" ht="18" customHeight="1" x14ac:dyDescent="0.3"/>
    <row r="7054" s="479" customFormat="1" ht="18" customHeight="1" x14ac:dyDescent="0.3"/>
    <row r="7055" s="479" customFormat="1" ht="18" customHeight="1" x14ac:dyDescent="0.3"/>
    <row r="7056" s="479" customFormat="1" ht="18" customHeight="1" x14ac:dyDescent="0.3"/>
    <row r="7057" s="479" customFormat="1" ht="18" customHeight="1" x14ac:dyDescent="0.3"/>
    <row r="7058" s="479" customFormat="1" ht="18" customHeight="1" x14ac:dyDescent="0.3"/>
    <row r="7059" s="479" customFormat="1" ht="18" customHeight="1" x14ac:dyDescent="0.3"/>
    <row r="7060" s="479" customFormat="1" ht="18" customHeight="1" x14ac:dyDescent="0.3"/>
    <row r="7061" s="479" customFormat="1" ht="18" customHeight="1" x14ac:dyDescent="0.3"/>
    <row r="7062" s="479" customFormat="1" ht="18" customHeight="1" x14ac:dyDescent="0.3"/>
    <row r="7063" s="479" customFormat="1" ht="18" customHeight="1" x14ac:dyDescent="0.3"/>
    <row r="7064" s="479" customFormat="1" ht="18" customHeight="1" x14ac:dyDescent="0.3"/>
    <row r="7065" s="479" customFormat="1" ht="18" customHeight="1" x14ac:dyDescent="0.3"/>
    <row r="7066" s="479" customFormat="1" ht="18" customHeight="1" x14ac:dyDescent="0.3"/>
    <row r="7067" s="479" customFormat="1" ht="18" customHeight="1" x14ac:dyDescent="0.3"/>
    <row r="7068" s="479" customFormat="1" ht="18" customHeight="1" x14ac:dyDescent="0.3"/>
    <row r="7069" s="479" customFormat="1" ht="18" customHeight="1" x14ac:dyDescent="0.3"/>
    <row r="7070" s="479" customFormat="1" ht="18" customHeight="1" x14ac:dyDescent="0.3"/>
    <row r="7071" s="479" customFormat="1" ht="18" customHeight="1" x14ac:dyDescent="0.3"/>
    <row r="7072" s="479" customFormat="1" ht="18" customHeight="1" x14ac:dyDescent="0.3"/>
    <row r="7073" s="479" customFormat="1" ht="18" customHeight="1" x14ac:dyDescent="0.3"/>
    <row r="7074" s="479" customFormat="1" ht="18" customHeight="1" x14ac:dyDescent="0.3"/>
    <row r="7075" s="479" customFormat="1" ht="18" customHeight="1" x14ac:dyDescent="0.3"/>
    <row r="7076" s="479" customFormat="1" ht="18" customHeight="1" x14ac:dyDescent="0.3"/>
    <row r="7077" s="479" customFormat="1" ht="18" customHeight="1" x14ac:dyDescent="0.3"/>
    <row r="7078" s="479" customFormat="1" ht="18" customHeight="1" x14ac:dyDescent="0.3"/>
    <row r="7079" s="479" customFormat="1" ht="18" customHeight="1" x14ac:dyDescent="0.3"/>
    <row r="7080" s="479" customFormat="1" ht="18" customHeight="1" x14ac:dyDescent="0.3"/>
    <row r="7081" s="479" customFormat="1" ht="18" customHeight="1" x14ac:dyDescent="0.3"/>
    <row r="7082" s="479" customFormat="1" ht="18" customHeight="1" x14ac:dyDescent="0.3"/>
    <row r="7083" s="479" customFormat="1" ht="18" customHeight="1" x14ac:dyDescent="0.3"/>
    <row r="7084" s="479" customFormat="1" ht="18" customHeight="1" x14ac:dyDescent="0.3"/>
    <row r="7085" s="479" customFormat="1" ht="18" customHeight="1" x14ac:dyDescent="0.3"/>
    <row r="7086" s="479" customFormat="1" ht="18" customHeight="1" x14ac:dyDescent="0.3"/>
    <row r="7087" s="479" customFormat="1" ht="18" customHeight="1" x14ac:dyDescent="0.3"/>
    <row r="7088" s="479" customFormat="1" ht="18" customHeight="1" x14ac:dyDescent="0.3"/>
    <row r="7089" s="479" customFormat="1" ht="18" customHeight="1" x14ac:dyDescent="0.3"/>
    <row r="7090" s="479" customFormat="1" ht="18" customHeight="1" x14ac:dyDescent="0.3"/>
    <row r="7091" s="479" customFormat="1" ht="18" customHeight="1" x14ac:dyDescent="0.3"/>
    <row r="7092" s="479" customFormat="1" ht="18" customHeight="1" x14ac:dyDescent="0.3"/>
    <row r="7093" s="479" customFormat="1" ht="18" customHeight="1" x14ac:dyDescent="0.3"/>
    <row r="7094" s="479" customFormat="1" ht="18" customHeight="1" x14ac:dyDescent="0.3"/>
    <row r="7095" s="479" customFormat="1" ht="18" customHeight="1" x14ac:dyDescent="0.3"/>
    <row r="7096" s="479" customFormat="1" ht="18" customHeight="1" x14ac:dyDescent="0.3"/>
    <row r="7097" s="479" customFormat="1" ht="18" customHeight="1" x14ac:dyDescent="0.3"/>
    <row r="7098" s="479" customFormat="1" ht="18" customHeight="1" x14ac:dyDescent="0.3"/>
    <row r="7099" s="479" customFormat="1" ht="18" customHeight="1" x14ac:dyDescent="0.3"/>
    <row r="7100" s="479" customFormat="1" ht="18" customHeight="1" x14ac:dyDescent="0.3"/>
    <row r="7101" s="479" customFormat="1" ht="18" customHeight="1" x14ac:dyDescent="0.3"/>
    <row r="7102" s="479" customFormat="1" ht="18" customHeight="1" x14ac:dyDescent="0.3"/>
    <row r="7103" s="479" customFormat="1" ht="18" customHeight="1" x14ac:dyDescent="0.3"/>
    <row r="7104" s="479" customFormat="1" ht="18" customHeight="1" x14ac:dyDescent="0.3"/>
    <row r="7105" s="479" customFormat="1" ht="18" customHeight="1" x14ac:dyDescent="0.3"/>
    <row r="7106" s="479" customFormat="1" ht="18" customHeight="1" x14ac:dyDescent="0.3"/>
    <row r="7107" s="479" customFormat="1" ht="18" customHeight="1" x14ac:dyDescent="0.3"/>
    <row r="7108" s="479" customFormat="1" ht="18" customHeight="1" x14ac:dyDescent="0.3"/>
    <row r="7109" s="479" customFormat="1" ht="18" customHeight="1" x14ac:dyDescent="0.3"/>
    <row r="7110" s="479" customFormat="1" ht="18" customHeight="1" x14ac:dyDescent="0.3"/>
    <row r="7111" s="479" customFormat="1" ht="18" customHeight="1" x14ac:dyDescent="0.3"/>
    <row r="7112" s="479" customFormat="1" ht="18" customHeight="1" x14ac:dyDescent="0.3"/>
    <row r="7113" s="479" customFormat="1" ht="18" customHeight="1" x14ac:dyDescent="0.3"/>
    <row r="7114" s="479" customFormat="1" ht="18" customHeight="1" x14ac:dyDescent="0.3"/>
    <row r="7115" s="479" customFormat="1" ht="18" customHeight="1" x14ac:dyDescent="0.3"/>
    <row r="7116" s="479" customFormat="1" ht="18" customHeight="1" x14ac:dyDescent="0.3"/>
    <row r="7117" s="479" customFormat="1" ht="18" customHeight="1" x14ac:dyDescent="0.3"/>
    <row r="7118" s="479" customFormat="1" ht="18" customHeight="1" x14ac:dyDescent="0.3"/>
    <row r="7119" s="479" customFormat="1" ht="18" customHeight="1" x14ac:dyDescent="0.3"/>
    <row r="7120" s="479" customFormat="1" ht="18" customHeight="1" x14ac:dyDescent="0.3"/>
    <row r="7121" s="479" customFormat="1" ht="18" customHeight="1" x14ac:dyDescent="0.3"/>
    <row r="7122" s="479" customFormat="1" ht="18" customHeight="1" x14ac:dyDescent="0.3"/>
    <row r="7123" s="479" customFormat="1" ht="18" customHeight="1" x14ac:dyDescent="0.3"/>
    <row r="7124" s="479" customFormat="1" ht="18" customHeight="1" x14ac:dyDescent="0.3"/>
    <row r="7125" s="479" customFormat="1" ht="18" customHeight="1" x14ac:dyDescent="0.3"/>
    <row r="7126" s="479" customFormat="1" ht="18" customHeight="1" x14ac:dyDescent="0.3"/>
    <row r="7127" s="479" customFormat="1" ht="18" customHeight="1" x14ac:dyDescent="0.3"/>
    <row r="7128" s="479" customFormat="1" ht="18" customHeight="1" x14ac:dyDescent="0.3"/>
    <row r="7129" s="479" customFormat="1" ht="18" customHeight="1" x14ac:dyDescent="0.3"/>
    <row r="7130" s="479" customFormat="1" ht="18" customHeight="1" x14ac:dyDescent="0.3"/>
    <row r="7131" s="479" customFormat="1" ht="18" customHeight="1" x14ac:dyDescent="0.3"/>
    <row r="7132" s="479" customFormat="1" ht="18" customHeight="1" x14ac:dyDescent="0.3"/>
    <row r="7133" s="479" customFormat="1" ht="18" customHeight="1" x14ac:dyDescent="0.3"/>
    <row r="7134" s="479" customFormat="1" ht="18" customHeight="1" x14ac:dyDescent="0.3"/>
    <row r="7135" s="479" customFormat="1" ht="18" customHeight="1" x14ac:dyDescent="0.3"/>
    <row r="7136" s="479" customFormat="1" ht="18" customHeight="1" x14ac:dyDescent="0.3"/>
    <row r="7137" s="479" customFormat="1" ht="18" customHeight="1" x14ac:dyDescent="0.3"/>
    <row r="7138" s="479" customFormat="1" ht="18" customHeight="1" x14ac:dyDescent="0.3"/>
    <row r="7139" s="479" customFormat="1" ht="18" customHeight="1" x14ac:dyDescent="0.3"/>
    <row r="7140" s="479" customFormat="1" ht="18" customHeight="1" x14ac:dyDescent="0.3"/>
    <row r="7141" s="479" customFormat="1" ht="18" customHeight="1" x14ac:dyDescent="0.3"/>
    <row r="7142" s="479" customFormat="1" ht="18" customHeight="1" x14ac:dyDescent="0.3"/>
    <row r="7143" s="479" customFormat="1" ht="18" customHeight="1" x14ac:dyDescent="0.3"/>
    <row r="7144" s="479" customFormat="1" ht="18" customHeight="1" x14ac:dyDescent="0.3"/>
    <row r="7145" s="479" customFormat="1" ht="18" customHeight="1" x14ac:dyDescent="0.3"/>
    <row r="7146" s="479" customFormat="1" ht="18" customHeight="1" x14ac:dyDescent="0.3"/>
    <row r="7147" s="479" customFormat="1" ht="18" customHeight="1" x14ac:dyDescent="0.3"/>
    <row r="7148" s="479" customFormat="1" ht="18" customHeight="1" x14ac:dyDescent="0.3"/>
    <row r="7149" s="479" customFormat="1" ht="18" customHeight="1" x14ac:dyDescent="0.3"/>
    <row r="7150" s="479" customFormat="1" ht="18" customHeight="1" x14ac:dyDescent="0.3"/>
    <row r="7151" s="479" customFormat="1" ht="18" customHeight="1" x14ac:dyDescent="0.3"/>
    <row r="7152" s="479" customFormat="1" ht="18" customHeight="1" x14ac:dyDescent="0.3"/>
    <row r="7153" s="479" customFormat="1" ht="18" customHeight="1" x14ac:dyDescent="0.3"/>
    <row r="7154" s="479" customFormat="1" ht="18" customHeight="1" x14ac:dyDescent="0.3"/>
    <row r="7155" s="479" customFormat="1" ht="18" customHeight="1" x14ac:dyDescent="0.3"/>
    <row r="7156" s="479" customFormat="1" ht="18" customHeight="1" x14ac:dyDescent="0.3"/>
    <row r="7157" s="479" customFormat="1" ht="18" customHeight="1" x14ac:dyDescent="0.3"/>
    <row r="7158" s="479" customFormat="1" ht="18" customHeight="1" x14ac:dyDescent="0.3"/>
    <row r="7159" s="479" customFormat="1" ht="18" customHeight="1" x14ac:dyDescent="0.3"/>
    <row r="7160" s="479" customFormat="1" ht="18" customHeight="1" x14ac:dyDescent="0.3"/>
    <row r="7161" s="479" customFormat="1" ht="18" customHeight="1" x14ac:dyDescent="0.3"/>
    <row r="7162" s="479" customFormat="1" ht="18" customHeight="1" x14ac:dyDescent="0.3"/>
    <row r="7163" s="479" customFormat="1" ht="18" customHeight="1" x14ac:dyDescent="0.3"/>
    <row r="7164" s="479" customFormat="1" ht="18" customHeight="1" x14ac:dyDescent="0.3"/>
    <row r="7165" s="479" customFormat="1" ht="18" customHeight="1" x14ac:dyDescent="0.3"/>
    <row r="7166" s="479" customFormat="1" ht="18" customHeight="1" x14ac:dyDescent="0.3"/>
    <row r="7167" s="479" customFormat="1" ht="18" customHeight="1" x14ac:dyDescent="0.3"/>
    <row r="7168" s="479" customFormat="1" ht="18" customHeight="1" x14ac:dyDescent="0.3"/>
    <row r="7169" s="479" customFormat="1" ht="18" customHeight="1" x14ac:dyDescent="0.3"/>
    <row r="7170" s="479" customFormat="1" ht="18" customHeight="1" x14ac:dyDescent="0.3"/>
    <row r="7171" s="479" customFormat="1" ht="18" customHeight="1" x14ac:dyDescent="0.3"/>
    <row r="7172" s="479" customFormat="1" ht="18" customHeight="1" x14ac:dyDescent="0.3"/>
    <row r="7173" s="479" customFormat="1" ht="18" customHeight="1" x14ac:dyDescent="0.3"/>
    <row r="7174" s="479" customFormat="1" ht="18" customHeight="1" x14ac:dyDescent="0.3"/>
    <row r="7175" s="479" customFormat="1" ht="18" customHeight="1" x14ac:dyDescent="0.3"/>
    <row r="7176" s="479" customFormat="1" ht="18" customHeight="1" x14ac:dyDescent="0.3"/>
    <row r="7177" s="479" customFormat="1" ht="18" customHeight="1" x14ac:dyDescent="0.3"/>
    <row r="7178" s="479" customFormat="1" ht="18" customHeight="1" x14ac:dyDescent="0.3"/>
    <row r="7179" s="479" customFormat="1" ht="18" customHeight="1" x14ac:dyDescent="0.3"/>
    <row r="7180" s="479" customFormat="1" ht="18" customHeight="1" x14ac:dyDescent="0.3"/>
    <row r="7181" s="479" customFormat="1" ht="18" customHeight="1" x14ac:dyDescent="0.3"/>
    <row r="7182" s="479" customFormat="1" ht="18" customHeight="1" x14ac:dyDescent="0.3"/>
    <row r="7183" s="479" customFormat="1" ht="18" customHeight="1" x14ac:dyDescent="0.3"/>
    <row r="7184" s="479" customFormat="1" ht="18" customHeight="1" x14ac:dyDescent="0.3"/>
    <row r="7185" s="479" customFormat="1" ht="18" customHeight="1" x14ac:dyDescent="0.3"/>
    <row r="7186" s="479" customFormat="1" ht="18" customHeight="1" x14ac:dyDescent="0.3"/>
    <row r="7187" s="479" customFormat="1" ht="18" customHeight="1" x14ac:dyDescent="0.3"/>
    <row r="7188" s="479" customFormat="1" ht="18" customHeight="1" x14ac:dyDescent="0.3"/>
    <row r="7189" s="479" customFormat="1" ht="18" customHeight="1" x14ac:dyDescent="0.3"/>
    <row r="7190" s="479" customFormat="1" ht="18" customHeight="1" x14ac:dyDescent="0.3"/>
    <row r="7191" s="479" customFormat="1" ht="18" customHeight="1" x14ac:dyDescent="0.3"/>
    <row r="7192" s="479" customFormat="1" ht="18" customHeight="1" x14ac:dyDescent="0.3"/>
    <row r="7193" s="479" customFormat="1" ht="18" customHeight="1" x14ac:dyDescent="0.3"/>
    <row r="7194" s="479" customFormat="1" ht="18" customHeight="1" x14ac:dyDescent="0.3"/>
    <row r="7195" s="479" customFormat="1" ht="18" customHeight="1" x14ac:dyDescent="0.3"/>
    <row r="7196" s="479" customFormat="1" ht="18" customHeight="1" x14ac:dyDescent="0.3"/>
    <row r="7197" s="479" customFormat="1" ht="18" customHeight="1" x14ac:dyDescent="0.3"/>
    <row r="7198" s="479" customFormat="1" ht="18" customHeight="1" x14ac:dyDescent="0.3"/>
    <row r="7199" s="479" customFormat="1" ht="18" customHeight="1" x14ac:dyDescent="0.3"/>
    <row r="7200" s="479" customFormat="1" ht="18" customHeight="1" x14ac:dyDescent="0.3"/>
    <row r="7201" s="479" customFormat="1" ht="18" customHeight="1" x14ac:dyDescent="0.3"/>
    <row r="7202" s="479" customFormat="1" ht="18" customHeight="1" x14ac:dyDescent="0.3"/>
    <row r="7203" s="479" customFormat="1" ht="18" customHeight="1" x14ac:dyDescent="0.3"/>
    <row r="7204" s="479" customFormat="1" ht="18" customHeight="1" x14ac:dyDescent="0.3"/>
    <row r="7205" s="479" customFormat="1" ht="18" customHeight="1" x14ac:dyDescent="0.3"/>
    <row r="7206" s="479" customFormat="1" ht="18" customHeight="1" x14ac:dyDescent="0.3"/>
    <row r="7207" s="479" customFormat="1" ht="18" customHeight="1" x14ac:dyDescent="0.3"/>
    <row r="7208" s="479" customFormat="1" ht="18" customHeight="1" x14ac:dyDescent="0.3"/>
    <row r="7209" s="479" customFormat="1" ht="18" customHeight="1" x14ac:dyDescent="0.3"/>
    <row r="7210" s="479" customFormat="1" ht="18" customHeight="1" x14ac:dyDescent="0.3"/>
    <row r="7211" s="479" customFormat="1" ht="18" customHeight="1" x14ac:dyDescent="0.3"/>
    <row r="7212" s="479" customFormat="1" ht="18" customHeight="1" x14ac:dyDescent="0.3"/>
    <row r="7213" s="479" customFormat="1" ht="18" customHeight="1" x14ac:dyDescent="0.3"/>
    <row r="7214" s="479" customFormat="1" ht="18" customHeight="1" x14ac:dyDescent="0.3"/>
    <row r="7215" s="479" customFormat="1" ht="18" customHeight="1" x14ac:dyDescent="0.3"/>
    <row r="7216" s="479" customFormat="1" ht="18" customHeight="1" x14ac:dyDescent="0.3"/>
    <row r="7217" s="479" customFormat="1" ht="18" customHeight="1" x14ac:dyDescent="0.3"/>
    <row r="7218" s="479" customFormat="1" ht="18" customHeight="1" x14ac:dyDescent="0.3"/>
    <row r="7219" s="479" customFormat="1" ht="18" customHeight="1" x14ac:dyDescent="0.3"/>
    <row r="7220" s="479" customFormat="1" ht="18" customHeight="1" x14ac:dyDescent="0.3"/>
    <row r="7221" s="479" customFormat="1" ht="18" customHeight="1" x14ac:dyDescent="0.3"/>
    <row r="7222" s="479" customFormat="1" ht="18" customHeight="1" x14ac:dyDescent="0.3"/>
    <row r="7223" s="479" customFormat="1" ht="18" customHeight="1" x14ac:dyDescent="0.3"/>
    <row r="7224" s="479" customFormat="1" ht="18" customHeight="1" x14ac:dyDescent="0.3"/>
    <row r="7225" s="479" customFormat="1" ht="18" customHeight="1" x14ac:dyDescent="0.3"/>
    <row r="7226" s="479" customFormat="1" ht="18" customHeight="1" x14ac:dyDescent="0.3"/>
    <row r="7227" s="479" customFormat="1" ht="18" customHeight="1" x14ac:dyDescent="0.3"/>
    <row r="7228" s="479" customFormat="1" ht="18" customHeight="1" x14ac:dyDescent="0.3"/>
    <row r="7229" s="479" customFormat="1" ht="18" customHeight="1" x14ac:dyDescent="0.3"/>
    <row r="7230" s="479" customFormat="1" ht="18" customHeight="1" x14ac:dyDescent="0.3"/>
    <row r="7231" s="479" customFormat="1" ht="18" customHeight="1" x14ac:dyDescent="0.3"/>
    <row r="7232" s="479" customFormat="1" ht="18" customHeight="1" x14ac:dyDescent="0.3"/>
    <row r="7233" s="479" customFormat="1" ht="18" customHeight="1" x14ac:dyDescent="0.3"/>
    <row r="7234" s="479" customFormat="1" ht="18" customHeight="1" x14ac:dyDescent="0.3"/>
    <row r="7235" s="479" customFormat="1" ht="18" customHeight="1" x14ac:dyDescent="0.3"/>
    <row r="7236" s="479" customFormat="1" ht="18" customHeight="1" x14ac:dyDescent="0.3"/>
    <row r="7237" s="479" customFormat="1" ht="18" customHeight="1" x14ac:dyDescent="0.3"/>
    <row r="7238" s="479" customFormat="1" ht="18" customHeight="1" x14ac:dyDescent="0.3"/>
    <row r="7239" s="479" customFormat="1" ht="18" customHeight="1" x14ac:dyDescent="0.3"/>
    <row r="7240" s="479" customFormat="1" ht="18" customHeight="1" x14ac:dyDescent="0.3"/>
    <row r="7241" s="479" customFormat="1" ht="18" customHeight="1" x14ac:dyDescent="0.3"/>
    <row r="7242" s="479" customFormat="1" ht="18" customHeight="1" x14ac:dyDescent="0.3"/>
    <row r="7243" s="479" customFormat="1" ht="18" customHeight="1" x14ac:dyDescent="0.3"/>
    <row r="7244" s="479" customFormat="1" ht="18" customHeight="1" x14ac:dyDescent="0.3"/>
    <row r="7245" s="479" customFormat="1" ht="18" customHeight="1" x14ac:dyDescent="0.3"/>
    <row r="7246" s="479" customFormat="1" ht="18" customHeight="1" x14ac:dyDescent="0.3"/>
    <row r="7247" s="479" customFormat="1" ht="18" customHeight="1" x14ac:dyDescent="0.3"/>
    <row r="7248" s="479" customFormat="1" ht="18" customHeight="1" x14ac:dyDescent="0.3"/>
    <row r="7249" s="479" customFormat="1" ht="18" customHeight="1" x14ac:dyDescent="0.3"/>
    <row r="7250" s="479" customFormat="1" ht="18" customHeight="1" x14ac:dyDescent="0.3"/>
    <row r="7251" s="479" customFormat="1" ht="18" customHeight="1" x14ac:dyDescent="0.3"/>
    <row r="7252" s="479" customFormat="1" ht="18" customHeight="1" x14ac:dyDescent="0.3"/>
    <row r="7253" s="479" customFormat="1" ht="18" customHeight="1" x14ac:dyDescent="0.3"/>
    <row r="7254" s="479" customFormat="1" ht="18" customHeight="1" x14ac:dyDescent="0.3"/>
    <row r="7255" s="479" customFormat="1" ht="18" customHeight="1" x14ac:dyDescent="0.3"/>
    <row r="7256" s="479" customFormat="1" ht="18" customHeight="1" x14ac:dyDescent="0.3"/>
    <row r="7257" s="479" customFormat="1" ht="18" customHeight="1" x14ac:dyDescent="0.3"/>
    <row r="7258" s="479" customFormat="1" ht="18" customHeight="1" x14ac:dyDescent="0.3"/>
    <row r="7259" s="479" customFormat="1" ht="18" customHeight="1" x14ac:dyDescent="0.3"/>
    <row r="7260" s="479" customFormat="1" ht="18" customHeight="1" x14ac:dyDescent="0.3"/>
    <row r="7261" s="479" customFormat="1" ht="18" customHeight="1" x14ac:dyDescent="0.3"/>
    <row r="7262" s="479" customFormat="1" ht="18" customHeight="1" x14ac:dyDescent="0.3"/>
    <row r="7263" s="479" customFormat="1" ht="18" customHeight="1" x14ac:dyDescent="0.3"/>
    <row r="7264" s="479" customFormat="1" ht="18" customHeight="1" x14ac:dyDescent="0.3"/>
    <row r="7265" s="479" customFormat="1" ht="18" customHeight="1" x14ac:dyDescent="0.3"/>
    <row r="7266" s="479" customFormat="1" ht="18" customHeight="1" x14ac:dyDescent="0.3"/>
    <row r="7267" s="479" customFormat="1" ht="18" customHeight="1" x14ac:dyDescent="0.3"/>
    <row r="7268" s="479" customFormat="1" ht="18" customHeight="1" x14ac:dyDescent="0.3"/>
    <row r="7269" s="479" customFormat="1" ht="18" customHeight="1" x14ac:dyDescent="0.3"/>
    <row r="7270" s="479" customFormat="1" ht="18" customHeight="1" x14ac:dyDescent="0.3"/>
    <row r="7271" s="479" customFormat="1" ht="18" customHeight="1" x14ac:dyDescent="0.3"/>
    <row r="7272" s="479" customFormat="1" ht="18" customHeight="1" x14ac:dyDescent="0.3"/>
    <row r="7273" s="479" customFormat="1" ht="18" customHeight="1" x14ac:dyDescent="0.3"/>
    <row r="7274" s="479" customFormat="1" ht="18" customHeight="1" x14ac:dyDescent="0.3"/>
    <row r="7275" s="479" customFormat="1" ht="18" customHeight="1" x14ac:dyDescent="0.3"/>
    <row r="7276" s="479" customFormat="1" ht="18" customHeight="1" x14ac:dyDescent="0.3"/>
    <row r="7277" s="479" customFormat="1" ht="18" customHeight="1" x14ac:dyDescent="0.3"/>
    <row r="7278" s="479" customFormat="1" ht="18" customHeight="1" x14ac:dyDescent="0.3"/>
    <row r="7279" s="479" customFormat="1" ht="18" customHeight="1" x14ac:dyDescent="0.3"/>
    <row r="7280" s="479" customFormat="1" ht="18" customHeight="1" x14ac:dyDescent="0.3"/>
    <row r="7281" s="479" customFormat="1" ht="18" customHeight="1" x14ac:dyDescent="0.3"/>
    <row r="7282" s="479" customFormat="1" ht="18" customHeight="1" x14ac:dyDescent="0.3"/>
    <row r="7283" s="479" customFormat="1" ht="18" customHeight="1" x14ac:dyDescent="0.3"/>
    <row r="7284" s="479" customFormat="1" ht="18" customHeight="1" x14ac:dyDescent="0.3"/>
    <row r="7285" s="479" customFormat="1" ht="18" customHeight="1" x14ac:dyDescent="0.3"/>
    <row r="7286" s="479" customFormat="1" ht="18" customHeight="1" x14ac:dyDescent="0.3"/>
    <row r="7287" s="479" customFormat="1" ht="18" customHeight="1" x14ac:dyDescent="0.3"/>
    <row r="7288" s="479" customFormat="1" ht="18" customHeight="1" x14ac:dyDescent="0.3"/>
    <row r="7289" s="479" customFormat="1" ht="18" customHeight="1" x14ac:dyDescent="0.3"/>
    <row r="7290" s="479" customFormat="1" ht="18" customHeight="1" x14ac:dyDescent="0.3"/>
    <row r="7291" s="479" customFormat="1" ht="18" customHeight="1" x14ac:dyDescent="0.3"/>
    <row r="7292" s="479" customFormat="1" ht="18" customHeight="1" x14ac:dyDescent="0.3"/>
    <row r="7293" s="479" customFormat="1" ht="18" customHeight="1" x14ac:dyDescent="0.3"/>
    <row r="7294" s="479" customFormat="1" ht="18" customHeight="1" x14ac:dyDescent="0.3"/>
    <row r="7295" s="479" customFormat="1" ht="18" customHeight="1" x14ac:dyDescent="0.3"/>
    <row r="7296" s="479" customFormat="1" ht="18" customHeight="1" x14ac:dyDescent="0.3"/>
    <row r="7297" s="479" customFormat="1" ht="18" customHeight="1" x14ac:dyDescent="0.3"/>
    <row r="7298" s="479" customFormat="1" ht="18" customHeight="1" x14ac:dyDescent="0.3"/>
    <row r="7299" s="479" customFormat="1" ht="18" customHeight="1" x14ac:dyDescent="0.3"/>
    <row r="7300" s="479" customFormat="1" ht="18" customHeight="1" x14ac:dyDescent="0.3"/>
    <row r="7301" s="479" customFormat="1" ht="18" customHeight="1" x14ac:dyDescent="0.3"/>
    <row r="7302" s="479" customFormat="1" ht="18" customHeight="1" x14ac:dyDescent="0.3"/>
    <row r="7303" s="479" customFormat="1" ht="18" customHeight="1" x14ac:dyDescent="0.3"/>
    <row r="7304" s="479" customFormat="1" ht="18" customHeight="1" x14ac:dyDescent="0.3"/>
    <row r="7305" s="479" customFormat="1" ht="18" customHeight="1" x14ac:dyDescent="0.3"/>
    <row r="7306" s="479" customFormat="1" ht="18" customHeight="1" x14ac:dyDescent="0.3"/>
    <row r="7307" s="479" customFormat="1" ht="18" customHeight="1" x14ac:dyDescent="0.3"/>
    <row r="7308" s="479" customFormat="1" ht="18" customHeight="1" x14ac:dyDescent="0.3"/>
    <row r="7309" s="479" customFormat="1" ht="18" customHeight="1" x14ac:dyDescent="0.3"/>
    <row r="7310" s="479" customFormat="1" ht="18" customHeight="1" x14ac:dyDescent="0.3"/>
    <row r="7311" s="479" customFormat="1" ht="18" customHeight="1" x14ac:dyDescent="0.3"/>
    <row r="7312" s="479" customFormat="1" ht="18" customHeight="1" x14ac:dyDescent="0.3"/>
    <row r="7313" s="479" customFormat="1" ht="18" customHeight="1" x14ac:dyDescent="0.3"/>
    <row r="7314" s="479" customFormat="1" ht="18" customHeight="1" x14ac:dyDescent="0.3"/>
    <row r="7315" s="479" customFormat="1" ht="18" customHeight="1" x14ac:dyDescent="0.3"/>
    <row r="7316" s="479" customFormat="1" ht="18" customHeight="1" x14ac:dyDescent="0.3"/>
    <row r="7317" s="479" customFormat="1" ht="18" customHeight="1" x14ac:dyDescent="0.3"/>
    <row r="7318" s="479" customFormat="1" ht="18" customHeight="1" x14ac:dyDescent="0.3"/>
    <row r="7319" s="479" customFormat="1" ht="18" customHeight="1" x14ac:dyDescent="0.3"/>
    <row r="7320" s="479" customFormat="1" ht="18" customHeight="1" x14ac:dyDescent="0.3"/>
    <row r="7321" s="479" customFormat="1" ht="18" customHeight="1" x14ac:dyDescent="0.3"/>
    <row r="7322" s="479" customFormat="1" ht="18" customHeight="1" x14ac:dyDescent="0.3"/>
    <row r="7323" s="479" customFormat="1" ht="18" customHeight="1" x14ac:dyDescent="0.3"/>
    <row r="7324" s="479" customFormat="1" ht="18" customHeight="1" x14ac:dyDescent="0.3"/>
    <row r="7325" s="479" customFormat="1" ht="18" customHeight="1" x14ac:dyDescent="0.3"/>
    <row r="7326" s="479" customFormat="1" ht="18" customHeight="1" x14ac:dyDescent="0.3"/>
    <row r="7327" s="479" customFormat="1" ht="18" customHeight="1" x14ac:dyDescent="0.3"/>
    <row r="7328" s="479" customFormat="1" ht="18" customHeight="1" x14ac:dyDescent="0.3"/>
    <row r="7329" s="479" customFormat="1" ht="18" customHeight="1" x14ac:dyDescent="0.3"/>
    <row r="7330" s="479" customFormat="1" ht="18" customHeight="1" x14ac:dyDescent="0.3"/>
    <row r="7331" s="479" customFormat="1" ht="18" customHeight="1" x14ac:dyDescent="0.3"/>
    <row r="7332" s="479" customFormat="1" ht="18" customHeight="1" x14ac:dyDescent="0.3"/>
    <row r="7333" s="479" customFormat="1" ht="18" customHeight="1" x14ac:dyDescent="0.3"/>
    <row r="7334" s="479" customFormat="1" ht="18" customHeight="1" x14ac:dyDescent="0.3"/>
    <row r="7335" s="479" customFormat="1" ht="18" customHeight="1" x14ac:dyDescent="0.3"/>
    <row r="7336" s="479" customFormat="1" ht="18" customHeight="1" x14ac:dyDescent="0.3"/>
    <row r="7337" s="479" customFormat="1" ht="18" customHeight="1" x14ac:dyDescent="0.3"/>
    <row r="7338" s="479" customFormat="1" ht="18" customHeight="1" x14ac:dyDescent="0.3"/>
    <row r="7339" s="479" customFormat="1" ht="18" customHeight="1" x14ac:dyDescent="0.3"/>
    <row r="7340" s="479" customFormat="1" ht="18" customHeight="1" x14ac:dyDescent="0.3"/>
    <row r="7341" s="479" customFormat="1" ht="18" customHeight="1" x14ac:dyDescent="0.3"/>
    <row r="7342" s="479" customFormat="1" ht="18" customHeight="1" x14ac:dyDescent="0.3"/>
    <row r="7343" s="479" customFormat="1" ht="18" customHeight="1" x14ac:dyDescent="0.3"/>
    <row r="7344" s="479" customFormat="1" ht="18" customHeight="1" x14ac:dyDescent="0.3"/>
    <row r="7345" s="479" customFormat="1" ht="18" customHeight="1" x14ac:dyDescent="0.3"/>
    <row r="7346" s="479" customFormat="1" ht="18" customHeight="1" x14ac:dyDescent="0.3"/>
    <row r="7347" s="479" customFormat="1" ht="18" customHeight="1" x14ac:dyDescent="0.3"/>
    <row r="7348" s="479" customFormat="1" ht="18" customHeight="1" x14ac:dyDescent="0.3"/>
    <row r="7349" s="479" customFormat="1" ht="18" customHeight="1" x14ac:dyDescent="0.3"/>
    <row r="7350" s="479" customFormat="1" ht="18" customHeight="1" x14ac:dyDescent="0.3"/>
    <row r="7351" s="479" customFormat="1" ht="18" customHeight="1" x14ac:dyDescent="0.3"/>
    <row r="7352" s="479" customFormat="1" ht="18" customHeight="1" x14ac:dyDescent="0.3"/>
    <row r="7353" s="479" customFormat="1" ht="18" customHeight="1" x14ac:dyDescent="0.3"/>
    <row r="7354" s="479" customFormat="1" ht="18" customHeight="1" x14ac:dyDescent="0.3"/>
    <row r="7355" s="479" customFormat="1" ht="18" customHeight="1" x14ac:dyDescent="0.3"/>
    <row r="7356" s="479" customFormat="1" ht="18" customHeight="1" x14ac:dyDescent="0.3"/>
    <row r="7357" s="479" customFormat="1" ht="18" customHeight="1" x14ac:dyDescent="0.3"/>
    <row r="7358" s="479" customFormat="1" ht="18" customHeight="1" x14ac:dyDescent="0.3"/>
    <row r="7359" s="479" customFormat="1" ht="18" customHeight="1" x14ac:dyDescent="0.3"/>
    <row r="7360" s="479" customFormat="1" ht="18" customHeight="1" x14ac:dyDescent="0.3"/>
    <row r="7361" s="479" customFormat="1" ht="18" customHeight="1" x14ac:dyDescent="0.3"/>
    <row r="7362" s="479" customFormat="1" ht="18" customHeight="1" x14ac:dyDescent="0.3"/>
    <row r="7363" s="479" customFormat="1" ht="18" customHeight="1" x14ac:dyDescent="0.3"/>
    <row r="7364" s="479" customFormat="1" ht="18" customHeight="1" x14ac:dyDescent="0.3"/>
    <row r="7365" s="479" customFormat="1" ht="18" customHeight="1" x14ac:dyDescent="0.3"/>
    <row r="7366" s="479" customFormat="1" ht="18" customHeight="1" x14ac:dyDescent="0.3"/>
    <row r="7367" s="479" customFormat="1" ht="18" customHeight="1" x14ac:dyDescent="0.3"/>
    <row r="7368" s="479" customFormat="1" ht="18" customHeight="1" x14ac:dyDescent="0.3"/>
    <row r="7369" s="479" customFormat="1" ht="18" customHeight="1" x14ac:dyDescent="0.3"/>
    <row r="7370" s="479" customFormat="1" ht="18" customHeight="1" x14ac:dyDescent="0.3"/>
    <row r="7371" s="479" customFormat="1" ht="18" customHeight="1" x14ac:dyDescent="0.3"/>
    <row r="7372" s="479" customFormat="1" ht="18" customHeight="1" x14ac:dyDescent="0.3"/>
    <row r="7373" s="479" customFormat="1" ht="18" customHeight="1" x14ac:dyDescent="0.3"/>
    <row r="7374" s="479" customFormat="1" ht="18" customHeight="1" x14ac:dyDescent="0.3"/>
    <row r="7375" s="479" customFormat="1" ht="18" customHeight="1" x14ac:dyDescent="0.3"/>
    <row r="7376" s="479" customFormat="1" ht="18" customHeight="1" x14ac:dyDescent="0.3"/>
    <row r="7377" s="479" customFormat="1" ht="18" customHeight="1" x14ac:dyDescent="0.3"/>
    <row r="7378" s="479" customFormat="1" ht="18" customHeight="1" x14ac:dyDescent="0.3"/>
    <row r="7379" s="479" customFormat="1" ht="18" customHeight="1" x14ac:dyDescent="0.3"/>
    <row r="7380" s="479" customFormat="1" ht="18" customHeight="1" x14ac:dyDescent="0.3"/>
    <row r="7381" s="479" customFormat="1" ht="18" customHeight="1" x14ac:dyDescent="0.3"/>
    <row r="7382" s="479" customFormat="1" ht="18" customHeight="1" x14ac:dyDescent="0.3"/>
    <row r="7383" s="479" customFormat="1" ht="18" customHeight="1" x14ac:dyDescent="0.3"/>
    <row r="7384" s="479" customFormat="1" ht="18" customHeight="1" x14ac:dyDescent="0.3"/>
    <row r="7385" s="479" customFormat="1" ht="18" customHeight="1" x14ac:dyDescent="0.3"/>
    <row r="7386" s="479" customFormat="1" ht="18" customHeight="1" x14ac:dyDescent="0.3"/>
    <row r="7387" s="479" customFormat="1" ht="18" customHeight="1" x14ac:dyDescent="0.3"/>
    <row r="7388" s="479" customFormat="1" ht="18" customHeight="1" x14ac:dyDescent="0.3"/>
    <row r="7389" s="479" customFormat="1" ht="18" customHeight="1" x14ac:dyDescent="0.3"/>
    <row r="7390" s="479" customFormat="1" ht="18" customHeight="1" x14ac:dyDescent="0.3"/>
    <row r="7391" s="479" customFormat="1" ht="18" customHeight="1" x14ac:dyDescent="0.3"/>
    <row r="7392" s="479" customFormat="1" ht="18" customHeight="1" x14ac:dyDescent="0.3"/>
    <row r="7393" s="479" customFormat="1" ht="18" customHeight="1" x14ac:dyDescent="0.3"/>
    <row r="7394" s="479" customFormat="1" ht="18" customHeight="1" x14ac:dyDescent="0.3"/>
    <row r="7395" s="479" customFormat="1" ht="18" customHeight="1" x14ac:dyDescent="0.3"/>
    <row r="7396" s="479" customFormat="1" ht="18" customHeight="1" x14ac:dyDescent="0.3"/>
    <row r="7397" s="479" customFormat="1" ht="18" customHeight="1" x14ac:dyDescent="0.3"/>
    <row r="7398" s="479" customFormat="1" ht="18" customHeight="1" x14ac:dyDescent="0.3"/>
    <row r="7399" s="479" customFormat="1" ht="18" customHeight="1" x14ac:dyDescent="0.3"/>
    <row r="7400" s="479" customFormat="1" ht="18" customHeight="1" x14ac:dyDescent="0.3"/>
    <row r="7401" s="479" customFormat="1" ht="18" customHeight="1" x14ac:dyDescent="0.3"/>
    <row r="7402" s="479" customFormat="1" ht="18" customHeight="1" x14ac:dyDescent="0.3"/>
    <row r="7403" s="479" customFormat="1" ht="18" customHeight="1" x14ac:dyDescent="0.3"/>
    <row r="7404" s="479" customFormat="1" ht="18" customHeight="1" x14ac:dyDescent="0.3"/>
    <row r="7405" s="479" customFormat="1" ht="18" customHeight="1" x14ac:dyDescent="0.3"/>
    <row r="7406" s="479" customFormat="1" ht="18" customHeight="1" x14ac:dyDescent="0.3"/>
    <row r="7407" s="479" customFormat="1" ht="18" customHeight="1" x14ac:dyDescent="0.3"/>
    <row r="7408" s="479" customFormat="1" ht="18" customHeight="1" x14ac:dyDescent="0.3"/>
    <row r="7409" s="479" customFormat="1" ht="18" customHeight="1" x14ac:dyDescent="0.3"/>
    <row r="7410" s="479" customFormat="1" ht="18" customHeight="1" x14ac:dyDescent="0.3"/>
    <row r="7411" s="479" customFormat="1" ht="18" customHeight="1" x14ac:dyDescent="0.3"/>
    <row r="7412" s="479" customFormat="1" ht="18" customHeight="1" x14ac:dyDescent="0.3"/>
    <row r="7413" s="479" customFormat="1" ht="18" customHeight="1" x14ac:dyDescent="0.3"/>
    <row r="7414" s="479" customFormat="1" ht="18" customHeight="1" x14ac:dyDescent="0.3"/>
    <row r="7415" s="479" customFormat="1" ht="18" customHeight="1" x14ac:dyDescent="0.3"/>
    <row r="7416" s="479" customFormat="1" ht="18" customHeight="1" x14ac:dyDescent="0.3"/>
    <row r="7417" s="479" customFormat="1" ht="18" customHeight="1" x14ac:dyDescent="0.3"/>
    <row r="7418" s="479" customFormat="1" ht="18" customHeight="1" x14ac:dyDescent="0.3"/>
    <row r="7419" s="479" customFormat="1" ht="18" customHeight="1" x14ac:dyDescent="0.3"/>
    <row r="7420" s="479" customFormat="1" ht="18" customHeight="1" x14ac:dyDescent="0.3"/>
    <row r="7421" s="479" customFormat="1" ht="18" customHeight="1" x14ac:dyDescent="0.3"/>
    <row r="7422" s="479" customFormat="1" ht="18" customHeight="1" x14ac:dyDescent="0.3"/>
    <row r="7423" s="479" customFormat="1" ht="18" customHeight="1" x14ac:dyDescent="0.3"/>
    <row r="7424" s="479" customFormat="1" ht="18" customHeight="1" x14ac:dyDescent="0.3"/>
    <row r="7425" s="479" customFormat="1" ht="18" customHeight="1" x14ac:dyDescent="0.3"/>
    <row r="7426" s="479" customFormat="1" ht="18" customHeight="1" x14ac:dyDescent="0.3"/>
    <row r="7427" s="479" customFormat="1" ht="18" customHeight="1" x14ac:dyDescent="0.3"/>
    <row r="7428" s="479" customFormat="1" ht="18" customHeight="1" x14ac:dyDescent="0.3"/>
    <row r="7429" s="479" customFormat="1" ht="18" customHeight="1" x14ac:dyDescent="0.3"/>
    <row r="7430" s="479" customFormat="1" ht="18" customHeight="1" x14ac:dyDescent="0.3"/>
    <row r="7431" s="479" customFormat="1" ht="18" customHeight="1" x14ac:dyDescent="0.3"/>
    <row r="7432" s="479" customFormat="1" ht="18" customHeight="1" x14ac:dyDescent="0.3"/>
    <row r="7433" s="479" customFormat="1" ht="18" customHeight="1" x14ac:dyDescent="0.3"/>
    <row r="7434" s="479" customFormat="1" ht="18" customHeight="1" x14ac:dyDescent="0.3"/>
    <row r="7435" s="479" customFormat="1" ht="18" customHeight="1" x14ac:dyDescent="0.3"/>
    <row r="7436" s="479" customFormat="1" ht="18" customHeight="1" x14ac:dyDescent="0.3"/>
    <row r="7437" s="479" customFormat="1" ht="18" customHeight="1" x14ac:dyDescent="0.3"/>
    <row r="7438" s="479" customFormat="1" ht="18" customHeight="1" x14ac:dyDescent="0.3"/>
    <row r="7439" s="479" customFormat="1" ht="18" customHeight="1" x14ac:dyDescent="0.3"/>
    <row r="7440" s="479" customFormat="1" ht="18" customHeight="1" x14ac:dyDescent="0.3"/>
    <row r="7441" s="479" customFormat="1" ht="18" customHeight="1" x14ac:dyDescent="0.3"/>
    <row r="7442" s="479" customFormat="1" ht="18" customHeight="1" x14ac:dyDescent="0.3"/>
    <row r="7443" s="479" customFormat="1" ht="18" customHeight="1" x14ac:dyDescent="0.3"/>
    <row r="7444" s="479" customFormat="1" ht="18" customHeight="1" x14ac:dyDescent="0.3"/>
    <row r="7445" s="479" customFormat="1" ht="18" customHeight="1" x14ac:dyDescent="0.3"/>
    <row r="7446" s="479" customFormat="1" ht="18" customHeight="1" x14ac:dyDescent="0.3"/>
    <row r="7447" s="479" customFormat="1" ht="18" customHeight="1" x14ac:dyDescent="0.3"/>
    <row r="7448" s="479" customFormat="1" ht="18" customHeight="1" x14ac:dyDescent="0.3"/>
    <row r="7449" s="479" customFormat="1" ht="18" customHeight="1" x14ac:dyDescent="0.3"/>
    <row r="7450" s="479" customFormat="1" ht="18" customHeight="1" x14ac:dyDescent="0.3"/>
    <row r="7451" s="479" customFormat="1" ht="18" customHeight="1" x14ac:dyDescent="0.3"/>
    <row r="7452" s="479" customFormat="1" ht="18" customHeight="1" x14ac:dyDescent="0.3"/>
    <row r="7453" s="479" customFormat="1" ht="18" customHeight="1" x14ac:dyDescent="0.3"/>
    <row r="7454" s="479" customFormat="1" ht="18" customHeight="1" x14ac:dyDescent="0.3"/>
    <row r="7455" s="479" customFormat="1" ht="18" customHeight="1" x14ac:dyDescent="0.3"/>
    <row r="7456" s="479" customFormat="1" ht="18" customHeight="1" x14ac:dyDescent="0.3"/>
    <row r="7457" s="479" customFormat="1" ht="18" customHeight="1" x14ac:dyDescent="0.3"/>
    <row r="7458" s="479" customFormat="1" ht="18" customHeight="1" x14ac:dyDescent="0.3"/>
    <row r="7459" s="479" customFormat="1" ht="18" customHeight="1" x14ac:dyDescent="0.3"/>
    <row r="7460" s="479" customFormat="1" ht="18" customHeight="1" x14ac:dyDescent="0.3"/>
    <row r="7461" s="479" customFormat="1" ht="18" customHeight="1" x14ac:dyDescent="0.3"/>
    <row r="7462" s="479" customFormat="1" ht="18" customHeight="1" x14ac:dyDescent="0.3"/>
    <row r="7463" s="479" customFormat="1" ht="18" customHeight="1" x14ac:dyDescent="0.3"/>
    <row r="7464" s="479" customFormat="1" ht="18" customHeight="1" x14ac:dyDescent="0.3"/>
    <row r="7465" s="479" customFormat="1" ht="18" customHeight="1" x14ac:dyDescent="0.3"/>
    <row r="7466" s="479" customFormat="1" ht="18" customHeight="1" x14ac:dyDescent="0.3"/>
    <row r="7467" s="479" customFormat="1" ht="18" customHeight="1" x14ac:dyDescent="0.3"/>
    <row r="7468" s="479" customFormat="1" ht="18" customHeight="1" x14ac:dyDescent="0.3"/>
    <row r="7469" s="479" customFormat="1" ht="18" customHeight="1" x14ac:dyDescent="0.3"/>
    <row r="7470" s="479" customFormat="1" ht="18" customHeight="1" x14ac:dyDescent="0.3"/>
    <row r="7471" s="479" customFormat="1" ht="18" customHeight="1" x14ac:dyDescent="0.3"/>
    <row r="7472" s="479" customFormat="1" ht="18" customHeight="1" x14ac:dyDescent="0.3"/>
    <row r="7473" s="479" customFormat="1" ht="18" customHeight="1" x14ac:dyDescent="0.3"/>
    <row r="7474" s="479" customFormat="1" ht="18" customHeight="1" x14ac:dyDescent="0.3"/>
    <row r="7475" s="479" customFormat="1" ht="18" customHeight="1" x14ac:dyDescent="0.3"/>
    <row r="7476" s="479" customFormat="1" ht="18" customHeight="1" x14ac:dyDescent="0.3"/>
    <row r="7477" s="479" customFormat="1" ht="18" customHeight="1" x14ac:dyDescent="0.3"/>
    <row r="7478" s="479" customFormat="1" ht="18" customHeight="1" x14ac:dyDescent="0.3"/>
    <row r="7479" s="479" customFormat="1" ht="18" customHeight="1" x14ac:dyDescent="0.3"/>
    <row r="7480" s="479" customFormat="1" ht="18" customHeight="1" x14ac:dyDescent="0.3"/>
    <row r="7481" s="479" customFormat="1" ht="18" customHeight="1" x14ac:dyDescent="0.3"/>
    <row r="7482" s="479" customFormat="1" ht="18" customHeight="1" x14ac:dyDescent="0.3"/>
    <row r="7483" s="479" customFormat="1" ht="18" customHeight="1" x14ac:dyDescent="0.3"/>
    <row r="7484" s="479" customFormat="1" ht="18" customHeight="1" x14ac:dyDescent="0.3"/>
    <row r="7485" s="479" customFormat="1" ht="18" customHeight="1" x14ac:dyDescent="0.3"/>
    <row r="7486" s="479" customFormat="1" ht="18" customHeight="1" x14ac:dyDescent="0.3"/>
    <row r="7487" s="479" customFormat="1" ht="18" customHeight="1" x14ac:dyDescent="0.3"/>
    <row r="7488" s="479" customFormat="1" ht="18" customHeight="1" x14ac:dyDescent="0.3"/>
    <row r="7489" s="479" customFormat="1" ht="18" customHeight="1" x14ac:dyDescent="0.3"/>
    <row r="7490" s="479" customFormat="1" ht="18" customHeight="1" x14ac:dyDescent="0.3"/>
    <row r="7491" s="479" customFormat="1" ht="18" customHeight="1" x14ac:dyDescent="0.3"/>
    <row r="7492" s="479" customFormat="1" ht="18" customHeight="1" x14ac:dyDescent="0.3"/>
    <row r="7493" s="479" customFormat="1" ht="18" customHeight="1" x14ac:dyDescent="0.3"/>
    <row r="7494" s="479" customFormat="1" ht="18" customHeight="1" x14ac:dyDescent="0.3"/>
    <row r="7495" s="479" customFormat="1" ht="18" customHeight="1" x14ac:dyDescent="0.3"/>
    <row r="7496" s="479" customFormat="1" ht="18" customHeight="1" x14ac:dyDescent="0.3"/>
    <row r="7497" s="479" customFormat="1" ht="18" customHeight="1" x14ac:dyDescent="0.3"/>
    <row r="7498" s="479" customFormat="1" ht="18" customHeight="1" x14ac:dyDescent="0.3"/>
    <row r="7499" s="479" customFormat="1" ht="18" customHeight="1" x14ac:dyDescent="0.3"/>
    <row r="7500" s="479" customFormat="1" ht="18" customHeight="1" x14ac:dyDescent="0.3"/>
    <row r="7501" s="479" customFormat="1" ht="18" customHeight="1" x14ac:dyDescent="0.3"/>
    <row r="7502" s="479" customFormat="1" ht="18" customHeight="1" x14ac:dyDescent="0.3"/>
    <row r="7503" s="479" customFormat="1" ht="18" customHeight="1" x14ac:dyDescent="0.3"/>
    <row r="7504" s="479" customFormat="1" ht="18" customHeight="1" x14ac:dyDescent="0.3"/>
    <row r="7505" s="479" customFormat="1" ht="18" customHeight="1" x14ac:dyDescent="0.3"/>
    <row r="7506" s="479" customFormat="1" ht="18" customHeight="1" x14ac:dyDescent="0.3"/>
    <row r="7507" s="479" customFormat="1" ht="18" customHeight="1" x14ac:dyDescent="0.3"/>
    <row r="7508" s="479" customFormat="1" ht="18" customHeight="1" x14ac:dyDescent="0.3"/>
    <row r="7509" s="479" customFormat="1" ht="18" customHeight="1" x14ac:dyDescent="0.3"/>
    <row r="7510" s="479" customFormat="1" ht="18" customHeight="1" x14ac:dyDescent="0.3"/>
    <row r="7511" s="479" customFormat="1" ht="18" customHeight="1" x14ac:dyDescent="0.3"/>
    <row r="7512" s="479" customFormat="1" ht="18" customHeight="1" x14ac:dyDescent="0.3"/>
    <row r="7513" s="479" customFormat="1" ht="18" customHeight="1" x14ac:dyDescent="0.3"/>
    <row r="7514" s="479" customFormat="1" ht="18" customHeight="1" x14ac:dyDescent="0.3"/>
    <row r="7515" s="479" customFormat="1" ht="18" customHeight="1" x14ac:dyDescent="0.3"/>
    <row r="7516" s="479" customFormat="1" ht="18" customHeight="1" x14ac:dyDescent="0.3"/>
    <row r="7517" s="479" customFormat="1" ht="18" customHeight="1" x14ac:dyDescent="0.3"/>
    <row r="7518" s="479" customFormat="1" ht="18" customHeight="1" x14ac:dyDescent="0.3"/>
    <row r="7519" s="479" customFormat="1" ht="18" customHeight="1" x14ac:dyDescent="0.3"/>
    <row r="7520" s="479" customFormat="1" ht="18" customHeight="1" x14ac:dyDescent="0.3"/>
    <row r="7521" s="479" customFormat="1" ht="18" customHeight="1" x14ac:dyDescent="0.3"/>
    <row r="7522" s="479" customFormat="1" ht="18" customHeight="1" x14ac:dyDescent="0.3"/>
    <row r="7523" s="479" customFormat="1" ht="18" customHeight="1" x14ac:dyDescent="0.3"/>
    <row r="7524" s="479" customFormat="1" ht="18" customHeight="1" x14ac:dyDescent="0.3"/>
    <row r="7525" s="479" customFormat="1" ht="18" customHeight="1" x14ac:dyDescent="0.3"/>
    <row r="7526" s="479" customFormat="1" ht="18" customHeight="1" x14ac:dyDescent="0.3"/>
    <row r="7527" s="479" customFormat="1" ht="18" customHeight="1" x14ac:dyDescent="0.3"/>
    <row r="7528" s="479" customFormat="1" ht="18" customHeight="1" x14ac:dyDescent="0.3"/>
    <row r="7529" s="479" customFormat="1" ht="18" customHeight="1" x14ac:dyDescent="0.3"/>
    <row r="7530" s="479" customFormat="1" ht="18" customHeight="1" x14ac:dyDescent="0.3"/>
    <row r="7531" s="479" customFormat="1" ht="18" customHeight="1" x14ac:dyDescent="0.3"/>
    <row r="7532" s="479" customFormat="1" ht="18" customHeight="1" x14ac:dyDescent="0.3"/>
    <row r="7533" s="479" customFormat="1" ht="18" customHeight="1" x14ac:dyDescent="0.3"/>
    <row r="7534" s="479" customFormat="1" ht="18" customHeight="1" x14ac:dyDescent="0.3"/>
    <row r="7535" s="479" customFormat="1" ht="18" customHeight="1" x14ac:dyDescent="0.3"/>
    <row r="7536" s="479" customFormat="1" ht="18" customHeight="1" x14ac:dyDescent="0.3"/>
    <row r="7537" s="479" customFormat="1" ht="18" customHeight="1" x14ac:dyDescent="0.3"/>
    <row r="7538" s="479" customFormat="1" ht="18" customHeight="1" x14ac:dyDescent="0.3"/>
    <row r="7539" s="479" customFormat="1" ht="18" customHeight="1" x14ac:dyDescent="0.3"/>
    <row r="7540" s="479" customFormat="1" ht="18" customHeight="1" x14ac:dyDescent="0.3"/>
    <row r="7541" s="479" customFormat="1" ht="18" customHeight="1" x14ac:dyDescent="0.3"/>
    <row r="7542" s="479" customFormat="1" ht="18" customHeight="1" x14ac:dyDescent="0.3"/>
    <row r="7543" s="479" customFormat="1" ht="18" customHeight="1" x14ac:dyDescent="0.3"/>
    <row r="7544" s="479" customFormat="1" ht="18" customHeight="1" x14ac:dyDescent="0.3"/>
    <row r="7545" s="479" customFormat="1" ht="18" customHeight="1" x14ac:dyDescent="0.3"/>
    <row r="7546" s="479" customFormat="1" ht="18" customHeight="1" x14ac:dyDescent="0.3"/>
    <row r="7547" s="479" customFormat="1" ht="18" customHeight="1" x14ac:dyDescent="0.3"/>
    <row r="7548" s="479" customFormat="1" ht="18" customHeight="1" x14ac:dyDescent="0.3"/>
    <row r="7549" s="479" customFormat="1" ht="18" customHeight="1" x14ac:dyDescent="0.3"/>
    <row r="7550" s="479" customFormat="1" ht="18" customHeight="1" x14ac:dyDescent="0.3"/>
    <row r="7551" s="479" customFormat="1" ht="18" customHeight="1" x14ac:dyDescent="0.3"/>
    <row r="7552" s="479" customFormat="1" ht="18" customHeight="1" x14ac:dyDescent="0.3"/>
    <row r="7553" s="479" customFormat="1" ht="18" customHeight="1" x14ac:dyDescent="0.3"/>
    <row r="7554" s="479" customFormat="1" ht="18" customHeight="1" x14ac:dyDescent="0.3"/>
    <row r="7555" s="479" customFormat="1" ht="18" customHeight="1" x14ac:dyDescent="0.3"/>
    <row r="7556" s="479" customFormat="1" ht="18" customHeight="1" x14ac:dyDescent="0.3"/>
    <row r="7557" s="479" customFormat="1" ht="18" customHeight="1" x14ac:dyDescent="0.3"/>
    <row r="7558" s="479" customFormat="1" ht="18" customHeight="1" x14ac:dyDescent="0.3"/>
    <row r="7559" s="479" customFormat="1" ht="18" customHeight="1" x14ac:dyDescent="0.3"/>
    <row r="7560" s="479" customFormat="1" ht="18" customHeight="1" x14ac:dyDescent="0.3"/>
    <row r="7561" s="479" customFormat="1" ht="18" customHeight="1" x14ac:dyDescent="0.3"/>
    <row r="7562" s="479" customFormat="1" ht="18" customHeight="1" x14ac:dyDescent="0.3"/>
    <row r="7563" s="479" customFormat="1" ht="18" customHeight="1" x14ac:dyDescent="0.3"/>
    <row r="7564" s="479" customFormat="1" ht="18" customHeight="1" x14ac:dyDescent="0.3"/>
    <row r="7565" s="479" customFormat="1" ht="18" customHeight="1" x14ac:dyDescent="0.3"/>
    <row r="7566" s="479" customFormat="1" ht="18" customHeight="1" x14ac:dyDescent="0.3"/>
    <row r="7567" s="479" customFormat="1" ht="18" customHeight="1" x14ac:dyDescent="0.3"/>
    <row r="7568" s="479" customFormat="1" ht="18" customHeight="1" x14ac:dyDescent="0.3"/>
    <row r="7569" s="479" customFormat="1" ht="18" customHeight="1" x14ac:dyDescent="0.3"/>
    <row r="7570" s="479" customFormat="1" ht="18" customHeight="1" x14ac:dyDescent="0.3"/>
    <row r="7571" s="479" customFormat="1" ht="18" customHeight="1" x14ac:dyDescent="0.3"/>
    <row r="7572" s="479" customFormat="1" ht="18" customHeight="1" x14ac:dyDescent="0.3"/>
    <row r="7573" s="479" customFormat="1" ht="18" customHeight="1" x14ac:dyDescent="0.3"/>
    <row r="7574" s="479" customFormat="1" ht="18" customHeight="1" x14ac:dyDescent="0.3"/>
    <row r="7575" s="479" customFormat="1" ht="18" customHeight="1" x14ac:dyDescent="0.3"/>
    <row r="7576" s="479" customFormat="1" ht="18" customHeight="1" x14ac:dyDescent="0.3"/>
    <row r="7577" s="479" customFormat="1" ht="18" customHeight="1" x14ac:dyDescent="0.3"/>
    <row r="7578" s="479" customFormat="1" ht="18" customHeight="1" x14ac:dyDescent="0.3"/>
    <row r="7579" s="479" customFormat="1" ht="18" customHeight="1" x14ac:dyDescent="0.3"/>
    <row r="7580" s="479" customFormat="1" ht="18" customHeight="1" x14ac:dyDescent="0.3"/>
    <row r="7581" s="479" customFormat="1" ht="18" customHeight="1" x14ac:dyDescent="0.3"/>
    <row r="7582" s="479" customFormat="1" ht="18" customHeight="1" x14ac:dyDescent="0.3"/>
    <row r="7583" s="479" customFormat="1" ht="18" customHeight="1" x14ac:dyDescent="0.3"/>
    <row r="7584" s="479" customFormat="1" ht="18" customHeight="1" x14ac:dyDescent="0.3"/>
    <row r="7585" s="479" customFormat="1" ht="18" customHeight="1" x14ac:dyDescent="0.3"/>
    <row r="7586" s="479" customFormat="1" ht="18" customHeight="1" x14ac:dyDescent="0.3"/>
    <row r="7587" s="479" customFormat="1" ht="18" customHeight="1" x14ac:dyDescent="0.3"/>
    <row r="7588" s="479" customFormat="1" ht="18" customHeight="1" x14ac:dyDescent="0.3"/>
    <row r="7589" s="479" customFormat="1" ht="18" customHeight="1" x14ac:dyDescent="0.3"/>
    <row r="7590" s="479" customFormat="1" ht="18" customHeight="1" x14ac:dyDescent="0.3"/>
    <row r="7591" s="479" customFormat="1" ht="18" customHeight="1" x14ac:dyDescent="0.3"/>
    <row r="7592" s="479" customFormat="1" ht="18" customHeight="1" x14ac:dyDescent="0.3"/>
    <row r="7593" s="479" customFormat="1" ht="18" customHeight="1" x14ac:dyDescent="0.3"/>
    <row r="7594" s="479" customFormat="1" ht="18" customHeight="1" x14ac:dyDescent="0.3"/>
    <row r="7595" s="479" customFormat="1" ht="18" customHeight="1" x14ac:dyDescent="0.3"/>
    <row r="7596" s="479" customFormat="1" ht="18" customHeight="1" x14ac:dyDescent="0.3"/>
    <row r="7597" s="479" customFormat="1" ht="18" customHeight="1" x14ac:dyDescent="0.3"/>
    <row r="7598" s="479" customFormat="1" ht="18" customHeight="1" x14ac:dyDescent="0.3"/>
    <row r="7599" s="479" customFormat="1" ht="18" customHeight="1" x14ac:dyDescent="0.3"/>
    <row r="7600" s="479" customFormat="1" ht="18" customHeight="1" x14ac:dyDescent="0.3"/>
    <row r="7601" s="479" customFormat="1" ht="18" customHeight="1" x14ac:dyDescent="0.3"/>
    <row r="7602" s="479" customFormat="1" ht="18" customHeight="1" x14ac:dyDescent="0.3"/>
    <row r="7603" s="479" customFormat="1" ht="18" customHeight="1" x14ac:dyDescent="0.3"/>
    <row r="7604" s="479" customFormat="1" ht="18" customHeight="1" x14ac:dyDescent="0.3"/>
    <row r="7605" s="479" customFormat="1" ht="18" customHeight="1" x14ac:dyDescent="0.3"/>
    <row r="7606" s="479" customFormat="1" ht="18" customHeight="1" x14ac:dyDescent="0.3"/>
    <row r="7607" s="479" customFormat="1" ht="18" customHeight="1" x14ac:dyDescent="0.3"/>
    <row r="7608" s="479" customFormat="1" ht="18" customHeight="1" x14ac:dyDescent="0.3"/>
    <row r="7609" s="479" customFormat="1" ht="18" customHeight="1" x14ac:dyDescent="0.3"/>
    <row r="7610" s="479" customFormat="1" ht="18" customHeight="1" x14ac:dyDescent="0.3"/>
    <row r="7611" s="479" customFormat="1" ht="18" customHeight="1" x14ac:dyDescent="0.3"/>
    <row r="7612" s="479" customFormat="1" ht="18" customHeight="1" x14ac:dyDescent="0.3"/>
    <row r="7613" s="479" customFormat="1" ht="18" customHeight="1" x14ac:dyDescent="0.3"/>
    <row r="7614" s="479" customFormat="1" ht="18" customHeight="1" x14ac:dyDescent="0.3"/>
    <row r="7615" s="479" customFormat="1" ht="18" customHeight="1" x14ac:dyDescent="0.3"/>
    <row r="7616" s="479" customFormat="1" ht="18" customHeight="1" x14ac:dyDescent="0.3"/>
    <row r="7617" s="479" customFormat="1" ht="18" customHeight="1" x14ac:dyDescent="0.3"/>
    <row r="7618" s="479" customFormat="1" ht="18" customHeight="1" x14ac:dyDescent="0.3"/>
    <row r="7619" s="479" customFormat="1" ht="18" customHeight="1" x14ac:dyDescent="0.3"/>
    <row r="7620" s="479" customFormat="1" ht="18" customHeight="1" x14ac:dyDescent="0.3"/>
    <row r="7621" s="479" customFormat="1" ht="18" customHeight="1" x14ac:dyDescent="0.3"/>
    <row r="7622" s="479" customFormat="1" ht="18" customHeight="1" x14ac:dyDescent="0.3"/>
    <row r="7623" s="479" customFormat="1" ht="18" customHeight="1" x14ac:dyDescent="0.3"/>
    <row r="7624" s="479" customFormat="1" ht="18" customHeight="1" x14ac:dyDescent="0.3"/>
    <row r="7625" s="479" customFormat="1" ht="18" customHeight="1" x14ac:dyDescent="0.3"/>
    <row r="7626" s="479" customFormat="1" ht="18" customHeight="1" x14ac:dyDescent="0.3"/>
    <row r="7627" s="479" customFormat="1" ht="18" customHeight="1" x14ac:dyDescent="0.3"/>
    <row r="7628" s="479" customFormat="1" ht="18" customHeight="1" x14ac:dyDescent="0.3"/>
    <row r="7629" s="479" customFormat="1" ht="18" customHeight="1" x14ac:dyDescent="0.3"/>
    <row r="7630" s="479" customFormat="1" ht="18" customHeight="1" x14ac:dyDescent="0.3"/>
    <row r="7631" s="479" customFormat="1" ht="18" customHeight="1" x14ac:dyDescent="0.3"/>
    <row r="7632" s="479" customFormat="1" ht="18" customHeight="1" x14ac:dyDescent="0.3"/>
    <row r="7633" s="479" customFormat="1" ht="18" customHeight="1" x14ac:dyDescent="0.3"/>
    <row r="7634" s="479" customFormat="1" ht="18" customHeight="1" x14ac:dyDescent="0.3"/>
    <row r="7635" s="479" customFormat="1" ht="18" customHeight="1" x14ac:dyDescent="0.3"/>
    <row r="7636" s="479" customFormat="1" ht="18" customHeight="1" x14ac:dyDescent="0.3"/>
    <row r="7637" s="479" customFormat="1" ht="18" customHeight="1" x14ac:dyDescent="0.3"/>
    <row r="7638" s="479" customFormat="1" ht="18" customHeight="1" x14ac:dyDescent="0.3"/>
    <row r="7639" s="479" customFormat="1" ht="18" customHeight="1" x14ac:dyDescent="0.3"/>
    <row r="7640" s="479" customFormat="1" ht="18" customHeight="1" x14ac:dyDescent="0.3"/>
    <row r="7641" s="479" customFormat="1" ht="18" customHeight="1" x14ac:dyDescent="0.3"/>
    <row r="7642" s="479" customFormat="1" ht="18" customHeight="1" x14ac:dyDescent="0.3"/>
    <row r="7643" s="479" customFormat="1" ht="18" customHeight="1" x14ac:dyDescent="0.3"/>
    <row r="7644" s="479" customFormat="1" ht="18" customHeight="1" x14ac:dyDescent="0.3"/>
    <row r="7645" s="479" customFormat="1" ht="18" customHeight="1" x14ac:dyDescent="0.3"/>
    <row r="7646" s="479" customFormat="1" ht="18" customHeight="1" x14ac:dyDescent="0.3"/>
    <row r="7647" s="479" customFormat="1" ht="18" customHeight="1" x14ac:dyDescent="0.3"/>
    <row r="7648" s="479" customFormat="1" ht="18" customHeight="1" x14ac:dyDescent="0.3"/>
    <row r="7649" s="479" customFormat="1" ht="18" customHeight="1" x14ac:dyDescent="0.3"/>
    <row r="7650" s="479" customFormat="1" ht="18" customHeight="1" x14ac:dyDescent="0.3"/>
    <row r="7651" s="479" customFormat="1" ht="18" customHeight="1" x14ac:dyDescent="0.3"/>
    <row r="7652" s="479" customFormat="1" ht="18" customHeight="1" x14ac:dyDescent="0.3"/>
    <row r="7653" s="479" customFormat="1" ht="18" customHeight="1" x14ac:dyDescent="0.3"/>
    <row r="7654" s="479" customFormat="1" ht="18" customHeight="1" x14ac:dyDescent="0.3"/>
    <row r="7655" s="479" customFormat="1" ht="18" customHeight="1" x14ac:dyDescent="0.3"/>
    <row r="7656" s="479" customFormat="1" ht="18" customHeight="1" x14ac:dyDescent="0.3"/>
    <row r="7657" s="479" customFormat="1" ht="18" customHeight="1" x14ac:dyDescent="0.3"/>
    <row r="7658" s="479" customFormat="1" ht="18" customHeight="1" x14ac:dyDescent="0.3"/>
    <row r="7659" s="479" customFormat="1" ht="18" customHeight="1" x14ac:dyDescent="0.3"/>
    <row r="7660" s="479" customFormat="1" ht="18" customHeight="1" x14ac:dyDescent="0.3"/>
    <row r="7661" s="479" customFormat="1" ht="18" customHeight="1" x14ac:dyDescent="0.3"/>
    <row r="7662" s="479" customFormat="1" ht="18" customHeight="1" x14ac:dyDescent="0.3"/>
    <row r="7663" s="479" customFormat="1" ht="18" customHeight="1" x14ac:dyDescent="0.3"/>
    <row r="7664" s="479" customFormat="1" ht="18" customHeight="1" x14ac:dyDescent="0.3"/>
    <row r="7665" s="479" customFormat="1" ht="18" customHeight="1" x14ac:dyDescent="0.3"/>
    <row r="7666" s="479" customFormat="1" ht="18" customHeight="1" x14ac:dyDescent="0.3"/>
    <row r="7667" s="479" customFormat="1" ht="18" customHeight="1" x14ac:dyDescent="0.3"/>
    <row r="7668" s="479" customFormat="1" ht="18" customHeight="1" x14ac:dyDescent="0.3"/>
    <row r="7669" s="479" customFormat="1" ht="18" customHeight="1" x14ac:dyDescent="0.3"/>
    <row r="7670" s="479" customFormat="1" ht="18" customHeight="1" x14ac:dyDescent="0.3"/>
    <row r="7671" s="479" customFormat="1" ht="18" customHeight="1" x14ac:dyDescent="0.3"/>
    <row r="7672" s="479" customFormat="1" ht="18" customHeight="1" x14ac:dyDescent="0.3"/>
    <row r="7673" s="479" customFormat="1" ht="18" customHeight="1" x14ac:dyDescent="0.3"/>
    <row r="7674" s="479" customFormat="1" ht="18" customHeight="1" x14ac:dyDescent="0.3"/>
    <row r="7675" s="479" customFormat="1" ht="18" customHeight="1" x14ac:dyDescent="0.3"/>
    <row r="7676" s="479" customFormat="1" ht="18" customHeight="1" x14ac:dyDescent="0.3"/>
    <row r="7677" s="479" customFormat="1" ht="18" customHeight="1" x14ac:dyDescent="0.3"/>
    <row r="7678" s="479" customFormat="1" ht="18" customHeight="1" x14ac:dyDescent="0.3"/>
    <row r="7679" s="479" customFormat="1" ht="18" customHeight="1" x14ac:dyDescent="0.3"/>
    <row r="7680" s="479" customFormat="1" ht="18" customHeight="1" x14ac:dyDescent="0.3"/>
    <row r="7681" s="479" customFormat="1" ht="18" customHeight="1" x14ac:dyDescent="0.3"/>
    <row r="7682" s="479" customFormat="1" ht="18" customHeight="1" x14ac:dyDescent="0.3"/>
    <row r="7683" s="479" customFormat="1" ht="18" customHeight="1" x14ac:dyDescent="0.3"/>
    <row r="7684" s="479" customFormat="1" ht="18" customHeight="1" x14ac:dyDescent="0.3"/>
    <row r="7685" s="479" customFormat="1" ht="18" customHeight="1" x14ac:dyDescent="0.3"/>
    <row r="7686" s="479" customFormat="1" ht="18" customHeight="1" x14ac:dyDescent="0.3"/>
    <row r="7687" s="479" customFormat="1" ht="18" customHeight="1" x14ac:dyDescent="0.3"/>
    <row r="7688" s="479" customFormat="1" ht="18" customHeight="1" x14ac:dyDescent="0.3"/>
    <row r="7689" s="479" customFormat="1" ht="18" customHeight="1" x14ac:dyDescent="0.3"/>
    <row r="7690" s="479" customFormat="1" ht="18" customHeight="1" x14ac:dyDescent="0.3"/>
    <row r="7691" s="479" customFormat="1" ht="18" customHeight="1" x14ac:dyDescent="0.3"/>
    <row r="7692" s="479" customFormat="1" ht="18" customHeight="1" x14ac:dyDescent="0.3"/>
    <row r="7693" s="479" customFormat="1" ht="18" customHeight="1" x14ac:dyDescent="0.3"/>
    <row r="7694" s="479" customFormat="1" ht="18" customHeight="1" x14ac:dyDescent="0.3"/>
    <row r="7695" s="479" customFormat="1" ht="18" customHeight="1" x14ac:dyDescent="0.3"/>
    <row r="7696" s="479" customFormat="1" ht="18" customHeight="1" x14ac:dyDescent="0.3"/>
    <row r="7697" s="479" customFormat="1" ht="18" customHeight="1" x14ac:dyDescent="0.3"/>
    <row r="7698" s="479" customFormat="1" ht="18" customHeight="1" x14ac:dyDescent="0.3"/>
    <row r="7699" s="479" customFormat="1" ht="18" customHeight="1" x14ac:dyDescent="0.3"/>
    <row r="7700" s="479" customFormat="1" ht="18" customHeight="1" x14ac:dyDescent="0.3"/>
    <row r="7701" s="479" customFormat="1" ht="18" customHeight="1" x14ac:dyDescent="0.3"/>
    <row r="7702" s="479" customFormat="1" ht="18" customHeight="1" x14ac:dyDescent="0.3"/>
    <row r="7703" s="479" customFormat="1" ht="18" customHeight="1" x14ac:dyDescent="0.3"/>
    <row r="7704" s="479" customFormat="1" ht="18" customHeight="1" x14ac:dyDescent="0.3"/>
    <row r="7705" s="479" customFormat="1" ht="18" customHeight="1" x14ac:dyDescent="0.3"/>
    <row r="7706" s="479" customFormat="1" ht="18" customHeight="1" x14ac:dyDescent="0.3"/>
    <row r="7707" s="479" customFormat="1" ht="18" customHeight="1" x14ac:dyDescent="0.3"/>
    <row r="7708" s="479" customFormat="1" ht="18" customHeight="1" x14ac:dyDescent="0.3"/>
    <row r="7709" s="479" customFormat="1" ht="18" customHeight="1" x14ac:dyDescent="0.3"/>
    <row r="7710" s="479" customFormat="1" ht="18" customHeight="1" x14ac:dyDescent="0.3"/>
    <row r="7711" s="479" customFormat="1" ht="18" customHeight="1" x14ac:dyDescent="0.3"/>
    <row r="7712" s="479" customFormat="1" ht="18" customHeight="1" x14ac:dyDescent="0.3"/>
    <row r="7713" s="479" customFormat="1" ht="18" customHeight="1" x14ac:dyDescent="0.3"/>
    <row r="7714" s="479" customFormat="1" ht="18" customHeight="1" x14ac:dyDescent="0.3"/>
    <row r="7715" s="479" customFormat="1" ht="18" customHeight="1" x14ac:dyDescent="0.3"/>
    <row r="7716" s="479" customFormat="1" ht="18" customHeight="1" x14ac:dyDescent="0.3"/>
    <row r="7717" s="479" customFormat="1" ht="18" customHeight="1" x14ac:dyDescent="0.3"/>
    <row r="7718" s="479" customFormat="1" ht="18" customHeight="1" x14ac:dyDescent="0.3"/>
    <row r="7719" s="479" customFormat="1" ht="18" customHeight="1" x14ac:dyDescent="0.3"/>
    <row r="7720" s="479" customFormat="1" ht="18" customHeight="1" x14ac:dyDescent="0.3"/>
    <row r="7721" s="479" customFormat="1" ht="18" customHeight="1" x14ac:dyDescent="0.3"/>
    <row r="7722" s="479" customFormat="1" ht="18" customHeight="1" x14ac:dyDescent="0.3"/>
    <row r="7723" s="479" customFormat="1" ht="18" customHeight="1" x14ac:dyDescent="0.3"/>
    <row r="7724" s="479" customFormat="1" ht="18" customHeight="1" x14ac:dyDescent="0.3"/>
    <row r="7725" s="479" customFormat="1" ht="18" customHeight="1" x14ac:dyDescent="0.3"/>
    <row r="7726" s="479" customFormat="1" ht="18" customHeight="1" x14ac:dyDescent="0.3"/>
    <row r="7727" s="479" customFormat="1" ht="18" customHeight="1" x14ac:dyDescent="0.3"/>
    <row r="7728" s="479" customFormat="1" ht="18" customHeight="1" x14ac:dyDescent="0.3"/>
    <row r="7729" s="479" customFormat="1" ht="18" customHeight="1" x14ac:dyDescent="0.3"/>
    <row r="7730" s="479" customFormat="1" ht="18" customHeight="1" x14ac:dyDescent="0.3"/>
    <row r="7731" s="479" customFormat="1" ht="18" customHeight="1" x14ac:dyDescent="0.3"/>
    <row r="7732" s="479" customFormat="1" ht="18" customHeight="1" x14ac:dyDescent="0.3"/>
    <row r="7733" s="479" customFormat="1" ht="18" customHeight="1" x14ac:dyDescent="0.3"/>
    <row r="7734" s="479" customFormat="1" ht="18" customHeight="1" x14ac:dyDescent="0.3"/>
    <row r="7735" s="479" customFormat="1" ht="18" customHeight="1" x14ac:dyDescent="0.3"/>
    <row r="7736" s="479" customFormat="1" ht="18" customHeight="1" x14ac:dyDescent="0.3"/>
    <row r="7737" s="479" customFormat="1" ht="18" customHeight="1" x14ac:dyDescent="0.3"/>
    <row r="7738" s="479" customFormat="1" ht="18" customHeight="1" x14ac:dyDescent="0.3"/>
    <row r="7739" s="479" customFormat="1" ht="18" customHeight="1" x14ac:dyDescent="0.3"/>
    <row r="7740" s="479" customFormat="1" ht="18" customHeight="1" x14ac:dyDescent="0.3"/>
    <row r="7741" s="479" customFormat="1" ht="18" customHeight="1" x14ac:dyDescent="0.3"/>
    <row r="7742" s="479" customFormat="1" ht="18" customHeight="1" x14ac:dyDescent="0.3"/>
    <row r="7743" s="479" customFormat="1" ht="18" customHeight="1" x14ac:dyDescent="0.3"/>
    <row r="7744" s="479" customFormat="1" ht="18" customHeight="1" x14ac:dyDescent="0.3"/>
    <row r="7745" s="479" customFormat="1" ht="18" customHeight="1" x14ac:dyDescent="0.3"/>
    <row r="7746" s="479" customFormat="1" ht="18" customHeight="1" x14ac:dyDescent="0.3"/>
    <row r="7747" s="479" customFormat="1" ht="18" customHeight="1" x14ac:dyDescent="0.3"/>
    <row r="7748" s="479" customFormat="1" ht="18" customHeight="1" x14ac:dyDescent="0.3"/>
    <row r="7749" s="479" customFormat="1" ht="18" customHeight="1" x14ac:dyDescent="0.3"/>
    <row r="7750" s="479" customFormat="1" ht="18" customHeight="1" x14ac:dyDescent="0.3"/>
    <row r="7751" s="479" customFormat="1" ht="18" customHeight="1" x14ac:dyDescent="0.3"/>
    <row r="7752" s="479" customFormat="1" ht="18" customHeight="1" x14ac:dyDescent="0.3"/>
    <row r="7753" s="479" customFormat="1" ht="18" customHeight="1" x14ac:dyDescent="0.3"/>
    <row r="7754" s="479" customFormat="1" ht="18" customHeight="1" x14ac:dyDescent="0.3"/>
    <row r="7755" s="479" customFormat="1" ht="18" customHeight="1" x14ac:dyDescent="0.3"/>
    <row r="7756" s="479" customFormat="1" ht="18" customHeight="1" x14ac:dyDescent="0.3"/>
    <row r="7757" s="479" customFormat="1" ht="18" customHeight="1" x14ac:dyDescent="0.3"/>
    <row r="7758" s="479" customFormat="1" ht="18" customHeight="1" x14ac:dyDescent="0.3"/>
    <row r="7759" s="479" customFormat="1" ht="18" customHeight="1" x14ac:dyDescent="0.3"/>
    <row r="7760" s="479" customFormat="1" ht="18" customHeight="1" x14ac:dyDescent="0.3"/>
    <row r="7761" s="479" customFormat="1" ht="18" customHeight="1" x14ac:dyDescent="0.3"/>
    <row r="7762" s="479" customFormat="1" ht="18" customHeight="1" x14ac:dyDescent="0.3"/>
    <row r="7763" s="479" customFormat="1" ht="18" customHeight="1" x14ac:dyDescent="0.3"/>
    <row r="7764" s="479" customFormat="1" ht="18" customHeight="1" x14ac:dyDescent="0.3"/>
    <row r="7765" s="479" customFormat="1" ht="18" customHeight="1" x14ac:dyDescent="0.3"/>
    <row r="7766" s="479" customFormat="1" ht="18" customHeight="1" x14ac:dyDescent="0.3"/>
    <row r="7767" s="479" customFormat="1" ht="18" customHeight="1" x14ac:dyDescent="0.3"/>
    <row r="7768" s="479" customFormat="1" ht="18" customHeight="1" x14ac:dyDescent="0.3"/>
    <row r="7769" s="479" customFormat="1" ht="18" customHeight="1" x14ac:dyDescent="0.3"/>
    <row r="7770" s="479" customFormat="1" ht="18" customHeight="1" x14ac:dyDescent="0.3"/>
    <row r="7771" s="479" customFormat="1" ht="18" customHeight="1" x14ac:dyDescent="0.3"/>
    <row r="7772" s="479" customFormat="1" ht="18" customHeight="1" x14ac:dyDescent="0.3"/>
    <row r="7773" s="479" customFormat="1" ht="18" customHeight="1" x14ac:dyDescent="0.3"/>
    <row r="7774" s="479" customFormat="1" ht="18" customHeight="1" x14ac:dyDescent="0.3"/>
    <row r="7775" s="479" customFormat="1" ht="18" customHeight="1" x14ac:dyDescent="0.3"/>
    <row r="7776" s="479" customFormat="1" ht="18" customHeight="1" x14ac:dyDescent="0.3"/>
    <row r="7777" s="479" customFormat="1" ht="18" customHeight="1" x14ac:dyDescent="0.3"/>
    <row r="7778" s="479" customFormat="1" ht="18" customHeight="1" x14ac:dyDescent="0.3"/>
    <row r="7779" s="479" customFormat="1" ht="18" customHeight="1" x14ac:dyDescent="0.3"/>
    <row r="7780" s="479" customFormat="1" ht="18" customHeight="1" x14ac:dyDescent="0.3"/>
    <row r="7781" s="479" customFormat="1" ht="18" customHeight="1" x14ac:dyDescent="0.3"/>
    <row r="7782" s="479" customFormat="1" ht="18" customHeight="1" x14ac:dyDescent="0.3"/>
    <row r="7783" s="479" customFormat="1" ht="18" customHeight="1" x14ac:dyDescent="0.3"/>
    <row r="7784" s="479" customFormat="1" ht="18" customHeight="1" x14ac:dyDescent="0.3"/>
    <row r="7785" s="479" customFormat="1" ht="18" customHeight="1" x14ac:dyDescent="0.3"/>
    <row r="7786" s="479" customFormat="1" ht="18" customHeight="1" x14ac:dyDescent="0.3"/>
    <row r="7787" s="479" customFormat="1" ht="18" customHeight="1" x14ac:dyDescent="0.3"/>
    <row r="7788" s="479" customFormat="1" ht="18" customHeight="1" x14ac:dyDescent="0.3"/>
    <row r="7789" s="479" customFormat="1" ht="18" customHeight="1" x14ac:dyDescent="0.3"/>
    <row r="7790" s="479" customFormat="1" ht="18" customHeight="1" x14ac:dyDescent="0.3"/>
    <row r="7791" s="479" customFormat="1" ht="18" customHeight="1" x14ac:dyDescent="0.3"/>
    <row r="7792" s="479" customFormat="1" ht="18" customHeight="1" x14ac:dyDescent="0.3"/>
    <row r="7793" s="479" customFormat="1" ht="18" customHeight="1" x14ac:dyDescent="0.3"/>
    <row r="7794" s="479" customFormat="1" ht="18" customHeight="1" x14ac:dyDescent="0.3"/>
    <row r="7795" s="479" customFormat="1" ht="18" customHeight="1" x14ac:dyDescent="0.3"/>
    <row r="7796" s="479" customFormat="1" ht="18" customHeight="1" x14ac:dyDescent="0.3"/>
    <row r="7797" s="479" customFormat="1" ht="18" customHeight="1" x14ac:dyDescent="0.3"/>
    <row r="7798" s="479" customFormat="1" ht="18" customHeight="1" x14ac:dyDescent="0.3"/>
    <row r="7799" s="479" customFormat="1" ht="18" customHeight="1" x14ac:dyDescent="0.3"/>
    <row r="7800" s="479" customFormat="1" ht="18" customHeight="1" x14ac:dyDescent="0.3"/>
    <row r="7801" s="479" customFormat="1" ht="18" customHeight="1" x14ac:dyDescent="0.3"/>
    <row r="7802" s="479" customFormat="1" ht="18" customHeight="1" x14ac:dyDescent="0.3"/>
    <row r="7803" s="479" customFormat="1" ht="18" customHeight="1" x14ac:dyDescent="0.3"/>
    <row r="7804" s="479" customFormat="1" ht="18" customHeight="1" x14ac:dyDescent="0.3"/>
    <row r="7805" s="479" customFormat="1" ht="18" customHeight="1" x14ac:dyDescent="0.3"/>
    <row r="7806" s="479" customFormat="1" ht="18" customHeight="1" x14ac:dyDescent="0.3"/>
    <row r="7807" s="479" customFormat="1" ht="18" customHeight="1" x14ac:dyDescent="0.3"/>
    <row r="7808" s="479" customFormat="1" ht="18" customHeight="1" x14ac:dyDescent="0.3"/>
    <row r="7809" s="479" customFormat="1" ht="18" customHeight="1" x14ac:dyDescent="0.3"/>
    <row r="7810" s="479" customFormat="1" ht="18" customHeight="1" x14ac:dyDescent="0.3"/>
    <row r="7811" s="479" customFormat="1" ht="18" customHeight="1" x14ac:dyDescent="0.3"/>
    <row r="7812" s="479" customFormat="1" ht="18" customHeight="1" x14ac:dyDescent="0.3"/>
    <row r="7813" s="479" customFormat="1" ht="18" customHeight="1" x14ac:dyDescent="0.3"/>
    <row r="7814" s="479" customFormat="1" ht="18" customHeight="1" x14ac:dyDescent="0.3"/>
    <row r="7815" s="479" customFormat="1" ht="18" customHeight="1" x14ac:dyDescent="0.3"/>
    <row r="7816" s="479" customFormat="1" ht="18" customHeight="1" x14ac:dyDescent="0.3"/>
    <row r="7817" s="479" customFormat="1" ht="18" customHeight="1" x14ac:dyDescent="0.3"/>
    <row r="7818" s="479" customFormat="1" ht="18" customHeight="1" x14ac:dyDescent="0.3"/>
    <row r="7819" s="479" customFormat="1" ht="18" customHeight="1" x14ac:dyDescent="0.3"/>
    <row r="7820" s="479" customFormat="1" ht="18" customHeight="1" x14ac:dyDescent="0.3"/>
    <row r="7821" s="479" customFormat="1" ht="18" customHeight="1" x14ac:dyDescent="0.3"/>
    <row r="7822" s="479" customFormat="1" ht="18" customHeight="1" x14ac:dyDescent="0.3"/>
    <row r="7823" s="479" customFormat="1" ht="18" customHeight="1" x14ac:dyDescent="0.3"/>
    <row r="7824" s="479" customFormat="1" ht="18" customHeight="1" x14ac:dyDescent="0.3"/>
    <row r="7825" s="479" customFormat="1" ht="18" customHeight="1" x14ac:dyDescent="0.3"/>
    <row r="7826" s="479" customFormat="1" ht="18" customHeight="1" x14ac:dyDescent="0.3"/>
    <row r="7827" s="479" customFormat="1" ht="18" customHeight="1" x14ac:dyDescent="0.3"/>
    <row r="7828" s="479" customFormat="1" ht="18" customHeight="1" x14ac:dyDescent="0.3"/>
    <row r="7829" s="479" customFormat="1" ht="18" customHeight="1" x14ac:dyDescent="0.3"/>
    <row r="7830" s="479" customFormat="1" ht="18" customHeight="1" x14ac:dyDescent="0.3"/>
    <row r="7831" s="479" customFormat="1" ht="18" customHeight="1" x14ac:dyDescent="0.3"/>
    <row r="7832" s="479" customFormat="1" ht="18" customHeight="1" x14ac:dyDescent="0.3"/>
    <row r="7833" s="479" customFormat="1" ht="18" customHeight="1" x14ac:dyDescent="0.3"/>
    <row r="7834" s="479" customFormat="1" ht="18" customHeight="1" x14ac:dyDescent="0.3"/>
    <row r="7835" s="479" customFormat="1" ht="18" customHeight="1" x14ac:dyDescent="0.3"/>
    <row r="7836" s="479" customFormat="1" ht="18" customHeight="1" x14ac:dyDescent="0.3"/>
    <row r="7837" s="479" customFormat="1" ht="18" customHeight="1" x14ac:dyDescent="0.3"/>
    <row r="7838" s="479" customFormat="1" ht="18" customHeight="1" x14ac:dyDescent="0.3"/>
    <row r="7839" s="479" customFormat="1" ht="18" customHeight="1" x14ac:dyDescent="0.3"/>
    <row r="7840" s="479" customFormat="1" ht="18" customHeight="1" x14ac:dyDescent="0.3"/>
    <row r="7841" s="479" customFormat="1" ht="18" customHeight="1" x14ac:dyDescent="0.3"/>
    <row r="7842" s="479" customFormat="1" ht="18" customHeight="1" x14ac:dyDescent="0.3"/>
    <row r="7843" s="479" customFormat="1" ht="18" customHeight="1" x14ac:dyDescent="0.3"/>
    <row r="7844" s="479" customFormat="1" ht="18" customHeight="1" x14ac:dyDescent="0.3"/>
    <row r="7845" s="479" customFormat="1" ht="18" customHeight="1" x14ac:dyDescent="0.3"/>
    <row r="7846" s="479" customFormat="1" ht="18" customHeight="1" x14ac:dyDescent="0.3"/>
    <row r="7847" s="479" customFormat="1" ht="18" customHeight="1" x14ac:dyDescent="0.3"/>
    <row r="7848" s="479" customFormat="1" ht="18" customHeight="1" x14ac:dyDescent="0.3"/>
    <row r="7849" s="479" customFormat="1" ht="18" customHeight="1" x14ac:dyDescent="0.3"/>
    <row r="7850" s="479" customFormat="1" ht="18" customHeight="1" x14ac:dyDescent="0.3"/>
    <row r="7851" s="479" customFormat="1" ht="18" customHeight="1" x14ac:dyDescent="0.3"/>
    <row r="7852" s="479" customFormat="1" ht="18" customHeight="1" x14ac:dyDescent="0.3"/>
    <row r="7853" s="479" customFormat="1" ht="18" customHeight="1" x14ac:dyDescent="0.3"/>
    <row r="7854" s="479" customFormat="1" ht="18" customHeight="1" x14ac:dyDescent="0.3"/>
    <row r="7855" s="479" customFormat="1" ht="18" customHeight="1" x14ac:dyDescent="0.3"/>
    <row r="7856" s="479" customFormat="1" ht="18" customHeight="1" x14ac:dyDescent="0.3"/>
    <row r="7857" s="479" customFormat="1" ht="18" customHeight="1" x14ac:dyDescent="0.3"/>
    <row r="7858" s="479" customFormat="1" ht="18" customHeight="1" x14ac:dyDescent="0.3"/>
    <row r="7859" s="479" customFormat="1" ht="18" customHeight="1" x14ac:dyDescent="0.3"/>
    <row r="7860" s="479" customFormat="1" ht="18" customHeight="1" x14ac:dyDescent="0.3"/>
    <row r="7861" s="479" customFormat="1" ht="18" customHeight="1" x14ac:dyDescent="0.3"/>
    <row r="7862" s="479" customFormat="1" ht="18" customHeight="1" x14ac:dyDescent="0.3"/>
    <row r="7863" s="479" customFormat="1" ht="18" customHeight="1" x14ac:dyDescent="0.3"/>
    <row r="7864" s="479" customFormat="1" ht="18" customHeight="1" x14ac:dyDescent="0.3"/>
    <row r="7865" s="479" customFormat="1" ht="18" customHeight="1" x14ac:dyDescent="0.3"/>
    <row r="7866" s="479" customFormat="1" ht="18" customHeight="1" x14ac:dyDescent="0.3"/>
    <row r="7867" s="479" customFormat="1" ht="18" customHeight="1" x14ac:dyDescent="0.3"/>
    <row r="7868" s="479" customFormat="1" ht="18" customHeight="1" x14ac:dyDescent="0.3"/>
    <row r="7869" s="479" customFormat="1" ht="18" customHeight="1" x14ac:dyDescent="0.3"/>
    <row r="7870" s="479" customFormat="1" ht="18" customHeight="1" x14ac:dyDescent="0.3"/>
    <row r="7871" s="479" customFormat="1" ht="18" customHeight="1" x14ac:dyDescent="0.3"/>
    <row r="7872" s="479" customFormat="1" ht="18" customHeight="1" x14ac:dyDescent="0.3"/>
    <row r="7873" s="479" customFormat="1" ht="18" customHeight="1" x14ac:dyDescent="0.3"/>
    <row r="7874" s="479" customFormat="1" ht="18" customHeight="1" x14ac:dyDescent="0.3"/>
    <row r="7875" s="479" customFormat="1" ht="18" customHeight="1" x14ac:dyDescent="0.3"/>
    <row r="7876" s="479" customFormat="1" ht="18" customHeight="1" x14ac:dyDescent="0.3"/>
    <row r="7877" s="479" customFormat="1" ht="18" customHeight="1" x14ac:dyDescent="0.3"/>
    <row r="7878" s="479" customFormat="1" ht="18" customHeight="1" x14ac:dyDescent="0.3"/>
    <row r="7879" s="479" customFormat="1" ht="18" customHeight="1" x14ac:dyDescent="0.3"/>
    <row r="7880" s="479" customFormat="1" ht="18" customHeight="1" x14ac:dyDescent="0.3"/>
    <row r="7881" s="479" customFormat="1" ht="18" customHeight="1" x14ac:dyDescent="0.3"/>
    <row r="7882" s="479" customFormat="1" ht="18" customHeight="1" x14ac:dyDescent="0.3"/>
    <row r="7883" s="479" customFormat="1" ht="18" customHeight="1" x14ac:dyDescent="0.3"/>
    <row r="7884" s="479" customFormat="1" ht="18" customHeight="1" x14ac:dyDescent="0.3"/>
    <row r="7885" s="479" customFormat="1" ht="18" customHeight="1" x14ac:dyDescent="0.3"/>
    <row r="7886" s="479" customFormat="1" ht="18" customHeight="1" x14ac:dyDescent="0.3"/>
    <row r="7887" s="479" customFormat="1" ht="18" customHeight="1" x14ac:dyDescent="0.3"/>
    <row r="7888" s="479" customFormat="1" ht="18" customHeight="1" x14ac:dyDescent="0.3"/>
    <row r="7889" s="479" customFormat="1" ht="18" customHeight="1" x14ac:dyDescent="0.3"/>
    <row r="7890" s="479" customFormat="1" ht="18" customHeight="1" x14ac:dyDescent="0.3"/>
    <row r="7891" s="479" customFormat="1" ht="18" customHeight="1" x14ac:dyDescent="0.3"/>
    <row r="7892" s="479" customFormat="1" ht="18" customHeight="1" x14ac:dyDescent="0.3"/>
    <row r="7893" s="479" customFormat="1" ht="18" customHeight="1" x14ac:dyDescent="0.3"/>
    <row r="7894" s="479" customFormat="1" ht="18" customHeight="1" x14ac:dyDescent="0.3"/>
    <row r="7895" s="479" customFormat="1" ht="18" customHeight="1" x14ac:dyDescent="0.3"/>
    <row r="7896" s="479" customFormat="1" ht="18" customHeight="1" x14ac:dyDescent="0.3"/>
    <row r="7897" s="479" customFormat="1" ht="18" customHeight="1" x14ac:dyDescent="0.3"/>
    <row r="7898" s="479" customFormat="1" ht="18" customHeight="1" x14ac:dyDescent="0.3"/>
    <row r="7899" s="479" customFormat="1" ht="18" customHeight="1" x14ac:dyDescent="0.3"/>
    <row r="7900" s="479" customFormat="1" ht="18" customHeight="1" x14ac:dyDescent="0.3"/>
    <row r="7901" s="479" customFormat="1" ht="18" customHeight="1" x14ac:dyDescent="0.3"/>
    <row r="7902" s="479" customFormat="1" ht="18" customHeight="1" x14ac:dyDescent="0.3"/>
    <row r="7903" s="479" customFormat="1" ht="18" customHeight="1" x14ac:dyDescent="0.3"/>
    <row r="7904" s="479" customFormat="1" ht="18" customHeight="1" x14ac:dyDescent="0.3"/>
    <row r="7905" s="479" customFormat="1" ht="18" customHeight="1" x14ac:dyDescent="0.3"/>
    <row r="7906" s="479" customFormat="1" ht="18" customHeight="1" x14ac:dyDescent="0.3"/>
    <row r="7907" s="479" customFormat="1" ht="18" customHeight="1" x14ac:dyDescent="0.3"/>
    <row r="7908" s="479" customFormat="1" ht="18" customHeight="1" x14ac:dyDescent="0.3"/>
    <row r="7909" s="479" customFormat="1" ht="18" customHeight="1" x14ac:dyDescent="0.3"/>
    <row r="7910" s="479" customFormat="1" ht="18" customHeight="1" x14ac:dyDescent="0.3"/>
    <row r="7911" s="479" customFormat="1" ht="18" customHeight="1" x14ac:dyDescent="0.3"/>
    <row r="7912" s="479" customFormat="1" ht="18" customHeight="1" x14ac:dyDescent="0.3"/>
    <row r="7913" s="479" customFormat="1" ht="18" customHeight="1" x14ac:dyDescent="0.3"/>
    <row r="7914" s="479" customFormat="1" ht="18" customHeight="1" x14ac:dyDescent="0.3"/>
    <row r="7915" s="479" customFormat="1" ht="18" customHeight="1" x14ac:dyDescent="0.3"/>
    <row r="7916" s="479" customFormat="1" ht="18" customHeight="1" x14ac:dyDescent="0.3"/>
    <row r="7917" s="479" customFormat="1" ht="18" customHeight="1" x14ac:dyDescent="0.3"/>
    <row r="7918" s="479" customFormat="1" ht="18" customHeight="1" x14ac:dyDescent="0.3"/>
    <row r="7919" s="479" customFormat="1" ht="18" customHeight="1" x14ac:dyDescent="0.3"/>
    <row r="7920" s="479" customFormat="1" ht="18" customHeight="1" x14ac:dyDescent="0.3"/>
    <row r="7921" s="479" customFormat="1" ht="18" customHeight="1" x14ac:dyDescent="0.3"/>
    <row r="7922" s="479" customFormat="1" ht="18" customHeight="1" x14ac:dyDescent="0.3"/>
    <row r="7923" s="479" customFormat="1" ht="18" customHeight="1" x14ac:dyDescent="0.3"/>
    <row r="7924" s="479" customFormat="1" ht="18" customHeight="1" x14ac:dyDescent="0.3"/>
    <row r="7925" s="479" customFormat="1" ht="18" customHeight="1" x14ac:dyDescent="0.3"/>
    <row r="7926" s="479" customFormat="1" ht="18" customHeight="1" x14ac:dyDescent="0.3"/>
    <row r="7927" s="479" customFormat="1" ht="18" customHeight="1" x14ac:dyDescent="0.3"/>
    <row r="7928" s="479" customFormat="1" ht="18" customHeight="1" x14ac:dyDescent="0.3"/>
    <row r="7929" s="479" customFormat="1" ht="18" customHeight="1" x14ac:dyDescent="0.3"/>
    <row r="7930" s="479" customFormat="1" ht="18" customHeight="1" x14ac:dyDescent="0.3"/>
    <row r="7931" s="479" customFormat="1" ht="18" customHeight="1" x14ac:dyDescent="0.3"/>
    <row r="7932" s="479" customFormat="1" ht="18" customHeight="1" x14ac:dyDescent="0.3"/>
    <row r="7933" s="479" customFormat="1" ht="18" customHeight="1" x14ac:dyDescent="0.3"/>
    <row r="7934" s="479" customFormat="1" ht="18" customHeight="1" x14ac:dyDescent="0.3"/>
    <row r="7935" s="479" customFormat="1" ht="18" customHeight="1" x14ac:dyDescent="0.3"/>
    <row r="7936" s="479" customFormat="1" ht="18" customHeight="1" x14ac:dyDescent="0.3"/>
    <row r="7937" s="479" customFormat="1" ht="18" customHeight="1" x14ac:dyDescent="0.3"/>
    <row r="7938" s="479" customFormat="1" ht="18" customHeight="1" x14ac:dyDescent="0.3"/>
    <row r="7939" s="479" customFormat="1" ht="18" customHeight="1" x14ac:dyDescent="0.3"/>
    <row r="7940" s="479" customFormat="1" ht="18" customHeight="1" x14ac:dyDescent="0.3"/>
    <row r="7941" s="479" customFormat="1" ht="18" customHeight="1" x14ac:dyDescent="0.3"/>
    <row r="7942" s="479" customFormat="1" ht="18" customHeight="1" x14ac:dyDescent="0.3"/>
    <row r="7943" s="479" customFormat="1" ht="18" customHeight="1" x14ac:dyDescent="0.3"/>
    <row r="7944" s="479" customFormat="1" ht="18" customHeight="1" x14ac:dyDescent="0.3"/>
    <row r="7945" s="479" customFormat="1" ht="18" customHeight="1" x14ac:dyDescent="0.3"/>
    <row r="7946" s="479" customFormat="1" ht="18" customHeight="1" x14ac:dyDescent="0.3"/>
    <row r="7947" s="479" customFormat="1" ht="18" customHeight="1" x14ac:dyDescent="0.3"/>
    <row r="7948" s="479" customFormat="1" ht="18" customHeight="1" x14ac:dyDescent="0.3"/>
    <row r="7949" s="479" customFormat="1" ht="18" customHeight="1" x14ac:dyDescent="0.3"/>
    <row r="7950" s="479" customFormat="1" ht="18" customHeight="1" x14ac:dyDescent="0.3"/>
    <row r="7951" s="479" customFormat="1" ht="18" customHeight="1" x14ac:dyDescent="0.3"/>
    <row r="7952" s="479" customFormat="1" ht="18" customHeight="1" x14ac:dyDescent="0.3"/>
    <row r="7953" s="479" customFormat="1" ht="18" customHeight="1" x14ac:dyDescent="0.3"/>
    <row r="7954" s="479" customFormat="1" ht="18" customHeight="1" x14ac:dyDescent="0.3"/>
    <row r="7955" s="479" customFormat="1" ht="18" customHeight="1" x14ac:dyDescent="0.3"/>
    <row r="7956" s="479" customFormat="1" ht="18" customHeight="1" x14ac:dyDescent="0.3"/>
    <row r="7957" s="479" customFormat="1" ht="18" customHeight="1" x14ac:dyDescent="0.3"/>
    <row r="7958" s="479" customFormat="1" ht="18" customHeight="1" x14ac:dyDescent="0.3"/>
    <row r="7959" s="479" customFormat="1" ht="18" customHeight="1" x14ac:dyDescent="0.3"/>
    <row r="7960" s="479" customFormat="1" ht="18" customHeight="1" x14ac:dyDescent="0.3"/>
    <row r="7961" s="479" customFormat="1" ht="18" customHeight="1" x14ac:dyDescent="0.3"/>
    <row r="7962" s="479" customFormat="1" ht="18" customHeight="1" x14ac:dyDescent="0.3"/>
    <row r="7963" s="479" customFormat="1" ht="18" customHeight="1" x14ac:dyDescent="0.3"/>
    <row r="7964" s="479" customFormat="1" ht="18" customHeight="1" x14ac:dyDescent="0.3"/>
    <row r="7965" s="479" customFormat="1" ht="18" customHeight="1" x14ac:dyDescent="0.3"/>
    <row r="7966" s="479" customFormat="1" ht="18" customHeight="1" x14ac:dyDescent="0.3"/>
    <row r="7967" s="479" customFormat="1" ht="18" customHeight="1" x14ac:dyDescent="0.3"/>
    <row r="7968" s="479" customFormat="1" ht="18" customHeight="1" x14ac:dyDescent="0.3"/>
    <row r="7969" s="479" customFormat="1" ht="18" customHeight="1" x14ac:dyDescent="0.3"/>
    <row r="7970" s="479" customFormat="1" ht="18" customHeight="1" x14ac:dyDescent="0.3"/>
    <row r="7971" s="479" customFormat="1" ht="18" customHeight="1" x14ac:dyDescent="0.3"/>
    <row r="7972" s="479" customFormat="1" ht="18" customHeight="1" x14ac:dyDescent="0.3"/>
    <row r="7973" s="479" customFormat="1" ht="18" customHeight="1" x14ac:dyDescent="0.3"/>
    <row r="7974" s="479" customFormat="1" ht="18" customHeight="1" x14ac:dyDescent="0.3"/>
    <row r="7975" s="479" customFormat="1" ht="18" customHeight="1" x14ac:dyDescent="0.3"/>
    <row r="7976" s="479" customFormat="1" ht="18" customHeight="1" x14ac:dyDescent="0.3"/>
    <row r="7977" s="479" customFormat="1" ht="18" customHeight="1" x14ac:dyDescent="0.3"/>
    <row r="7978" s="479" customFormat="1" ht="18" customHeight="1" x14ac:dyDescent="0.3"/>
    <row r="7979" s="479" customFormat="1" ht="18" customHeight="1" x14ac:dyDescent="0.3"/>
    <row r="7980" s="479" customFormat="1" ht="18" customHeight="1" x14ac:dyDescent="0.3"/>
    <row r="7981" s="479" customFormat="1" ht="18" customHeight="1" x14ac:dyDescent="0.3"/>
    <row r="7982" s="479" customFormat="1" ht="18" customHeight="1" x14ac:dyDescent="0.3"/>
    <row r="7983" s="479" customFormat="1" ht="18" customHeight="1" x14ac:dyDescent="0.3"/>
    <row r="7984" s="479" customFormat="1" ht="18" customHeight="1" x14ac:dyDescent="0.3"/>
    <row r="7985" s="479" customFormat="1" ht="18" customHeight="1" x14ac:dyDescent="0.3"/>
    <row r="7986" s="479" customFormat="1" ht="18" customHeight="1" x14ac:dyDescent="0.3"/>
    <row r="7987" s="479" customFormat="1" ht="18" customHeight="1" x14ac:dyDescent="0.3"/>
    <row r="7988" s="479" customFormat="1" ht="18" customHeight="1" x14ac:dyDescent="0.3"/>
    <row r="7989" s="479" customFormat="1" ht="18" customHeight="1" x14ac:dyDescent="0.3"/>
    <row r="7990" s="479" customFormat="1" ht="18" customHeight="1" x14ac:dyDescent="0.3"/>
    <row r="7991" s="479" customFormat="1" ht="18" customHeight="1" x14ac:dyDescent="0.3"/>
    <row r="7992" s="479" customFormat="1" ht="18" customHeight="1" x14ac:dyDescent="0.3"/>
    <row r="7993" s="479" customFormat="1" ht="18" customHeight="1" x14ac:dyDescent="0.3"/>
    <row r="7994" s="479" customFormat="1" ht="18" customHeight="1" x14ac:dyDescent="0.3"/>
    <row r="7995" s="479" customFormat="1" ht="18" customHeight="1" x14ac:dyDescent="0.3"/>
    <row r="7996" s="479" customFormat="1" ht="18" customHeight="1" x14ac:dyDescent="0.3"/>
    <row r="7997" s="479" customFormat="1" ht="18" customHeight="1" x14ac:dyDescent="0.3"/>
    <row r="7998" s="479" customFormat="1" ht="18" customHeight="1" x14ac:dyDescent="0.3"/>
    <row r="7999" s="479" customFormat="1" ht="18" customHeight="1" x14ac:dyDescent="0.3"/>
    <row r="8000" s="479" customFormat="1" ht="18" customHeight="1" x14ac:dyDescent="0.3"/>
    <row r="8001" s="479" customFormat="1" ht="18" customHeight="1" x14ac:dyDescent="0.3"/>
    <row r="8002" s="479" customFormat="1" ht="18" customHeight="1" x14ac:dyDescent="0.3"/>
    <row r="8003" s="479" customFormat="1" ht="18" customHeight="1" x14ac:dyDescent="0.3"/>
    <row r="8004" s="479" customFormat="1" ht="18" customHeight="1" x14ac:dyDescent="0.3"/>
    <row r="8005" s="479" customFormat="1" ht="18" customHeight="1" x14ac:dyDescent="0.3"/>
    <row r="8006" s="479" customFormat="1" ht="18" customHeight="1" x14ac:dyDescent="0.3"/>
    <row r="8007" s="479" customFormat="1" ht="18" customHeight="1" x14ac:dyDescent="0.3"/>
    <row r="8008" s="479" customFormat="1" ht="18" customHeight="1" x14ac:dyDescent="0.3"/>
    <row r="8009" s="479" customFormat="1" ht="18" customHeight="1" x14ac:dyDescent="0.3"/>
    <row r="8010" s="479" customFormat="1" ht="18" customHeight="1" x14ac:dyDescent="0.3"/>
    <row r="8011" s="479" customFormat="1" ht="18" customHeight="1" x14ac:dyDescent="0.3"/>
    <row r="8012" s="479" customFormat="1" ht="18" customHeight="1" x14ac:dyDescent="0.3"/>
    <row r="8013" s="479" customFormat="1" ht="18" customHeight="1" x14ac:dyDescent="0.3"/>
    <row r="8014" s="479" customFormat="1" ht="18" customHeight="1" x14ac:dyDescent="0.3"/>
    <row r="8015" s="479" customFormat="1" ht="18" customHeight="1" x14ac:dyDescent="0.3"/>
    <row r="8016" s="479" customFormat="1" ht="18" customHeight="1" x14ac:dyDescent="0.3"/>
    <row r="8017" s="479" customFormat="1" ht="18" customHeight="1" x14ac:dyDescent="0.3"/>
    <row r="8018" s="479" customFormat="1" ht="18" customHeight="1" x14ac:dyDescent="0.3"/>
    <row r="8019" s="479" customFormat="1" ht="18" customHeight="1" x14ac:dyDescent="0.3"/>
    <row r="8020" s="479" customFormat="1" ht="18" customHeight="1" x14ac:dyDescent="0.3"/>
    <row r="8021" s="479" customFormat="1" ht="18" customHeight="1" x14ac:dyDescent="0.3"/>
    <row r="8022" s="479" customFormat="1" ht="18" customHeight="1" x14ac:dyDescent="0.3"/>
    <row r="8023" s="479" customFormat="1" ht="18" customHeight="1" x14ac:dyDescent="0.3"/>
    <row r="8024" s="479" customFormat="1" ht="18" customHeight="1" x14ac:dyDescent="0.3"/>
    <row r="8025" s="479" customFormat="1" ht="18" customHeight="1" x14ac:dyDescent="0.3"/>
    <row r="8026" s="479" customFormat="1" ht="18" customHeight="1" x14ac:dyDescent="0.3"/>
    <row r="8027" s="479" customFormat="1" ht="18" customHeight="1" x14ac:dyDescent="0.3"/>
    <row r="8028" s="479" customFormat="1" ht="18" customHeight="1" x14ac:dyDescent="0.3"/>
    <row r="8029" s="479" customFormat="1" ht="18" customHeight="1" x14ac:dyDescent="0.3"/>
    <row r="8030" s="479" customFormat="1" ht="18" customHeight="1" x14ac:dyDescent="0.3"/>
    <row r="8031" s="479" customFormat="1" ht="18" customHeight="1" x14ac:dyDescent="0.3"/>
    <row r="8032" s="479" customFormat="1" ht="18" customHeight="1" x14ac:dyDescent="0.3"/>
    <row r="8033" s="479" customFormat="1" ht="18" customHeight="1" x14ac:dyDescent="0.3"/>
    <row r="8034" s="479" customFormat="1" ht="18" customHeight="1" x14ac:dyDescent="0.3"/>
    <row r="8035" s="479" customFormat="1" ht="18" customHeight="1" x14ac:dyDescent="0.3"/>
    <row r="8036" s="479" customFormat="1" ht="18" customHeight="1" x14ac:dyDescent="0.3"/>
    <row r="8037" s="479" customFormat="1" ht="18" customHeight="1" x14ac:dyDescent="0.3"/>
    <row r="8038" s="479" customFormat="1" ht="18" customHeight="1" x14ac:dyDescent="0.3"/>
    <row r="8039" s="479" customFormat="1" ht="18" customHeight="1" x14ac:dyDescent="0.3"/>
    <row r="8040" s="479" customFormat="1" ht="18" customHeight="1" x14ac:dyDescent="0.3"/>
    <row r="8041" s="479" customFormat="1" ht="18" customHeight="1" x14ac:dyDescent="0.3"/>
    <row r="8042" s="479" customFormat="1" ht="18" customHeight="1" x14ac:dyDescent="0.3"/>
    <row r="8043" s="479" customFormat="1" ht="18" customHeight="1" x14ac:dyDescent="0.3"/>
    <row r="8044" s="479" customFormat="1" ht="18" customHeight="1" x14ac:dyDescent="0.3"/>
    <row r="8045" s="479" customFormat="1" ht="18" customHeight="1" x14ac:dyDescent="0.3"/>
    <row r="8046" s="479" customFormat="1" ht="18" customHeight="1" x14ac:dyDescent="0.3"/>
    <row r="8047" s="479" customFormat="1" ht="18" customHeight="1" x14ac:dyDescent="0.3"/>
    <row r="8048" s="479" customFormat="1" ht="18" customHeight="1" x14ac:dyDescent="0.3"/>
    <row r="8049" s="479" customFormat="1" ht="18" customHeight="1" x14ac:dyDescent="0.3"/>
    <row r="8050" s="479" customFormat="1" ht="18" customHeight="1" x14ac:dyDescent="0.3"/>
    <row r="8051" s="479" customFormat="1" ht="18" customHeight="1" x14ac:dyDescent="0.3"/>
    <row r="8052" s="479" customFormat="1" ht="18" customHeight="1" x14ac:dyDescent="0.3"/>
    <row r="8053" s="479" customFormat="1" ht="18" customHeight="1" x14ac:dyDescent="0.3"/>
    <row r="8054" s="479" customFormat="1" ht="18" customHeight="1" x14ac:dyDescent="0.3"/>
    <row r="8055" s="479" customFormat="1" ht="18" customHeight="1" x14ac:dyDescent="0.3"/>
    <row r="8056" s="479" customFormat="1" ht="18" customHeight="1" x14ac:dyDescent="0.3"/>
    <row r="8057" s="479" customFormat="1" ht="18" customHeight="1" x14ac:dyDescent="0.3"/>
    <row r="8058" s="479" customFormat="1" ht="18" customHeight="1" x14ac:dyDescent="0.3"/>
    <row r="8059" s="479" customFormat="1" ht="18" customHeight="1" x14ac:dyDescent="0.3"/>
    <row r="8060" s="479" customFormat="1" ht="18" customHeight="1" x14ac:dyDescent="0.3"/>
    <row r="8061" s="479" customFormat="1" ht="18" customHeight="1" x14ac:dyDescent="0.3"/>
    <row r="8062" s="479" customFormat="1" ht="18" customHeight="1" x14ac:dyDescent="0.3"/>
    <row r="8063" s="479" customFormat="1" ht="18" customHeight="1" x14ac:dyDescent="0.3"/>
    <row r="8064" s="479" customFormat="1" ht="18" customHeight="1" x14ac:dyDescent="0.3"/>
    <row r="8065" s="479" customFormat="1" ht="18" customHeight="1" x14ac:dyDescent="0.3"/>
    <row r="8066" s="479" customFormat="1" ht="18" customHeight="1" x14ac:dyDescent="0.3"/>
    <row r="8067" s="479" customFormat="1" ht="18" customHeight="1" x14ac:dyDescent="0.3"/>
    <row r="8068" s="479" customFormat="1" ht="18" customHeight="1" x14ac:dyDescent="0.3"/>
    <row r="8069" s="479" customFormat="1" ht="18" customHeight="1" x14ac:dyDescent="0.3"/>
    <row r="8070" s="479" customFormat="1" ht="18" customHeight="1" x14ac:dyDescent="0.3"/>
    <row r="8071" s="479" customFormat="1" ht="18" customHeight="1" x14ac:dyDescent="0.3"/>
    <row r="8072" s="479" customFormat="1" ht="18" customHeight="1" x14ac:dyDescent="0.3"/>
    <row r="8073" s="479" customFormat="1" ht="18" customHeight="1" x14ac:dyDescent="0.3"/>
    <row r="8074" s="479" customFormat="1" ht="18" customHeight="1" x14ac:dyDescent="0.3"/>
    <row r="8075" s="479" customFormat="1" ht="18" customHeight="1" x14ac:dyDescent="0.3"/>
    <row r="8076" s="479" customFormat="1" ht="18" customHeight="1" x14ac:dyDescent="0.3"/>
    <row r="8077" s="479" customFormat="1" ht="18" customHeight="1" x14ac:dyDescent="0.3"/>
    <row r="8078" s="479" customFormat="1" ht="18" customHeight="1" x14ac:dyDescent="0.3"/>
    <row r="8079" s="479" customFormat="1" ht="18" customHeight="1" x14ac:dyDescent="0.3"/>
    <row r="8080" s="479" customFormat="1" ht="18" customHeight="1" x14ac:dyDescent="0.3"/>
    <row r="8081" s="479" customFormat="1" ht="18" customHeight="1" x14ac:dyDescent="0.3"/>
    <row r="8082" s="479" customFormat="1" ht="18" customHeight="1" x14ac:dyDescent="0.3"/>
    <row r="8083" s="479" customFormat="1" ht="18" customHeight="1" x14ac:dyDescent="0.3"/>
    <row r="8084" s="479" customFormat="1" ht="18" customHeight="1" x14ac:dyDescent="0.3"/>
    <row r="8085" s="479" customFormat="1" ht="18" customHeight="1" x14ac:dyDescent="0.3"/>
    <row r="8086" s="479" customFormat="1" ht="18" customHeight="1" x14ac:dyDescent="0.3"/>
    <row r="8087" s="479" customFormat="1" ht="18" customHeight="1" x14ac:dyDescent="0.3"/>
    <row r="8088" s="479" customFormat="1" ht="18" customHeight="1" x14ac:dyDescent="0.3"/>
    <row r="8089" s="479" customFormat="1" ht="18" customHeight="1" x14ac:dyDescent="0.3"/>
    <row r="8090" s="479" customFormat="1" ht="18" customHeight="1" x14ac:dyDescent="0.3"/>
    <row r="8091" s="479" customFormat="1" ht="18" customHeight="1" x14ac:dyDescent="0.3"/>
    <row r="8092" s="479" customFormat="1" ht="18" customHeight="1" x14ac:dyDescent="0.3"/>
    <row r="8093" s="479" customFormat="1" ht="18" customHeight="1" x14ac:dyDescent="0.3"/>
    <row r="8094" s="479" customFormat="1" ht="18" customHeight="1" x14ac:dyDescent="0.3"/>
    <row r="8095" s="479" customFormat="1" ht="18" customHeight="1" x14ac:dyDescent="0.3"/>
    <row r="8096" s="479" customFormat="1" ht="18" customHeight="1" x14ac:dyDescent="0.3"/>
    <row r="8097" s="479" customFormat="1" ht="18" customHeight="1" x14ac:dyDescent="0.3"/>
    <row r="8098" s="479" customFormat="1" ht="18" customHeight="1" x14ac:dyDescent="0.3"/>
    <row r="8099" s="479" customFormat="1" ht="18" customHeight="1" x14ac:dyDescent="0.3"/>
    <row r="8100" s="479" customFormat="1" ht="18" customHeight="1" x14ac:dyDescent="0.3"/>
    <row r="8101" s="479" customFormat="1" ht="18" customHeight="1" x14ac:dyDescent="0.3"/>
    <row r="8102" s="479" customFormat="1" ht="18" customHeight="1" x14ac:dyDescent="0.3"/>
    <row r="8103" s="479" customFormat="1" ht="18" customHeight="1" x14ac:dyDescent="0.3"/>
    <row r="8104" s="479" customFormat="1" ht="18" customHeight="1" x14ac:dyDescent="0.3"/>
    <row r="8105" s="479" customFormat="1" ht="18" customHeight="1" x14ac:dyDescent="0.3"/>
    <row r="8106" s="479" customFormat="1" ht="18" customHeight="1" x14ac:dyDescent="0.3"/>
    <row r="8107" s="479" customFormat="1" ht="18" customHeight="1" x14ac:dyDescent="0.3"/>
    <row r="8108" s="479" customFormat="1" ht="18" customHeight="1" x14ac:dyDescent="0.3"/>
    <row r="8109" s="479" customFormat="1" ht="18" customHeight="1" x14ac:dyDescent="0.3"/>
    <row r="8110" s="479" customFormat="1" ht="18" customHeight="1" x14ac:dyDescent="0.3"/>
    <row r="8111" s="479" customFormat="1" ht="18" customHeight="1" x14ac:dyDescent="0.3"/>
    <row r="8112" s="479" customFormat="1" ht="18" customHeight="1" x14ac:dyDescent="0.3"/>
    <row r="8113" s="479" customFormat="1" ht="18" customHeight="1" x14ac:dyDescent="0.3"/>
    <row r="8114" s="479" customFormat="1" ht="18" customHeight="1" x14ac:dyDescent="0.3"/>
    <row r="8115" s="479" customFormat="1" ht="18" customHeight="1" x14ac:dyDescent="0.3"/>
    <row r="8116" s="479" customFormat="1" ht="18" customHeight="1" x14ac:dyDescent="0.3"/>
    <row r="8117" s="479" customFormat="1" ht="18" customHeight="1" x14ac:dyDescent="0.3"/>
    <row r="8118" s="479" customFormat="1" ht="18" customHeight="1" x14ac:dyDescent="0.3"/>
    <row r="8119" s="479" customFormat="1" ht="18" customHeight="1" x14ac:dyDescent="0.3"/>
    <row r="8120" s="479" customFormat="1" ht="18" customHeight="1" x14ac:dyDescent="0.3"/>
    <row r="8121" s="479" customFormat="1" ht="18" customHeight="1" x14ac:dyDescent="0.3"/>
    <row r="8122" s="479" customFormat="1" ht="18" customHeight="1" x14ac:dyDescent="0.3"/>
    <row r="8123" s="479" customFormat="1" ht="18" customHeight="1" x14ac:dyDescent="0.3"/>
    <row r="8124" s="479" customFormat="1" ht="18" customHeight="1" x14ac:dyDescent="0.3"/>
    <row r="8125" s="479" customFormat="1" ht="18" customHeight="1" x14ac:dyDescent="0.3"/>
    <row r="8126" s="479" customFormat="1" ht="18" customHeight="1" x14ac:dyDescent="0.3"/>
    <row r="8127" s="479" customFormat="1" ht="18" customHeight="1" x14ac:dyDescent="0.3"/>
    <row r="8128" s="479" customFormat="1" ht="18" customHeight="1" x14ac:dyDescent="0.3"/>
    <row r="8129" s="479" customFormat="1" ht="18" customHeight="1" x14ac:dyDescent="0.3"/>
    <row r="8130" s="479" customFormat="1" ht="18" customHeight="1" x14ac:dyDescent="0.3"/>
    <row r="8131" s="479" customFormat="1" ht="18" customHeight="1" x14ac:dyDescent="0.3"/>
    <row r="8132" s="479" customFormat="1" ht="18" customHeight="1" x14ac:dyDescent="0.3"/>
    <row r="8133" s="479" customFormat="1" ht="18" customHeight="1" x14ac:dyDescent="0.3"/>
    <row r="8134" s="479" customFormat="1" ht="18" customHeight="1" x14ac:dyDescent="0.3"/>
    <row r="8135" s="479" customFormat="1" ht="18" customHeight="1" x14ac:dyDescent="0.3"/>
    <row r="8136" s="479" customFormat="1" ht="18" customHeight="1" x14ac:dyDescent="0.3"/>
    <row r="8137" s="479" customFormat="1" ht="18" customHeight="1" x14ac:dyDescent="0.3"/>
    <row r="8138" s="479" customFormat="1" ht="18" customHeight="1" x14ac:dyDescent="0.3"/>
    <row r="8139" s="479" customFormat="1" ht="18" customHeight="1" x14ac:dyDescent="0.3"/>
    <row r="8140" s="479" customFormat="1" ht="18" customHeight="1" x14ac:dyDescent="0.3"/>
    <row r="8141" s="479" customFormat="1" ht="18" customHeight="1" x14ac:dyDescent="0.3"/>
    <row r="8142" s="479" customFormat="1" ht="18" customHeight="1" x14ac:dyDescent="0.3"/>
    <row r="8143" s="479" customFormat="1" ht="18" customHeight="1" x14ac:dyDescent="0.3"/>
    <row r="8144" s="479" customFormat="1" ht="18" customHeight="1" x14ac:dyDescent="0.3"/>
    <row r="8145" s="479" customFormat="1" ht="18" customHeight="1" x14ac:dyDescent="0.3"/>
    <row r="8146" s="479" customFormat="1" ht="18" customHeight="1" x14ac:dyDescent="0.3"/>
    <row r="8147" s="479" customFormat="1" ht="18" customHeight="1" x14ac:dyDescent="0.3"/>
    <row r="8148" s="479" customFormat="1" ht="18" customHeight="1" x14ac:dyDescent="0.3"/>
    <row r="8149" s="479" customFormat="1" ht="18" customHeight="1" x14ac:dyDescent="0.3"/>
    <row r="8150" s="479" customFormat="1" ht="18" customHeight="1" x14ac:dyDescent="0.3"/>
    <row r="8151" s="479" customFormat="1" ht="18" customHeight="1" x14ac:dyDescent="0.3"/>
    <row r="8152" s="479" customFormat="1" ht="18" customHeight="1" x14ac:dyDescent="0.3"/>
    <row r="8153" s="479" customFormat="1" ht="18" customHeight="1" x14ac:dyDescent="0.3"/>
    <row r="8154" s="479" customFormat="1" ht="18" customHeight="1" x14ac:dyDescent="0.3"/>
    <row r="8155" s="479" customFormat="1" ht="18" customHeight="1" x14ac:dyDescent="0.3"/>
    <row r="8156" s="479" customFormat="1" ht="18" customHeight="1" x14ac:dyDescent="0.3"/>
    <row r="8157" s="479" customFormat="1" ht="18" customHeight="1" x14ac:dyDescent="0.3"/>
    <row r="8158" s="479" customFormat="1" ht="18" customHeight="1" x14ac:dyDescent="0.3"/>
    <row r="8159" s="479" customFormat="1" ht="18" customHeight="1" x14ac:dyDescent="0.3"/>
    <row r="8160" s="479" customFormat="1" ht="18" customHeight="1" x14ac:dyDescent="0.3"/>
    <row r="8161" s="479" customFormat="1" ht="18" customHeight="1" x14ac:dyDescent="0.3"/>
    <row r="8162" s="479" customFormat="1" ht="18" customHeight="1" x14ac:dyDescent="0.3"/>
    <row r="8163" s="479" customFormat="1" ht="18" customHeight="1" x14ac:dyDescent="0.3"/>
    <row r="8164" s="479" customFormat="1" ht="18" customHeight="1" x14ac:dyDescent="0.3"/>
    <row r="8165" s="479" customFormat="1" ht="18" customHeight="1" x14ac:dyDescent="0.3"/>
    <row r="8166" s="479" customFormat="1" ht="18" customHeight="1" x14ac:dyDescent="0.3"/>
    <row r="8167" s="479" customFormat="1" ht="18" customHeight="1" x14ac:dyDescent="0.3"/>
    <row r="8168" s="479" customFormat="1" ht="18" customHeight="1" x14ac:dyDescent="0.3"/>
    <row r="8169" s="479" customFormat="1" ht="18" customHeight="1" x14ac:dyDescent="0.3"/>
    <row r="8170" s="479" customFormat="1" ht="18" customHeight="1" x14ac:dyDescent="0.3"/>
    <row r="8171" s="479" customFormat="1" ht="18" customHeight="1" x14ac:dyDescent="0.3"/>
    <row r="8172" s="479" customFormat="1" ht="18" customHeight="1" x14ac:dyDescent="0.3"/>
    <row r="8173" s="479" customFormat="1" ht="18" customHeight="1" x14ac:dyDescent="0.3"/>
    <row r="8174" s="479" customFormat="1" ht="18" customHeight="1" x14ac:dyDescent="0.3"/>
    <row r="8175" s="479" customFormat="1" ht="18" customHeight="1" x14ac:dyDescent="0.3"/>
    <row r="8176" s="479" customFormat="1" ht="18" customHeight="1" x14ac:dyDescent="0.3"/>
    <row r="8177" s="479" customFormat="1" ht="18" customHeight="1" x14ac:dyDescent="0.3"/>
    <row r="8178" s="479" customFormat="1" ht="18" customHeight="1" x14ac:dyDescent="0.3"/>
    <row r="8179" s="479" customFormat="1" ht="18" customHeight="1" x14ac:dyDescent="0.3"/>
    <row r="8180" s="479" customFormat="1" ht="18" customHeight="1" x14ac:dyDescent="0.3"/>
    <row r="8181" s="479" customFormat="1" ht="18" customHeight="1" x14ac:dyDescent="0.3"/>
    <row r="8182" s="479" customFormat="1" ht="18" customHeight="1" x14ac:dyDescent="0.3"/>
    <row r="8183" s="479" customFormat="1" ht="18" customHeight="1" x14ac:dyDescent="0.3"/>
    <row r="8184" s="479" customFormat="1" ht="18" customHeight="1" x14ac:dyDescent="0.3"/>
    <row r="8185" s="479" customFormat="1" ht="18" customHeight="1" x14ac:dyDescent="0.3"/>
    <row r="8186" s="479" customFormat="1" ht="18" customHeight="1" x14ac:dyDescent="0.3"/>
    <row r="8187" s="479" customFormat="1" ht="18" customHeight="1" x14ac:dyDescent="0.3"/>
    <row r="8188" s="479" customFormat="1" ht="18" customHeight="1" x14ac:dyDescent="0.3"/>
    <row r="8189" s="479" customFormat="1" ht="18" customHeight="1" x14ac:dyDescent="0.3"/>
    <row r="8190" s="479" customFormat="1" ht="18" customHeight="1" x14ac:dyDescent="0.3"/>
    <row r="8191" s="479" customFormat="1" ht="18" customHeight="1" x14ac:dyDescent="0.3"/>
    <row r="8192" s="479" customFormat="1" ht="18" customHeight="1" x14ac:dyDescent="0.3"/>
    <row r="8193" s="479" customFormat="1" ht="18" customHeight="1" x14ac:dyDescent="0.3"/>
    <row r="8194" s="479" customFormat="1" ht="18" customHeight="1" x14ac:dyDescent="0.3"/>
    <row r="8195" s="479" customFormat="1" ht="18" customHeight="1" x14ac:dyDescent="0.3"/>
    <row r="8196" s="479" customFormat="1" ht="18" customHeight="1" x14ac:dyDescent="0.3"/>
    <row r="8197" s="479" customFormat="1" ht="18" customHeight="1" x14ac:dyDescent="0.3"/>
    <row r="8198" s="479" customFormat="1" ht="18" customHeight="1" x14ac:dyDescent="0.3"/>
    <row r="8199" s="479" customFormat="1" ht="18" customHeight="1" x14ac:dyDescent="0.3"/>
    <row r="8200" s="479" customFormat="1" ht="18" customHeight="1" x14ac:dyDescent="0.3"/>
    <row r="8201" s="479" customFormat="1" ht="18" customHeight="1" x14ac:dyDescent="0.3"/>
    <row r="8202" s="479" customFormat="1" ht="18" customHeight="1" x14ac:dyDescent="0.3"/>
    <row r="8203" s="479" customFormat="1" ht="18" customHeight="1" x14ac:dyDescent="0.3"/>
    <row r="8204" s="479" customFormat="1" ht="18" customHeight="1" x14ac:dyDescent="0.3"/>
    <row r="8205" s="479" customFormat="1" ht="18" customHeight="1" x14ac:dyDescent="0.3"/>
    <row r="8206" s="479" customFormat="1" ht="18" customHeight="1" x14ac:dyDescent="0.3"/>
    <row r="8207" s="479" customFormat="1" ht="18" customHeight="1" x14ac:dyDescent="0.3"/>
    <row r="8208" s="479" customFormat="1" ht="18" customHeight="1" x14ac:dyDescent="0.3"/>
    <row r="8209" s="479" customFormat="1" ht="18" customHeight="1" x14ac:dyDescent="0.3"/>
    <row r="8210" s="479" customFormat="1" ht="18" customHeight="1" x14ac:dyDescent="0.3"/>
    <row r="8211" s="479" customFormat="1" ht="18" customHeight="1" x14ac:dyDescent="0.3"/>
    <row r="8212" s="479" customFormat="1" ht="18" customHeight="1" x14ac:dyDescent="0.3"/>
    <row r="8213" s="479" customFormat="1" ht="18" customHeight="1" x14ac:dyDescent="0.3"/>
    <row r="8214" s="479" customFormat="1" ht="18" customHeight="1" x14ac:dyDescent="0.3"/>
    <row r="8215" s="479" customFormat="1" ht="18" customHeight="1" x14ac:dyDescent="0.3"/>
    <row r="8216" s="479" customFormat="1" ht="18" customHeight="1" x14ac:dyDescent="0.3"/>
    <row r="8217" s="479" customFormat="1" ht="18" customHeight="1" x14ac:dyDescent="0.3"/>
    <row r="8218" s="479" customFormat="1" ht="18" customHeight="1" x14ac:dyDescent="0.3"/>
    <row r="8219" s="479" customFormat="1" ht="18" customHeight="1" x14ac:dyDescent="0.3"/>
    <row r="8220" s="479" customFormat="1" ht="18" customHeight="1" x14ac:dyDescent="0.3"/>
    <row r="8221" s="479" customFormat="1" ht="18" customHeight="1" x14ac:dyDescent="0.3"/>
    <row r="8222" s="479" customFormat="1" ht="18" customHeight="1" x14ac:dyDescent="0.3"/>
    <row r="8223" s="479" customFormat="1" ht="18" customHeight="1" x14ac:dyDescent="0.3"/>
    <row r="8224" s="479" customFormat="1" ht="18" customHeight="1" x14ac:dyDescent="0.3"/>
    <row r="8225" s="479" customFormat="1" ht="18" customHeight="1" x14ac:dyDescent="0.3"/>
    <row r="8226" s="479" customFormat="1" ht="18" customHeight="1" x14ac:dyDescent="0.3"/>
    <row r="8227" s="479" customFormat="1" ht="18" customHeight="1" x14ac:dyDescent="0.3"/>
    <row r="8228" s="479" customFormat="1" ht="18" customHeight="1" x14ac:dyDescent="0.3"/>
    <row r="8229" s="479" customFormat="1" ht="18" customHeight="1" x14ac:dyDescent="0.3"/>
    <row r="8230" s="479" customFormat="1" ht="18" customHeight="1" x14ac:dyDescent="0.3"/>
    <row r="8231" s="479" customFormat="1" ht="18" customHeight="1" x14ac:dyDescent="0.3"/>
    <row r="8232" s="479" customFormat="1" ht="18" customHeight="1" x14ac:dyDescent="0.3"/>
    <row r="8233" s="479" customFormat="1" ht="18" customHeight="1" x14ac:dyDescent="0.3"/>
    <row r="8234" s="479" customFormat="1" ht="18" customHeight="1" x14ac:dyDescent="0.3"/>
    <row r="8235" s="479" customFormat="1" ht="18" customHeight="1" x14ac:dyDescent="0.3"/>
    <row r="8236" s="479" customFormat="1" ht="18" customHeight="1" x14ac:dyDescent="0.3"/>
    <row r="8237" s="479" customFormat="1" ht="18" customHeight="1" x14ac:dyDescent="0.3"/>
    <row r="8238" s="479" customFormat="1" ht="18" customHeight="1" x14ac:dyDescent="0.3"/>
    <row r="8239" s="479" customFormat="1" ht="18" customHeight="1" x14ac:dyDescent="0.3"/>
    <row r="8240" s="479" customFormat="1" ht="18" customHeight="1" x14ac:dyDescent="0.3"/>
    <row r="8241" s="479" customFormat="1" ht="18" customHeight="1" x14ac:dyDescent="0.3"/>
    <row r="8242" s="479" customFormat="1" ht="18" customHeight="1" x14ac:dyDescent="0.3"/>
    <row r="8243" s="479" customFormat="1" ht="18" customHeight="1" x14ac:dyDescent="0.3"/>
    <row r="8244" s="479" customFormat="1" ht="18" customHeight="1" x14ac:dyDescent="0.3"/>
    <row r="8245" s="479" customFormat="1" ht="18" customHeight="1" x14ac:dyDescent="0.3"/>
    <row r="8246" s="479" customFormat="1" ht="18" customHeight="1" x14ac:dyDescent="0.3"/>
    <row r="8247" s="479" customFormat="1" ht="18" customHeight="1" x14ac:dyDescent="0.3"/>
    <row r="8248" s="479" customFormat="1" ht="18" customHeight="1" x14ac:dyDescent="0.3"/>
    <row r="8249" s="479" customFormat="1" ht="18" customHeight="1" x14ac:dyDescent="0.3"/>
    <row r="8250" s="479" customFormat="1" ht="18" customHeight="1" x14ac:dyDescent="0.3"/>
    <row r="8251" s="479" customFormat="1" ht="18" customHeight="1" x14ac:dyDescent="0.3"/>
    <row r="8252" s="479" customFormat="1" ht="18" customHeight="1" x14ac:dyDescent="0.3"/>
    <row r="8253" s="479" customFormat="1" ht="18" customHeight="1" x14ac:dyDescent="0.3"/>
    <row r="8254" s="479" customFormat="1" ht="18" customHeight="1" x14ac:dyDescent="0.3"/>
    <row r="8255" s="479" customFormat="1" ht="18" customHeight="1" x14ac:dyDescent="0.3"/>
    <row r="8256" s="479" customFormat="1" ht="18" customHeight="1" x14ac:dyDescent="0.3"/>
    <row r="8257" s="479" customFormat="1" ht="18" customHeight="1" x14ac:dyDescent="0.3"/>
    <row r="8258" s="479" customFormat="1" ht="18" customHeight="1" x14ac:dyDescent="0.3"/>
    <row r="8259" s="479" customFormat="1" ht="18" customHeight="1" x14ac:dyDescent="0.3"/>
    <row r="8260" s="479" customFormat="1" ht="18" customHeight="1" x14ac:dyDescent="0.3"/>
    <row r="8261" s="479" customFormat="1" ht="18" customHeight="1" x14ac:dyDescent="0.3"/>
    <row r="8262" s="479" customFormat="1" ht="18" customHeight="1" x14ac:dyDescent="0.3"/>
    <row r="8263" s="479" customFormat="1" ht="18" customHeight="1" x14ac:dyDescent="0.3"/>
    <row r="8264" s="479" customFormat="1" ht="18" customHeight="1" x14ac:dyDescent="0.3"/>
    <row r="8265" s="479" customFormat="1" ht="18" customHeight="1" x14ac:dyDescent="0.3"/>
    <row r="8266" s="479" customFormat="1" ht="18" customHeight="1" x14ac:dyDescent="0.3"/>
    <row r="8267" s="479" customFormat="1" ht="18" customHeight="1" x14ac:dyDescent="0.3"/>
    <row r="8268" s="479" customFormat="1" ht="18" customHeight="1" x14ac:dyDescent="0.3"/>
    <row r="8269" s="479" customFormat="1" ht="18" customHeight="1" x14ac:dyDescent="0.3"/>
    <row r="8270" s="479" customFormat="1" ht="18" customHeight="1" x14ac:dyDescent="0.3"/>
    <row r="8271" s="479" customFormat="1" ht="18" customHeight="1" x14ac:dyDescent="0.3"/>
    <row r="8272" s="479" customFormat="1" ht="18" customHeight="1" x14ac:dyDescent="0.3"/>
    <row r="8273" s="479" customFormat="1" ht="18" customHeight="1" x14ac:dyDescent="0.3"/>
    <row r="8274" s="479" customFormat="1" ht="18" customHeight="1" x14ac:dyDescent="0.3"/>
    <row r="8275" s="479" customFormat="1" ht="18" customHeight="1" x14ac:dyDescent="0.3"/>
    <row r="8276" s="479" customFormat="1" ht="18" customHeight="1" x14ac:dyDescent="0.3"/>
    <row r="8277" s="479" customFormat="1" ht="18" customHeight="1" x14ac:dyDescent="0.3"/>
    <row r="8278" s="479" customFormat="1" ht="18" customHeight="1" x14ac:dyDescent="0.3"/>
    <row r="8279" s="479" customFormat="1" ht="18" customHeight="1" x14ac:dyDescent="0.3"/>
    <row r="8280" s="479" customFormat="1" ht="18" customHeight="1" x14ac:dyDescent="0.3"/>
    <row r="8281" s="479" customFormat="1" ht="18" customHeight="1" x14ac:dyDescent="0.3"/>
    <row r="8282" s="479" customFormat="1" ht="18" customHeight="1" x14ac:dyDescent="0.3"/>
    <row r="8283" s="479" customFormat="1" ht="18" customHeight="1" x14ac:dyDescent="0.3"/>
    <row r="8284" s="479" customFormat="1" ht="18" customHeight="1" x14ac:dyDescent="0.3"/>
    <row r="8285" s="479" customFormat="1" ht="18" customHeight="1" x14ac:dyDescent="0.3"/>
    <row r="8286" s="479" customFormat="1" ht="18" customHeight="1" x14ac:dyDescent="0.3"/>
    <row r="8287" s="479" customFormat="1" ht="18" customHeight="1" x14ac:dyDescent="0.3"/>
    <row r="8288" s="479" customFormat="1" ht="18" customHeight="1" x14ac:dyDescent="0.3"/>
    <row r="8289" s="479" customFormat="1" ht="18" customHeight="1" x14ac:dyDescent="0.3"/>
    <row r="8290" s="479" customFormat="1" ht="18" customHeight="1" x14ac:dyDescent="0.3"/>
    <row r="8291" s="479" customFormat="1" ht="18" customHeight="1" x14ac:dyDescent="0.3"/>
    <row r="8292" s="479" customFormat="1" ht="18" customHeight="1" x14ac:dyDescent="0.3"/>
    <row r="8293" s="479" customFormat="1" ht="18" customHeight="1" x14ac:dyDescent="0.3"/>
    <row r="8294" s="479" customFormat="1" ht="18" customHeight="1" x14ac:dyDescent="0.3"/>
    <row r="8295" s="479" customFormat="1" ht="18" customHeight="1" x14ac:dyDescent="0.3"/>
    <row r="8296" s="479" customFormat="1" ht="18" customHeight="1" x14ac:dyDescent="0.3"/>
    <row r="8297" s="479" customFormat="1" ht="18" customHeight="1" x14ac:dyDescent="0.3"/>
    <row r="8298" s="479" customFormat="1" ht="18" customHeight="1" x14ac:dyDescent="0.3"/>
    <row r="8299" s="479" customFormat="1" ht="18" customHeight="1" x14ac:dyDescent="0.3"/>
    <row r="8300" s="479" customFormat="1" ht="18" customHeight="1" x14ac:dyDescent="0.3"/>
    <row r="8301" s="479" customFormat="1" ht="18" customHeight="1" x14ac:dyDescent="0.3"/>
    <row r="8302" s="479" customFormat="1" ht="18" customHeight="1" x14ac:dyDescent="0.3"/>
    <row r="8303" s="479" customFormat="1" ht="18" customHeight="1" x14ac:dyDescent="0.3"/>
    <row r="8304" s="479" customFormat="1" ht="18" customHeight="1" x14ac:dyDescent="0.3"/>
    <row r="8305" s="479" customFormat="1" ht="18" customHeight="1" x14ac:dyDescent="0.3"/>
    <row r="8306" s="479" customFormat="1" ht="18" customHeight="1" x14ac:dyDescent="0.3"/>
    <row r="8307" s="479" customFormat="1" ht="18" customHeight="1" x14ac:dyDescent="0.3"/>
    <row r="8308" s="479" customFormat="1" ht="18" customHeight="1" x14ac:dyDescent="0.3"/>
    <row r="8309" s="479" customFormat="1" ht="18" customHeight="1" x14ac:dyDescent="0.3"/>
    <row r="8310" s="479" customFormat="1" ht="18" customHeight="1" x14ac:dyDescent="0.3"/>
    <row r="8311" s="479" customFormat="1" ht="18" customHeight="1" x14ac:dyDescent="0.3"/>
    <row r="8312" s="479" customFormat="1" ht="18" customHeight="1" x14ac:dyDescent="0.3"/>
    <row r="8313" s="479" customFormat="1" ht="18" customHeight="1" x14ac:dyDescent="0.3"/>
    <row r="8314" s="479" customFormat="1" ht="18" customHeight="1" x14ac:dyDescent="0.3"/>
    <row r="8315" s="479" customFormat="1" ht="18" customHeight="1" x14ac:dyDescent="0.3"/>
    <row r="8316" s="479" customFormat="1" ht="18" customHeight="1" x14ac:dyDescent="0.3"/>
    <row r="8317" s="479" customFormat="1" ht="18" customHeight="1" x14ac:dyDescent="0.3"/>
    <row r="8318" s="479" customFormat="1" ht="18" customHeight="1" x14ac:dyDescent="0.3"/>
    <row r="8319" s="479" customFormat="1" ht="18" customHeight="1" x14ac:dyDescent="0.3"/>
    <row r="8320" s="479" customFormat="1" ht="18" customHeight="1" x14ac:dyDescent="0.3"/>
    <row r="8321" s="479" customFormat="1" ht="18" customHeight="1" x14ac:dyDescent="0.3"/>
    <row r="8322" s="479" customFormat="1" ht="18" customHeight="1" x14ac:dyDescent="0.3"/>
    <row r="8323" s="479" customFormat="1" ht="18" customHeight="1" x14ac:dyDescent="0.3"/>
    <row r="8324" s="479" customFormat="1" ht="18" customHeight="1" x14ac:dyDescent="0.3"/>
    <row r="8325" s="479" customFormat="1" ht="18" customHeight="1" x14ac:dyDescent="0.3"/>
    <row r="8326" s="479" customFormat="1" ht="18" customHeight="1" x14ac:dyDescent="0.3"/>
    <row r="8327" s="479" customFormat="1" ht="18" customHeight="1" x14ac:dyDescent="0.3"/>
    <row r="8328" s="479" customFormat="1" ht="18" customHeight="1" x14ac:dyDescent="0.3"/>
    <row r="8329" s="479" customFormat="1" ht="18" customHeight="1" x14ac:dyDescent="0.3"/>
    <row r="8330" s="479" customFormat="1" ht="18" customHeight="1" x14ac:dyDescent="0.3"/>
    <row r="8331" s="479" customFormat="1" ht="18" customHeight="1" x14ac:dyDescent="0.3"/>
    <row r="8332" s="479" customFormat="1" ht="18" customHeight="1" x14ac:dyDescent="0.3"/>
    <row r="8333" s="479" customFormat="1" ht="18" customHeight="1" x14ac:dyDescent="0.3"/>
    <row r="8334" s="479" customFormat="1" ht="18" customHeight="1" x14ac:dyDescent="0.3"/>
    <row r="8335" s="479" customFormat="1" ht="18" customHeight="1" x14ac:dyDescent="0.3"/>
    <row r="8336" s="479" customFormat="1" ht="18" customHeight="1" x14ac:dyDescent="0.3"/>
    <row r="8337" s="479" customFormat="1" ht="18" customHeight="1" x14ac:dyDescent="0.3"/>
    <row r="8338" s="479" customFormat="1" ht="18" customHeight="1" x14ac:dyDescent="0.3"/>
    <row r="8339" s="479" customFormat="1" ht="18" customHeight="1" x14ac:dyDescent="0.3"/>
    <row r="8340" s="479" customFormat="1" ht="18" customHeight="1" x14ac:dyDescent="0.3"/>
    <row r="8341" s="479" customFormat="1" ht="18" customHeight="1" x14ac:dyDescent="0.3"/>
    <row r="8342" s="479" customFormat="1" ht="18" customHeight="1" x14ac:dyDescent="0.3"/>
    <row r="8343" s="479" customFormat="1" ht="18" customHeight="1" x14ac:dyDescent="0.3"/>
    <row r="8344" s="479" customFormat="1" ht="18" customHeight="1" x14ac:dyDescent="0.3"/>
    <row r="8345" s="479" customFormat="1" ht="18" customHeight="1" x14ac:dyDescent="0.3"/>
    <row r="8346" s="479" customFormat="1" ht="18" customHeight="1" x14ac:dyDescent="0.3"/>
    <row r="8347" s="479" customFormat="1" ht="18" customHeight="1" x14ac:dyDescent="0.3"/>
    <row r="8348" s="479" customFormat="1" ht="18" customHeight="1" x14ac:dyDescent="0.3"/>
    <row r="8349" s="479" customFormat="1" ht="18" customHeight="1" x14ac:dyDescent="0.3"/>
    <row r="8350" s="479" customFormat="1" ht="18" customHeight="1" x14ac:dyDescent="0.3"/>
    <row r="8351" s="479" customFormat="1" ht="18" customHeight="1" x14ac:dyDescent="0.3"/>
    <row r="8352" s="479" customFormat="1" ht="18" customHeight="1" x14ac:dyDescent="0.3"/>
    <row r="8353" s="479" customFormat="1" ht="18" customHeight="1" x14ac:dyDescent="0.3"/>
    <row r="8354" s="479" customFormat="1" ht="18" customHeight="1" x14ac:dyDescent="0.3"/>
    <row r="8355" s="479" customFormat="1" ht="18" customHeight="1" x14ac:dyDescent="0.3"/>
    <row r="8356" s="479" customFormat="1" ht="18" customHeight="1" x14ac:dyDescent="0.3"/>
    <row r="8357" s="479" customFormat="1" ht="18" customHeight="1" x14ac:dyDescent="0.3"/>
    <row r="8358" s="479" customFormat="1" ht="18" customHeight="1" x14ac:dyDescent="0.3"/>
    <row r="8359" s="479" customFormat="1" ht="18" customHeight="1" x14ac:dyDescent="0.3"/>
    <row r="8360" s="479" customFormat="1" ht="18" customHeight="1" x14ac:dyDescent="0.3"/>
    <row r="8361" s="479" customFormat="1" ht="18" customHeight="1" x14ac:dyDescent="0.3"/>
    <row r="8362" s="479" customFormat="1" ht="18" customHeight="1" x14ac:dyDescent="0.3"/>
    <row r="8363" s="479" customFormat="1" ht="18" customHeight="1" x14ac:dyDescent="0.3"/>
    <row r="8364" s="479" customFormat="1" ht="18" customHeight="1" x14ac:dyDescent="0.3"/>
    <row r="8365" s="479" customFormat="1" ht="18" customHeight="1" x14ac:dyDescent="0.3"/>
    <row r="8366" s="479" customFormat="1" ht="18" customHeight="1" x14ac:dyDescent="0.3"/>
    <row r="8367" s="479" customFormat="1" ht="18" customHeight="1" x14ac:dyDescent="0.3"/>
    <row r="8368" s="479" customFormat="1" ht="18" customHeight="1" x14ac:dyDescent="0.3"/>
    <row r="8369" s="479" customFormat="1" ht="18" customHeight="1" x14ac:dyDescent="0.3"/>
    <row r="8370" s="479" customFormat="1" ht="18" customHeight="1" x14ac:dyDescent="0.3"/>
    <row r="8371" s="479" customFormat="1" ht="18" customHeight="1" x14ac:dyDescent="0.3"/>
    <row r="8372" s="479" customFormat="1" ht="18" customHeight="1" x14ac:dyDescent="0.3"/>
    <row r="8373" s="479" customFormat="1" ht="18" customHeight="1" x14ac:dyDescent="0.3"/>
    <row r="8374" s="479" customFormat="1" ht="18" customHeight="1" x14ac:dyDescent="0.3"/>
    <row r="8375" s="479" customFormat="1" ht="18" customHeight="1" x14ac:dyDescent="0.3"/>
    <row r="8376" s="479" customFormat="1" ht="18" customHeight="1" x14ac:dyDescent="0.3"/>
    <row r="8377" s="479" customFormat="1" ht="18" customHeight="1" x14ac:dyDescent="0.3"/>
    <row r="8378" s="479" customFormat="1" ht="18" customHeight="1" x14ac:dyDescent="0.3"/>
    <row r="8379" s="479" customFormat="1" ht="18" customHeight="1" x14ac:dyDescent="0.3"/>
    <row r="8380" s="479" customFormat="1" ht="18" customHeight="1" x14ac:dyDescent="0.3"/>
    <row r="8381" s="479" customFormat="1" ht="18" customHeight="1" x14ac:dyDescent="0.3"/>
    <row r="8382" s="479" customFormat="1" ht="18" customHeight="1" x14ac:dyDescent="0.3"/>
    <row r="8383" s="479" customFormat="1" ht="18" customHeight="1" x14ac:dyDescent="0.3"/>
    <row r="8384" s="479" customFormat="1" ht="18" customHeight="1" x14ac:dyDescent="0.3"/>
    <row r="8385" s="479" customFormat="1" ht="18" customHeight="1" x14ac:dyDescent="0.3"/>
    <row r="8386" s="479" customFormat="1" ht="18" customHeight="1" x14ac:dyDescent="0.3"/>
    <row r="8387" s="479" customFormat="1" ht="18" customHeight="1" x14ac:dyDescent="0.3"/>
    <row r="8388" s="479" customFormat="1" ht="18" customHeight="1" x14ac:dyDescent="0.3"/>
    <row r="8389" s="479" customFormat="1" ht="18" customHeight="1" x14ac:dyDescent="0.3"/>
    <row r="8390" s="479" customFormat="1" ht="18" customHeight="1" x14ac:dyDescent="0.3"/>
    <row r="8391" s="479" customFormat="1" ht="18" customHeight="1" x14ac:dyDescent="0.3"/>
    <row r="8392" s="479" customFormat="1" ht="18" customHeight="1" x14ac:dyDescent="0.3"/>
    <row r="8393" s="479" customFormat="1" ht="18" customHeight="1" x14ac:dyDescent="0.3"/>
    <row r="8394" s="479" customFormat="1" ht="18" customHeight="1" x14ac:dyDescent="0.3"/>
    <row r="8395" s="479" customFormat="1" ht="18" customHeight="1" x14ac:dyDescent="0.3"/>
    <row r="8396" s="479" customFormat="1" ht="18" customHeight="1" x14ac:dyDescent="0.3"/>
    <row r="8397" s="479" customFormat="1" ht="18" customHeight="1" x14ac:dyDescent="0.3"/>
    <row r="8398" s="479" customFormat="1" ht="18" customHeight="1" x14ac:dyDescent="0.3"/>
    <row r="8399" s="479" customFormat="1" ht="18" customHeight="1" x14ac:dyDescent="0.3"/>
    <row r="8400" s="479" customFormat="1" ht="18" customHeight="1" x14ac:dyDescent="0.3"/>
    <row r="8401" s="479" customFormat="1" ht="18" customHeight="1" x14ac:dyDescent="0.3"/>
    <row r="8402" s="479" customFormat="1" ht="18" customHeight="1" x14ac:dyDescent="0.3"/>
    <row r="8403" s="479" customFormat="1" ht="18" customHeight="1" x14ac:dyDescent="0.3"/>
    <row r="8404" s="479" customFormat="1" ht="18" customHeight="1" x14ac:dyDescent="0.3"/>
    <row r="8405" s="479" customFormat="1" ht="18" customHeight="1" x14ac:dyDescent="0.3"/>
    <row r="8406" s="479" customFormat="1" ht="18" customHeight="1" x14ac:dyDescent="0.3"/>
    <row r="8407" s="479" customFormat="1" ht="18" customHeight="1" x14ac:dyDescent="0.3"/>
    <row r="8408" s="479" customFormat="1" ht="18" customHeight="1" x14ac:dyDescent="0.3"/>
    <row r="8409" s="479" customFormat="1" ht="18" customHeight="1" x14ac:dyDescent="0.3"/>
    <row r="8410" s="479" customFormat="1" ht="18" customHeight="1" x14ac:dyDescent="0.3"/>
    <row r="8411" s="479" customFormat="1" ht="18" customHeight="1" x14ac:dyDescent="0.3"/>
    <row r="8412" s="479" customFormat="1" ht="18" customHeight="1" x14ac:dyDescent="0.3"/>
    <row r="8413" s="479" customFormat="1" ht="18" customHeight="1" x14ac:dyDescent="0.3"/>
    <row r="8414" s="479" customFormat="1" ht="18" customHeight="1" x14ac:dyDescent="0.3"/>
    <row r="8415" s="479" customFormat="1" ht="18" customHeight="1" x14ac:dyDescent="0.3"/>
    <row r="8416" s="479" customFormat="1" ht="18" customHeight="1" x14ac:dyDescent="0.3"/>
    <row r="8417" s="479" customFormat="1" ht="18" customHeight="1" x14ac:dyDescent="0.3"/>
    <row r="8418" s="479" customFormat="1" ht="18" customHeight="1" x14ac:dyDescent="0.3"/>
    <row r="8419" s="479" customFormat="1" ht="18" customHeight="1" x14ac:dyDescent="0.3"/>
    <row r="8420" s="479" customFormat="1" ht="18" customHeight="1" x14ac:dyDescent="0.3"/>
    <row r="8421" s="479" customFormat="1" ht="18" customHeight="1" x14ac:dyDescent="0.3"/>
    <row r="8422" s="479" customFormat="1" ht="18" customHeight="1" x14ac:dyDescent="0.3"/>
    <row r="8423" s="479" customFormat="1" ht="18" customHeight="1" x14ac:dyDescent="0.3"/>
    <row r="8424" s="479" customFormat="1" ht="18" customHeight="1" x14ac:dyDescent="0.3"/>
    <row r="8425" s="479" customFormat="1" ht="18" customHeight="1" x14ac:dyDescent="0.3"/>
    <row r="8426" s="479" customFormat="1" ht="18" customHeight="1" x14ac:dyDescent="0.3"/>
    <row r="8427" s="479" customFormat="1" ht="18" customHeight="1" x14ac:dyDescent="0.3"/>
    <row r="8428" s="479" customFormat="1" ht="18" customHeight="1" x14ac:dyDescent="0.3"/>
    <row r="8429" s="479" customFormat="1" ht="18" customHeight="1" x14ac:dyDescent="0.3"/>
    <row r="8430" s="479" customFormat="1" ht="18" customHeight="1" x14ac:dyDescent="0.3"/>
    <row r="8431" s="479" customFormat="1" ht="18" customHeight="1" x14ac:dyDescent="0.3"/>
    <row r="8432" s="479" customFormat="1" ht="18" customHeight="1" x14ac:dyDescent="0.3"/>
    <row r="8433" s="479" customFormat="1" ht="18" customHeight="1" x14ac:dyDescent="0.3"/>
    <row r="8434" s="479" customFormat="1" ht="18" customHeight="1" x14ac:dyDescent="0.3"/>
    <row r="8435" s="479" customFormat="1" ht="18" customHeight="1" x14ac:dyDescent="0.3"/>
    <row r="8436" s="479" customFormat="1" ht="18" customHeight="1" x14ac:dyDescent="0.3"/>
    <row r="8437" s="479" customFormat="1" ht="18" customHeight="1" x14ac:dyDescent="0.3"/>
    <row r="8438" s="479" customFormat="1" ht="18" customHeight="1" x14ac:dyDescent="0.3"/>
    <row r="8439" s="479" customFormat="1" ht="18" customHeight="1" x14ac:dyDescent="0.3"/>
    <row r="8440" s="479" customFormat="1" ht="18" customHeight="1" x14ac:dyDescent="0.3"/>
    <row r="8441" s="479" customFormat="1" ht="18" customHeight="1" x14ac:dyDescent="0.3"/>
    <row r="8442" s="479" customFormat="1" ht="18" customHeight="1" x14ac:dyDescent="0.3"/>
    <row r="8443" s="479" customFormat="1" ht="18" customHeight="1" x14ac:dyDescent="0.3"/>
    <row r="8444" s="479" customFormat="1" ht="18" customHeight="1" x14ac:dyDescent="0.3"/>
    <row r="8445" s="479" customFormat="1" ht="18" customHeight="1" x14ac:dyDescent="0.3"/>
    <row r="8446" s="479" customFormat="1" ht="18" customHeight="1" x14ac:dyDescent="0.3"/>
    <row r="8447" s="479" customFormat="1" ht="18" customHeight="1" x14ac:dyDescent="0.3"/>
    <row r="8448" s="479" customFormat="1" ht="18" customHeight="1" x14ac:dyDescent="0.3"/>
    <row r="8449" s="479" customFormat="1" ht="18" customHeight="1" x14ac:dyDescent="0.3"/>
    <row r="8450" s="479" customFormat="1" ht="18" customHeight="1" x14ac:dyDescent="0.3"/>
    <row r="8451" s="479" customFormat="1" ht="18" customHeight="1" x14ac:dyDescent="0.3"/>
    <row r="8452" s="479" customFormat="1" ht="18" customHeight="1" x14ac:dyDescent="0.3"/>
    <row r="8453" s="479" customFormat="1" ht="18" customHeight="1" x14ac:dyDescent="0.3"/>
    <row r="8454" s="479" customFormat="1" ht="18" customHeight="1" x14ac:dyDescent="0.3"/>
    <row r="8455" s="479" customFormat="1" ht="18" customHeight="1" x14ac:dyDescent="0.3"/>
    <row r="8456" s="479" customFormat="1" ht="18" customHeight="1" x14ac:dyDescent="0.3"/>
    <row r="8457" s="479" customFormat="1" ht="18" customHeight="1" x14ac:dyDescent="0.3"/>
    <row r="8458" s="479" customFormat="1" ht="18" customHeight="1" x14ac:dyDescent="0.3"/>
    <row r="8459" s="479" customFormat="1" ht="18" customHeight="1" x14ac:dyDescent="0.3"/>
    <row r="8460" s="479" customFormat="1" ht="18" customHeight="1" x14ac:dyDescent="0.3"/>
    <row r="8461" s="479" customFormat="1" ht="18" customHeight="1" x14ac:dyDescent="0.3"/>
    <row r="8462" s="479" customFormat="1" ht="18" customHeight="1" x14ac:dyDescent="0.3"/>
    <row r="8463" s="479" customFormat="1" ht="18" customHeight="1" x14ac:dyDescent="0.3"/>
    <row r="8464" s="479" customFormat="1" ht="18" customHeight="1" x14ac:dyDescent="0.3"/>
    <row r="8465" s="479" customFormat="1" ht="18" customHeight="1" x14ac:dyDescent="0.3"/>
    <row r="8466" s="479" customFormat="1" ht="18" customHeight="1" x14ac:dyDescent="0.3"/>
    <row r="8467" s="479" customFormat="1" ht="18" customHeight="1" x14ac:dyDescent="0.3"/>
    <row r="8468" s="479" customFormat="1" ht="18" customHeight="1" x14ac:dyDescent="0.3"/>
    <row r="8469" s="479" customFormat="1" ht="18" customHeight="1" x14ac:dyDescent="0.3"/>
    <row r="8470" s="479" customFormat="1" ht="18" customHeight="1" x14ac:dyDescent="0.3"/>
    <row r="8471" s="479" customFormat="1" ht="18" customHeight="1" x14ac:dyDescent="0.3"/>
    <row r="8472" s="479" customFormat="1" ht="18" customHeight="1" x14ac:dyDescent="0.3"/>
    <row r="8473" s="479" customFormat="1" ht="18" customHeight="1" x14ac:dyDescent="0.3"/>
    <row r="8474" s="479" customFormat="1" ht="18" customHeight="1" x14ac:dyDescent="0.3"/>
    <row r="8475" s="479" customFormat="1" ht="18" customHeight="1" x14ac:dyDescent="0.3"/>
    <row r="8476" s="479" customFormat="1" ht="18" customHeight="1" x14ac:dyDescent="0.3"/>
    <row r="8477" s="479" customFormat="1" ht="18" customHeight="1" x14ac:dyDescent="0.3"/>
    <row r="8478" s="479" customFormat="1" ht="18" customHeight="1" x14ac:dyDescent="0.3"/>
    <row r="8479" s="479" customFormat="1" ht="18" customHeight="1" x14ac:dyDescent="0.3"/>
    <row r="8480" s="479" customFormat="1" ht="18" customHeight="1" x14ac:dyDescent="0.3"/>
    <row r="8481" s="479" customFormat="1" ht="18" customHeight="1" x14ac:dyDescent="0.3"/>
    <row r="8482" s="479" customFormat="1" ht="18" customHeight="1" x14ac:dyDescent="0.3"/>
    <row r="8483" s="479" customFormat="1" ht="18" customHeight="1" x14ac:dyDescent="0.3"/>
    <row r="8484" s="479" customFormat="1" ht="18" customHeight="1" x14ac:dyDescent="0.3"/>
    <row r="8485" s="479" customFormat="1" ht="18" customHeight="1" x14ac:dyDescent="0.3"/>
    <row r="8486" s="479" customFormat="1" ht="18" customHeight="1" x14ac:dyDescent="0.3"/>
    <row r="8487" s="479" customFormat="1" ht="18" customHeight="1" x14ac:dyDescent="0.3"/>
    <row r="8488" s="479" customFormat="1" ht="18" customHeight="1" x14ac:dyDescent="0.3"/>
    <row r="8489" s="479" customFormat="1" ht="18" customHeight="1" x14ac:dyDescent="0.3"/>
    <row r="8490" s="479" customFormat="1" ht="18" customHeight="1" x14ac:dyDescent="0.3"/>
    <row r="8491" s="479" customFormat="1" ht="18" customHeight="1" x14ac:dyDescent="0.3"/>
    <row r="8492" s="479" customFormat="1" ht="18" customHeight="1" x14ac:dyDescent="0.3"/>
    <row r="8493" s="479" customFormat="1" ht="18" customHeight="1" x14ac:dyDescent="0.3"/>
    <row r="8494" s="479" customFormat="1" ht="18" customHeight="1" x14ac:dyDescent="0.3"/>
    <row r="8495" s="479" customFormat="1" ht="18" customHeight="1" x14ac:dyDescent="0.3"/>
    <row r="8496" s="479" customFormat="1" ht="18" customHeight="1" x14ac:dyDescent="0.3"/>
    <row r="8497" s="479" customFormat="1" ht="18" customHeight="1" x14ac:dyDescent="0.3"/>
    <row r="8498" s="479" customFormat="1" ht="18" customHeight="1" x14ac:dyDescent="0.3"/>
    <row r="8499" s="479" customFormat="1" ht="18" customHeight="1" x14ac:dyDescent="0.3"/>
    <row r="8500" s="479" customFormat="1" ht="18" customHeight="1" x14ac:dyDescent="0.3"/>
    <row r="8501" s="479" customFormat="1" ht="18" customHeight="1" x14ac:dyDescent="0.3"/>
    <row r="8502" s="479" customFormat="1" ht="18" customHeight="1" x14ac:dyDescent="0.3"/>
    <row r="8503" s="479" customFormat="1" ht="18" customHeight="1" x14ac:dyDescent="0.3"/>
    <row r="8504" s="479" customFormat="1" ht="18" customHeight="1" x14ac:dyDescent="0.3"/>
    <row r="8505" s="479" customFormat="1" ht="18" customHeight="1" x14ac:dyDescent="0.3"/>
    <row r="8506" s="479" customFormat="1" ht="18" customHeight="1" x14ac:dyDescent="0.3"/>
    <row r="8507" s="479" customFormat="1" ht="18" customHeight="1" x14ac:dyDescent="0.3"/>
    <row r="8508" s="479" customFormat="1" ht="18" customHeight="1" x14ac:dyDescent="0.3"/>
    <row r="8509" s="479" customFormat="1" ht="18" customHeight="1" x14ac:dyDescent="0.3"/>
    <row r="8510" s="479" customFormat="1" ht="18" customHeight="1" x14ac:dyDescent="0.3"/>
    <row r="8511" s="479" customFormat="1" ht="18" customHeight="1" x14ac:dyDescent="0.3"/>
    <row r="8512" s="479" customFormat="1" ht="18" customHeight="1" x14ac:dyDescent="0.3"/>
    <row r="8513" s="479" customFormat="1" ht="18" customHeight="1" x14ac:dyDescent="0.3"/>
    <row r="8514" s="479" customFormat="1" ht="18" customHeight="1" x14ac:dyDescent="0.3"/>
    <row r="8515" s="479" customFormat="1" ht="18" customHeight="1" x14ac:dyDescent="0.3"/>
    <row r="8516" s="479" customFormat="1" ht="18" customHeight="1" x14ac:dyDescent="0.3"/>
    <row r="8517" s="479" customFormat="1" ht="18" customHeight="1" x14ac:dyDescent="0.3"/>
    <row r="8518" s="479" customFormat="1" ht="18" customHeight="1" x14ac:dyDescent="0.3"/>
    <row r="8519" s="479" customFormat="1" ht="18" customHeight="1" x14ac:dyDescent="0.3"/>
    <row r="8520" s="479" customFormat="1" ht="18" customHeight="1" x14ac:dyDescent="0.3"/>
    <row r="8521" s="479" customFormat="1" ht="18" customHeight="1" x14ac:dyDescent="0.3"/>
    <row r="8522" s="479" customFormat="1" ht="18" customHeight="1" x14ac:dyDescent="0.3"/>
    <row r="8523" s="479" customFormat="1" ht="18" customHeight="1" x14ac:dyDescent="0.3"/>
    <row r="8524" s="479" customFormat="1" ht="18" customHeight="1" x14ac:dyDescent="0.3"/>
    <row r="8525" s="479" customFormat="1" ht="18" customHeight="1" x14ac:dyDescent="0.3"/>
    <row r="8526" s="479" customFormat="1" ht="18" customHeight="1" x14ac:dyDescent="0.3"/>
    <row r="8527" s="479" customFormat="1" ht="18" customHeight="1" x14ac:dyDescent="0.3"/>
    <row r="8528" s="479" customFormat="1" ht="18" customHeight="1" x14ac:dyDescent="0.3"/>
    <row r="8529" s="479" customFormat="1" ht="18" customHeight="1" x14ac:dyDescent="0.3"/>
    <row r="8530" s="479" customFormat="1" ht="18" customHeight="1" x14ac:dyDescent="0.3"/>
    <row r="8531" s="479" customFormat="1" ht="18" customHeight="1" x14ac:dyDescent="0.3"/>
    <row r="8532" s="479" customFormat="1" ht="18" customHeight="1" x14ac:dyDescent="0.3"/>
    <row r="8533" s="479" customFormat="1" ht="18" customHeight="1" x14ac:dyDescent="0.3"/>
    <row r="8534" s="479" customFormat="1" ht="18" customHeight="1" x14ac:dyDescent="0.3"/>
    <row r="8535" s="479" customFormat="1" ht="18" customHeight="1" x14ac:dyDescent="0.3"/>
    <row r="8536" s="479" customFormat="1" ht="18" customHeight="1" x14ac:dyDescent="0.3"/>
    <row r="8537" s="479" customFormat="1" ht="18" customHeight="1" x14ac:dyDescent="0.3"/>
    <row r="8538" s="479" customFormat="1" ht="18" customHeight="1" x14ac:dyDescent="0.3"/>
    <row r="8539" s="479" customFormat="1" ht="18" customHeight="1" x14ac:dyDescent="0.3"/>
    <row r="8540" s="479" customFormat="1" ht="18" customHeight="1" x14ac:dyDescent="0.3"/>
    <row r="8541" s="479" customFormat="1" ht="18" customHeight="1" x14ac:dyDescent="0.3"/>
    <row r="8542" s="479" customFormat="1" ht="18" customHeight="1" x14ac:dyDescent="0.3"/>
    <row r="8543" s="479" customFormat="1" ht="18" customHeight="1" x14ac:dyDescent="0.3"/>
    <row r="8544" s="479" customFormat="1" ht="18" customHeight="1" x14ac:dyDescent="0.3"/>
    <row r="8545" s="479" customFormat="1" ht="18" customHeight="1" x14ac:dyDescent="0.3"/>
    <row r="8546" s="479" customFormat="1" ht="18" customHeight="1" x14ac:dyDescent="0.3"/>
    <row r="8547" s="479" customFormat="1" ht="18" customHeight="1" x14ac:dyDescent="0.3"/>
    <row r="8548" s="479" customFormat="1" ht="18" customHeight="1" x14ac:dyDescent="0.3"/>
    <row r="8549" s="479" customFormat="1" ht="18" customHeight="1" x14ac:dyDescent="0.3"/>
    <row r="8550" s="479" customFormat="1" ht="18" customHeight="1" x14ac:dyDescent="0.3"/>
    <row r="8551" s="479" customFormat="1" ht="18" customHeight="1" x14ac:dyDescent="0.3"/>
    <row r="8552" s="479" customFormat="1" ht="18" customHeight="1" x14ac:dyDescent="0.3"/>
    <row r="8553" s="479" customFormat="1" ht="18" customHeight="1" x14ac:dyDescent="0.3"/>
    <row r="8554" s="479" customFormat="1" ht="18" customHeight="1" x14ac:dyDescent="0.3"/>
    <row r="8555" s="479" customFormat="1" ht="18" customHeight="1" x14ac:dyDescent="0.3"/>
    <row r="8556" s="479" customFormat="1" ht="18" customHeight="1" x14ac:dyDescent="0.3"/>
    <row r="8557" s="479" customFormat="1" ht="18" customHeight="1" x14ac:dyDescent="0.3"/>
    <row r="8558" s="479" customFormat="1" ht="18" customHeight="1" x14ac:dyDescent="0.3"/>
    <row r="8559" s="479" customFormat="1" ht="18" customHeight="1" x14ac:dyDescent="0.3"/>
    <row r="8560" s="479" customFormat="1" ht="18" customHeight="1" x14ac:dyDescent="0.3"/>
    <row r="8561" s="479" customFormat="1" ht="18" customHeight="1" x14ac:dyDescent="0.3"/>
    <row r="8562" s="479" customFormat="1" ht="18" customHeight="1" x14ac:dyDescent="0.3"/>
    <row r="8563" s="479" customFormat="1" ht="18" customHeight="1" x14ac:dyDescent="0.3"/>
    <row r="8564" s="479" customFormat="1" ht="18" customHeight="1" x14ac:dyDescent="0.3"/>
    <row r="8565" s="479" customFormat="1" ht="18" customHeight="1" x14ac:dyDescent="0.3"/>
    <row r="8566" s="479" customFormat="1" ht="18" customHeight="1" x14ac:dyDescent="0.3"/>
    <row r="8567" s="479" customFormat="1" ht="18" customHeight="1" x14ac:dyDescent="0.3"/>
    <row r="8568" s="479" customFormat="1" ht="18" customHeight="1" x14ac:dyDescent="0.3"/>
    <row r="8569" s="479" customFormat="1" ht="18" customHeight="1" x14ac:dyDescent="0.3"/>
    <row r="8570" s="479" customFormat="1" ht="18" customHeight="1" x14ac:dyDescent="0.3"/>
    <row r="8571" s="479" customFormat="1" ht="18" customHeight="1" x14ac:dyDescent="0.3"/>
    <row r="8572" s="479" customFormat="1" ht="18" customHeight="1" x14ac:dyDescent="0.3"/>
    <row r="8573" s="479" customFormat="1" ht="18" customHeight="1" x14ac:dyDescent="0.3"/>
    <row r="8574" s="479" customFormat="1" ht="18" customHeight="1" x14ac:dyDescent="0.3"/>
    <row r="8575" s="479" customFormat="1" ht="18" customHeight="1" x14ac:dyDescent="0.3"/>
    <row r="8576" s="479" customFormat="1" ht="18" customHeight="1" x14ac:dyDescent="0.3"/>
    <row r="8577" s="479" customFormat="1" ht="18" customHeight="1" x14ac:dyDescent="0.3"/>
    <row r="8578" s="479" customFormat="1" ht="18" customHeight="1" x14ac:dyDescent="0.3"/>
    <row r="8579" s="479" customFormat="1" ht="18" customHeight="1" x14ac:dyDescent="0.3"/>
    <row r="8580" s="479" customFormat="1" ht="18" customHeight="1" x14ac:dyDescent="0.3"/>
    <row r="8581" s="479" customFormat="1" ht="18" customHeight="1" x14ac:dyDescent="0.3"/>
    <row r="8582" s="479" customFormat="1" ht="18" customHeight="1" x14ac:dyDescent="0.3"/>
    <row r="8583" s="479" customFormat="1" ht="18" customHeight="1" x14ac:dyDescent="0.3"/>
    <row r="8584" s="479" customFormat="1" ht="18" customHeight="1" x14ac:dyDescent="0.3"/>
    <row r="8585" s="479" customFormat="1" ht="18" customHeight="1" x14ac:dyDescent="0.3"/>
    <row r="8586" s="479" customFormat="1" ht="18" customHeight="1" x14ac:dyDescent="0.3"/>
    <row r="8587" s="479" customFormat="1" ht="18" customHeight="1" x14ac:dyDescent="0.3"/>
    <row r="8588" s="479" customFormat="1" ht="18" customHeight="1" x14ac:dyDescent="0.3"/>
    <row r="8589" s="479" customFormat="1" ht="18" customHeight="1" x14ac:dyDescent="0.3"/>
    <row r="8590" s="479" customFormat="1" ht="18" customHeight="1" x14ac:dyDescent="0.3"/>
    <row r="8591" s="479" customFormat="1" ht="18" customHeight="1" x14ac:dyDescent="0.3"/>
    <row r="8592" s="479" customFormat="1" ht="18" customHeight="1" x14ac:dyDescent="0.3"/>
    <row r="8593" s="479" customFormat="1" ht="18" customHeight="1" x14ac:dyDescent="0.3"/>
    <row r="8594" s="479" customFormat="1" ht="18" customHeight="1" x14ac:dyDescent="0.3"/>
    <row r="8595" s="479" customFormat="1" ht="18" customHeight="1" x14ac:dyDescent="0.3"/>
    <row r="8596" s="479" customFormat="1" ht="18" customHeight="1" x14ac:dyDescent="0.3"/>
    <row r="8597" s="479" customFormat="1" ht="18" customHeight="1" x14ac:dyDescent="0.3"/>
    <row r="8598" s="479" customFormat="1" ht="18" customHeight="1" x14ac:dyDescent="0.3"/>
    <row r="8599" s="479" customFormat="1" ht="18" customHeight="1" x14ac:dyDescent="0.3"/>
    <row r="8600" s="479" customFormat="1" ht="18" customHeight="1" x14ac:dyDescent="0.3"/>
    <row r="8601" s="479" customFormat="1" ht="18" customHeight="1" x14ac:dyDescent="0.3"/>
    <row r="8602" s="479" customFormat="1" ht="18" customHeight="1" x14ac:dyDescent="0.3"/>
    <row r="8603" s="479" customFormat="1" ht="18" customHeight="1" x14ac:dyDescent="0.3"/>
    <row r="8604" s="479" customFormat="1" ht="18" customHeight="1" x14ac:dyDescent="0.3"/>
    <row r="8605" s="479" customFormat="1" ht="18" customHeight="1" x14ac:dyDescent="0.3"/>
    <row r="8606" s="479" customFormat="1" ht="18" customHeight="1" x14ac:dyDescent="0.3"/>
    <row r="8607" s="479" customFormat="1" ht="18" customHeight="1" x14ac:dyDescent="0.3"/>
    <row r="8608" s="479" customFormat="1" ht="18" customHeight="1" x14ac:dyDescent="0.3"/>
    <row r="8609" s="479" customFormat="1" ht="18" customHeight="1" x14ac:dyDescent="0.3"/>
    <row r="8610" s="479" customFormat="1" ht="18" customHeight="1" x14ac:dyDescent="0.3"/>
    <row r="8611" s="479" customFormat="1" ht="18" customHeight="1" x14ac:dyDescent="0.3"/>
    <row r="8612" s="479" customFormat="1" ht="18" customHeight="1" x14ac:dyDescent="0.3"/>
    <row r="8613" s="479" customFormat="1" ht="18" customHeight="1" x14ac:dyDescent="0.3"/>
    <row r="8614" s="479" customFormat="1" ht="18" customHeight="1" x14ac:dyDescent="0.3"/>
    <row r="8615" s="479" customFormat="1" ht="18" customHeight="1" x14ac:dyDescent="0.3"/>
    <row r="8616" s="479" customFormat="1" ht="18" customHeight="1" x14ac:dyDescent="0.3"/>
    <row r="8617" s="479" customFormat="1" ht="18" customHeight="1" x14ac:dyDescent="0.3"/>
    <row r="8618" s="479" customFormat="1" ht="18" customHeight="1" x14ac:dyDescent="0.3"/>
    <row r="8619" s="479" customFormat="1" ht="18" customHeight="1" x14ac:dyDescent="0.3"/>
    <row r="8620" s="479" customFormat="1" ht="18" customHeight="1" x14ac:dyDescent="0.3"/>
    <row r="8621" s="479" customFormat="1" ht="18" customHeight="1" x14ac:dyDescent="0.3"/>
    <row r="8622" s="479" customFormat="1" ht="18" customHeight="1" x14ac:dyDescent="0.3"/>
    <row r="8623" s="479" customFormat="1" ht="18" customHeight="1" x14ac:dyDescent="0.3"/>
    <row r="8624" s="479" customFormat="1" ht="18" customHeight="1" x14ac:dyDescent="0.3"/>
    <row r="8625" s="479" customFormat="1" ht="18" customHeight="1" x14ac:dyDescent="0.3"/>
    <row r="8626" s="479" customFormat="1" ht="18" customHeight="1" x14ac:dyDescent="0.3"/>
    <row r="8627" s="479" customFormat="1" ht="18" customHeight="1" x14ac:dyDescent="0.3"/>
    <row r="8628" s="479" customFormat="1" ht="18" customHeight="1" x14ac:dyDescent="0.3"/>
    <row r="8629" s="479" customFormat="1" ht="18" customHeight="1" x14ac:dyDescent="0.3"/>
    <row r="8630" s="479" customFormat="1" ht="18" customHeight="1" x14ac:dyDescent="0.3"/>
    <row r="8631" s="479" customFormat="1" ht="18" customHeight="1" x14ac:dyDescent="0.3"/>
    <row r="8632" s="479" customFormat="1" ht="18" customHeight="1" x14ac:dyDescent="0.3"/>
    <row r="8633" s="479" customFormat="1" ht="18" customHeight="1" x14ac:dyDescent="0.3"/>
    <row r="8634" s="479" customFormat="1" ht="18" customHeight="1" x14ac:dyDescent="0.3"/>
    <row r="8635" s="479" customFormat="1" ht="18" customHeight="1" x14ac:dyDescent="0.3"/>
    <row r="8636" s="479" customFormat="1" ht="18" customHeight="1" x14ac:dyDescent="0.3"/>
    <row r="8637" s="479" customFormat="1" ht="18" customHeight="1" x14ac:dyDescent="0.3"/>
    <row r="8638" s="479" customFormat="1" ht="18" customHeight="1" x14ac:dyDescent="0.3"/>
    <row r="8639" s="479" customFormat="1" ht="18" customHeight="1" x14ac:dyDescent="0.3"/>
    <row r="8640" s="479" customFormat="1" ht="18" customHeight="1" x14ac:dyDescent="0.3"/>
    <row r="8641" s="479" customFormat="1" ht="18" customHeight="1" x14ac:dyDescent="0.3"/>
    <row r="8642" s="479" customFormat="1" ht="18" customHeight="1" x14ac:dyDescent="0.3"/>
    <row r="8643" s="479" customFormat="1" ht="18" customHeight="1" x14ac:dyDescent="0.3"/>
    <row r="8644" s="479" customFormat="1" ht="18" customHeight="1" x14ac:dyDescent="0.3"/>
    <row r="8645" s="479" customFormat="1" ht="18" customHeight="1" x14ac:dyDescent="0.3"/>
    <row r="8646" s="479" customFormat="1" ht="18" customHeight="1" x14ac:dyDescent="0.3"/>
    <row r="8647" s="479" customFormat="1" ht="18" customHeight="1" x14ac:dyDescent="0.3"/>
    <row r="8648" s="479" customFormat="1" ht="18" customHeight="1" x14ac:dyDescent="0.3"/>
    <row r="8649" s="479" customFormat="1" ht="18" customHeight="1" x14ac:dyDescent="0.3"/>
    <row r="8650" s="479" customFormat="1" ht="18" customHeight="1" x14ac:dyDescent="0.3"/>
    <row r="8651" s="479" customFormat="1" ht="18" customHeight="1" x14ac:dyDescent="0.3"/>
    <row r="8652" s="479" customFormat="1" ht="18" customHeight="1" x14ac:dyDescent="0.3"/>
    <row r="8653" s="479" customFormat="1" ht="18" customHeight="1" x14ac:dyDescent="0.3"/>
    <row r="8654" s="479" customFormat="1" ht="18" customHeight="1" x14ac:dyDescent="0.3"/>
    <row r="8655" s="479" customFormat="1" ht="18" customHeight="1" x14ac:dyDescent="0.3"/>
    <row r="8656" s="479" customFormat="1" ht="18" customHeight="1" x14ac:dyDescent="0.3"/>
    <row r="8657" s="479" customFormat="1" ht="18" customHeight="1" x14ac:dyDescent="0.3"/>
    <row r="8658" s="479" customFormat="1" ht="18" customHeight="1" x14ac:dyDescent="0.3"/>
    <row r="8659" s="479" customFormat="1" ht="18" customHeight="1" x14ac:dyDescent="0.3"/>
    <row r="8660" s="479" customFormat="1" ht="18" customHeight="1" x14ac:dyDescent="0.3"/>
    <row r="8661" s="479" customFormat="1" ht="18" customHeight="1" x14ac:dyDescent="0.3"/>
    <row r="8662" s="479" customFormat="1" ht="18" customHeight="1" x14ac:dyDescent="0.3"/>
    <row r="8663" s="479" customFormat="1" ht="18" customHeight="1" x14ac:dyDescent="0.3"/>
    <row r="8664" s="479" customFormat="1" ht="18" customHeight="1" x14ac:dyDescent="0.3"/>
    <row r="8665" s="479" customFormat="1" ht="18" customHeight="1" x14ac:dyDescent="0.3"/>
    <row r="8666" s="479" customFormat="1" ht="18" customHeight="1" x14ac:dyDescent="0.3"/>
    <row r="8667" s="479" customFormat="1" ht="18" customHeight="1" x14ac:dyDescent="0.3"/>
    <row r="8668" s="479" customFormat="1" ht="18" customHeight="1" x14ac:dyDescent="0.3"/>
    <row r="8669" s="479" customFormat="1" ht="18" customHeight="1" x14ac:dyDescent="0.3"/>
    <row r="8670" s="479" customFormat="1" ht="18" customHeight="1" x14ac:dyDescent="0.3"/>
    <row r="8671" s="479" customFormat="1" ht="18" customHeight="1" x14ac:dyDescent="0.3"/>
    <row r="8672" s="479" customFormat="1" ht="18" customHeight="1" x14ac:dyDescent="0.3"/>
    <row r="8673" s="479" customFormat="1" ht="18" customHeight="1" x14ac:dyDescent="0.3"/>
    <row r="8674" s="479" customFormat="1" ht="18" customHeight="1" x14ac:dyDescent="0.3"/>
    <row r="8675" s="479" customFormat="1" ht="18" customHeight="1" x14ac:dyDescent="0.3"/>
    <row r="8676" s="479" customFormat="1" ht="18" customHeight="1" x14ac:dyDescent="0.3"/>
    <row r="8677" s="479" customFormat="1" ht="18" customHeight="1" x14ac:dyDescent="0.3"/>
    <row r="8678" s="479" customFormat="1" ht="18" customHeight="1" x14ac:dyDescent="0.3"/>
    <row r="8679" s="479" customFormat="1" ht="18" customHeight="1" x14ac:dyDescent="0.3"/>
    <row r="8680" s="479" customFormat="1" ht="18" customHeight="1" x14ac:dyDescent="0.3"/>
    <row r="8681" s="479" customFormat="1" ht="18" customHeight="1" x14ac:dyDescent="0.3"/>
    <row r="8682" s="479" customFormat="1" ht="18" customHeight="1" x14ac:dyDescent="0.3"/>
    <row r="8683" s="479" customFormat="1" ht="18" customHeight="1" x14ac:dyDescent="0.3"/>
    <row r="8684" s="479" customFormat="1" ht="18" customHeight="1" x14ac:dyDescent="0.3"/>
    <row r="8685" s="479" customFormat="1" ht="18" customHeight="1" x14ac:dyDescent="0.3"/>
    <row r="8686" s="479" customFormat="1" ht="18" customHeight="1" x14ac:dyDescent="0.3"/>
    <row r="8687" s="479" customFormat="1" ht="18" customHeight="1" x14ac:dyDescent="0.3"/>
    <row r="8688" s="479" customFormat="1" ht="18" customHeight="1" x14ac:dyDescent="0.3"/>
    <row r="8689" s="479" customFormat="1" ht="18" customHeight="1" x14ac:dyDescent="0.3"/>
    <row r="8690" s="479" customFormat="1" ht="18" customHeight="1" x14ac:dyDescent="0.3"/>
    <row r="8691" s="479" customFormat="1" ht="18" customHeight="1" x14ac:dyDescent="0.3"/>
    <row r="8692" s="479" customFormat="1" ht="18" customHeight="1" x14ac:dyDescent="0.3"/>
    <row r="8693" s="479" customFormat="1" ht="18" customHeight="1" x14ac:dyDescent="0.3"/>
    <row r="8694" s="479" customFormat="1" ht="18" customHeight="1" x14ac:dyDescent="0.3"/>
    <row r="8695" s="479" customFormat="1" ht="18" customHeight="1" x14ac:dyDescent="0.3"/>
    <row r="8696" s="479" customFormat="1" ht="18" customHeight="1" x14ac:dyDescent="0.3"/>
    <row r="8697" s="479" customFormat="1" ht="18" customHeight="1" x14ac:dyDescent="0.3"/>
    <row r="8698" s="479" customFormat="1" ht="18" customHeight="1" x14ac:dyDescent="0.3"/>
    <row r="8699" s="479" customFormat="1" ht="18" customHeight="1" x14ac:dyDescent="0.3"/>
    <row r="8700" s="479" customFormat="1" ht="18" customHeight="1" x14ac:dyDescent="0.3"/>
    <row r="8701" s="479" customFormat="1" ht="18" customHeight="1" x14ac:dyDescent="0.3"/>
    <row r="8702" s="479" customFormat="1" ht="18" customHeight="1" x14ac:dyDescent="0.3"/>
    <row r="8703" s="479" customFormat="1" ht="18" customHeight="1" x14ac:dyDescent="0.3"/>
    <row r="8704" s="479" customFormat="1" ht="18" customHeight="1" x14ac:dyDescent="0.3"/>
    <row r="8705" s="479" customFormat="1" ht="18" customHeight="1" x14ac:dyDescent="0.3"/>
    <row r="8706" s="479" customFormat="1" ht="18" customHeight="1" x14ac:dyDescent="0.3"/>
    <row r="8707" s="479" customFormat="1" ht="18" customHeight="1" x14ac:dyDescent="0.3"/>
    <row r="8708" s="479" customFormat="1" ht="18" customHeight="1" x14ac:dyDescent="0.3"/>
    <row r="8709" s="479" customFormat="1" ht="18" customHeight="1" x14ac:dyDescent="0.3"/>
    <row r="8710" s="479" customFormat="1" ht="18" customHeight="1" x14ac:dyDescent="0.3"/>
    <row r="8711" s="479" customFormat="1" ht="18" customHeight="1" x14ac:dyDescent="0.3"/>
    <row r="8712" s="479" customFormat="1" ht="18" customHeight="1" x14ac:dyDescent="0.3"/>
    <row r="8713" s="479" customFormat="1" ht="18" customHeight="1" x14ac:dyDescent="0.3"/>
    <row r="8714" s="479" customFormat="1" ht="18" customHeight="1" x14ac:dyDescent="0.3"/>
    <row r="8715" s="479" customFormat="1" ht="18" customHeight="1" x14ac:dyDescent="0.3"/>
    <row r="8716" s="479" customFormat="1" ht="18" customHeight="1" x14ac:dyDescent="0.3"/>
    <row r="8717" s="479" customFormat="1" ht="18" customHeight="1" x14ac:dyDescent="0.3"/>
    <row r="8718" s="479" customFormat="1" ht="18" customHeight="1" x14ac:dyDescent="0.3"/>
    <row r="8719" s="479" customFormat="1" ht="18" customHeight="1" x14ac:dyDescent="0.3"/>
    <row r="8720" s="479" customFormat="1" ht="18" customHeight="1" x14ac:dyDescent="0.3"/>
    <row r="8721" s="479" customFormat="1" ht="18" customHeight="1" x14ac:dyDescent="0.3"/>
    <row r="8722" s="479" customFormat="1" ht="18" customHeight="1" x14ac:dyDescent="0.3"/>
    <row r="8723" s="479" customFormat="1" ht="18" customHeight="1" x14ac:dyDescent="0.3"/>
    <row r="8724" s="479" customFormat="1" ht="18" customHeight="1" x14ac:dyDescent="0.3"/>
    <row r="8725" s="479" customFormat="1" ht="18" customHeight="1" x14ac:dyDescent="0.3"/>
    <row r="8726" s="479" customFormat="1" ht="18" customHeight="1" x14ac:dyDescent="0.3"/>
    <row r="8727" s="479" customFormat="1" ht="18" customHeight="1" x14ac:dyDescent="0.3"/>
    <row r="8728" s="479" customFormat="1" ht="18" customHeight="1" x14ac:dyDescent="0.3"/>
    <row r="8729" s="479" customFormat="1" ht="18" customHeight="1" x14ac:dyDescent="0.3"/>
    <row r="8730" s="479" customFormat="1" ht="18" customHeight="1" x14ac:dyDescent="0.3"/>
    <row r="8731" s="479" customFormat="1" ht="18" customHeight="1" x14ac:dyDescent="0.3"/>
    <row r="8732" s="479" customFormat="1" ht="18" customHeight="1" x14ac:dyDescent="0.3"/>
    <row r="8733" s="479" customFormat="1" ht="18" customHeight="1" x14ac:dyDescent="0.3"/>
    <row r="8734" s="479" customFormat="1" ht="18" customHeight="1" x14ac:dyDescent="0.3"/>
    <row r="8735" s="479" customFormat="1" ht="18" customHeight="1" x14ac:dyDescent="0.3"/>
    <row r="8736" s="479" customFormat="1" ht="18" customHeight="1" x14ac:dyDescent="0.3"/>
    <row r="8737" s="479" customFormat="1" ht="18" customHeight="1" x14ac:dyDescent="0.3"/>
    <row r="8738" s="479" customFormat="1" ht="18" customHeight="1" x14ac:dyDescent="0.3"/>
    <row r="8739" s="479" customFormat="1" ht="18" customHeight="1" x14ac:dyDescent="0.3"/>
    <row r="8740" s="479" customFormat="1" ht="18" customHeight="1" x14ac:dyDescent="0.3"/>
    <row r="8741" s="479" customFormat="1" ht="18" customHeight="1" x14ac:dyDescent="0.3"/>
    <row r="8742" s="479" customFormat="1" ht="18" customHeight="1" x14ac:dyDescent="0.3"/>
    <row r="8743" s="479" customFormat="1" ht="18" customHeight="1" x14ac:dyDescent="0.3"/>
    <row r="8744" s="479" customFormat="1" ht="18" customHeight="1" x14ac:dyDescent="0.3"/>
    <row r="8745" s="479" customFormat="1" ht="18" customHeight="1" x14ac:dyDescent="0.3"/>
    <row r="8746" s="479" customFormat="1" ht="18" customHeight="1" x14ac:dyDescent="0.3"/>
    <row r="8747" s="479" customFormat="1" ht="18" customHeight="1" x14ac:dyDescent="0.3"/>
    <row r="8748" s="479" customFormat="1" ht="18" customHeight="1" x14ac:dyDescent="0.3"/>
    <row r="8749" s="479" customFormat="1" ht="18" customHeight="1" x14ac:dyDescent="0.3"/>
    <row r="8750" s="479" customFormat="1" ht="18" customHeight="1" x14ac:dyDescent="0.3"/>
    <row r="8751" s="479" customFormat="1" ht="18" customHeight="1" x14ac:dyDescent="0.3"/>
    <row r="8752" s="479" customFormat="1" ht="18" customHeight="1" x14ac:dyDescent="0.3"/>
    <row r="8753" s="479" customFormat="1" ht="18" customHeight="1" x14ac:dyDescent="0.3"/>
    <row r="8754" s="479" customFormat="1" ht="18" customHeight="1" x14ac:dyDescent="0.3"/>
    <row r="8755" s="479" customFormat="1" ht="18" customHeight="1" x14ac:dyDescent="0.3"/>
    <row r="8756" s="479" customFormat="1" ht="18" customHeight="1" x14ac:dyDescent="0.3"/>
    <row r="8757" s="479" customFormat="1" ht="18" customHeight="1" x14ac:dyDescent="0.3"/>
    <row r="8758" s="479" customFormat="1" ht="18" customHeight="1" x14ac:dyDescent="0.3"/>
    <row r="8759" s="479" customFormat="1" ht="18" customHeight="1" x14ac:dyDescent="0.3"/>
    <row r="8760" s="479" customFormat="1" ht="18" customHeight="1" x14ac:dyDescent="0.3"/>
    <row r="8761" s="479" customFormat="1" ht="18" customHeight="1" x14ac:dyDescent="0.3"/>
    <row r="8762" s="479" customFormat="1" ht="18" customHeight="1" x14ac:dyDescent="0.3"/>
    <row r="8763" s="479" customFormat="1" ht="18" customHeight="1" x14ac:dyDescent="0.3"/>
    <row r="8764" s="479" customFormat="1" ht="18" customHeight="1" x14ac:dyDescent="0.3"/>
    <row r="8765" s="479" customFormat="1" ht="18" customHeight="1" x14ac:dyDescent="0.3"/>
    <row r="8766" s="479" customFormat="1" ht="18" customHeight="1" x14ac:dyDescent="0.3"/>
    <row r="8767" s="479" customFormat="1" ht="18" customHeight="1" x14ac:dyDescent="0.3"/>
    <row r="8768" s="479" customFormat="1" ht="18" customHeight="1" x14ac:dyDescent="0.3"/>
    <row r="8769" s="479" customFormat="1" ht="18" customHeight="1" x14ac:dyDescent="0.3"/>
    <row r="8770" s="479" customFormat="1" ht="18" customHeight="1" x14ac:dyDescent="0.3"/>
    <row r="8771" s="479" customFormat="1" ht="18" customHeight="1" x14ac:dyDescent="0.3"/>
    <row r="8772" s="479" customFormat="1" ht="18" customHeight="1" x14ac:dyDescent="0.3"/>
    <row r="8773" s="479" customFormat="1" ht="18" customHeight="1" x14ac:dyDescent="0.3"/>
    <row r="8774" s="479" customFormat="1" ht="18" customHeight="1" x14ac:dyDescent="0.3"/>
    <row r="8775" s="479" customFormat="1" ht="18" customHeight="1" x14ac:dyDescent="0.3"/>
    <row r="8776" s="479" customFormat="1" ht="18" customHeight="1" x14ac:dyDescent="0.3"/>
    <row r="8777" s="479" customFormat="1" ht="18" customHeight="1" x14ac:dyDescent="0.3"/>
    <row r="8778" s="479" customFormat="1" ht="18" customHeight="1" x14ac:dyDescent="0.3"/>
    <row r="8779" s="479" customFormat="1" ht="18" customHeight="1" x14ac:dyDescent="0.3"/>
    <row r="8780" s="479" customFormat="1" ht="18" customHeight="1" x14ac:dyDescent="0.3"/>
    <row r="8781" s="479" customFormat="1" ht="18" customHeight="1" x14ac:dyDescent="0.3"/>
    <row r="8782" s="479" customFormat="1" ht="18" customHeight="1" x14ac:dyDescent="0.3"/>
    <row r="8783" s="479" customFormat="1" ht="18" customHeight="1" x14ac:dyDescent="0.3"/>
    <row r="8784" s="479" customFormat="1" ht="18" customHeight="1" x14ac:dyDescent="0.3"/>
    <row r="8785" s="479" customFormat="1" ht="18" customHeight="1" x14ac:dyDescent="0.3"/>
    <row r="8786" s="479" customFormat="1" ht="18" customHeight="1" x14ac:dyDescent="0.3"/>
    <row r="8787" s="479" customFormat="1" ht="18" customHeight="1" x14ac:dyDescent="0.3"/>
    <row r="8788" s="479" customFormat="1" ht="18" customHeight="1" x14ac:dyDescent="0.3"/>
    <row r="8789" s="479" customFormat="1" ht="18" customHeight="1" x14ac:dyDescent="0.3"/>
    <row r="8790" s="479" customFormat="1" ht="18" customHeight="1" x14ac:dyDescent="0.3"/>
    <row r="8791" s="479" customFormat="1" ht="18" customHeight="1" x14ac:dyDescent="0.3"/>
    <row r="8792" s="479" customFormat="1" ht="18" customHeight="1" x14ac:dyDescent="0.3"/>
    <row r="8793" s="479" customFormat="1" ht="18" customHeight="1" x14ac:dyDescent="0.3"/>
    <row r="8794" s="479" customFormat="1" ht="18" customHeight="1" x14ac:dyDescent="0.3"/>
    <row r="8795" s="479" customFormat="1" ht="18" customHeight="1" x14ac:dyDescent="0.3"/>
    <row r="8796" s="479" customFormat="1" ht="18" customHeight="1" x14ac:dyDescent="0.3"/>
    <row r="8797" s="479" customFormat="1" ht="18" customHeight="1" x14ac:dyDescent="0.3"/>
    <row r="8798" s="479" customFormat="1" ht="18" customHeight="1" x14ac:dyDescent="0.3"/>
    <row r="8799" s="479" customFormat="1" ht="18" customHeight="1" x14ac:dyDescent="0.3"/>
    <row r="8800" s="479" customFormat="1" ht="18" customHeight="1" x14ac:dyDescent="0.3"/>
    <row r="8801" s="479" customFormat="1" ht="18" customHeight="1" x14ac:dyDescent="0.3"/>
    <row r="8802" s="479" customFormat="1" ht="18" customHeight="1" x14ac:dyDescent="0.3"/>
    <row r="8803" s="479" customFormat="1" ht="18" customHeight="1" x14ac:dyDescent="0.3"/>
    <row r="8804" s="479" customFormat="1" ht="18" customHeight="1" x14ac:dyDescent="0.3"/>
    <row r="8805" s="479" customFormat="1" ht="18" customHeight="1" x14ac:dyDescent="0.3"/>
    <row r="8806" s="479" customFormat="1" ht="18" customHeight="1" x14ac:dyDescent="0.3"/>
    <row r="8807" s="479" customFormat="1" ht="18" customHeight="1" x14ac:dyDescent="0.3"/>
    <row r="8808" s="479" customFormat="1" ht="18" customHeight="1" x14ac:dyDescent="0.3"/>
    <row r="8809" s="479" customFormat="1" ht="18" customHeight="1" x14ac:dyDescent="0.3"/>
    <row r="8810" s="479" customFormat="1" ht="18" customHeight="1" x14ac:dyDescent="0.3"/>
    <row r="8811" s="479" customFormat="1" ht="18" customHeight="1" x14ac:dyDescent="0.3"/>
    <row r="8812" s="479" customFormat="1" ht="18" customHeight="1" x14ac:dyDescent="0.3"/>
    <row r="8813" s="479" customFormat="1" ht="18" customHeight="1" x14ac:dyDescent="0.3"/>
    <row r="8814" s="479" customFormat="1" ht="18" customHeight="1" x14ac:dyDescent="0.3"/>
    <row r="8815" s="479" customFormat="1" ht="18" customHeight="1" x14ac:dyDescent="0.3"/>
    <row r="8816" s="479" customFormat="1" ht="18" customHeight="1" x14ac:dyDescent="0.3"/>
    <row r="8817" s="479" customFormat="1" ht="18" customHeight="1" x14ac:dyDescent="0.3"/>
    <row r="8818" s="479" customFormat="1" ht="18" customHeight="1" x14ac:dyDescent="0.3"/>
    <row r="8819" s="479" customFormat="1" ht="18" customHeight="1" x14ac:dyDescent="0.3"/>
    <row r="8820" s="479" customFormat="1" ht="18" customHeight="1" x14ac:dyDescent="0.3"/>
    <row r="8821" s="479" customFormat="1" ht="18" customHeight="1" x14ac:dyDescent="0.3"/>
    <row r="8822" s="479" customFormat="1" ht="18" customHeight="1" x14ac:dyDescent="0.3"/>
    <row r="8823" s="479" customFormat="1" ht="18" customHeight="1" x14ac:dyDescent="0.3"/>
    <row r="8824" s="479" customFormat="1" ht="18" customHeight="1" x14ac:dyDescent="0.3"/>
    <row r="8825" s="479" customFormat="1" ht="18" customHeight="1" x14ac:dyDescent="0.3"/>
    <row r="8826" s="479" customFormat="1" ht="18" customHeight="1" x14ac:dyDescent="0.3"/>
    <row r="8827" s="479" customFormat="1" ht="18" customHeight="1" x14ac:dyDescent="0.3"/>
    <row r="8828" s="479" customFormat="1" ht="18" customHeight="1" x14ac:dyDescent="0.3"/>
    <row r="8829" s="479" customFormat="1" ht="18" customHeight="1" x14ac:dyDescent="0.3"/>
    <row r="8830" s="479" customFormat="1" ht="18" customHeight="1" x14ac:dyDescent="0.3"/>
    <row r="8831" s="479" customFormat="1" ht="18" customHeight="1" x14ac:dyDescent="0.3"/>
    <row r="8832" s="479" customFormat="1" ht="18" customHeight="1" x14ac:dyDescent="0.3"/>
    <row r="8833" s="479" customFormat="1" ht="18" customHeight="1" x14ac:dyDescent="0.3"/>
    <row r="8834" s="479" customFormat="1" ht="18" customHeight="1" x14ac:dyDescent="0.3"/>
    <row r="8835" s="479" customFormat="1" ht="18" customHeight="1" x14ac:dyDescent="0.3"/>
    <row r="8836" s="479" customFormat="1" ht="18" customHeight="1" x14ac:dyDescent="0.3"/>
    <row r="8837" s="479" customFormat="1" ht="18" customHeight="1" x14ac:dyDescent="0.3"/>
    <row r="8838" s="479" customFormat="1" ht="18" customHeight="1" x14ac:dyDescent="0.3"/>
    <row r="8839" s="479" customFormat="1" ht="18" customHeight="1" x14ac:dyDescent="0.3"/>
    <row r="8840" s="479" customFormat="1" ht="18" customHeight="1" x14ac:dyDescent="0.3"/>
    <row r="8841" s="479" customFormat="1" ht="18" customHeight="1" x14ac:dyDescent="0.3"/>
    <row r="8842" s="479" customFormat="1" ht="18" customHeight="1" x14ac:dyDescent="0.3"/>
    <row r="8843" s="479" customFormat="1" ht="18" customHeight="1" x14ac:dyDescent="0.3"/>
    <row r="8844" s="479" customFormat="1" ht="18" customHeight="1" x14ac:dyDescent="0.3"/>
    <row r="8845" s="479" customFormat="1" ht="18" customHeight="1" x14ac:dyDescent="0.3"/>
    <row r="8846" s="479" customFormat="1" ht="18" customHeight="1" x14ac:dyDescent="0.3"/>
    <row r="8847" s="479" customFormat="1" ht="18" customHeight="1" x14ac:dyDescent="0.3"/>
    <row r="8848" s="479" customFormat="1" ht="18" customHeight="1" x14ac:dyDescent="0.3"/>
    <row r="8849" s="479" customFormat="1" ht="18" customHeight="1" x14ac:dyDescent="0.3"/>
    <row r="8850" s="479" customFormat="1" ht="18" customHeight="1" x14ac:dyDescent="0.3"/>
    <row r="8851" s="479" customFormat="1" ht="18" customHeight="1" x14ac:dyDescent="0.3"/>
    <row r="8852" s="479" customFormat="1" ht="18" customHeight="1" x14ac:dyDescent="0.3"/>
    <row r="8853" s="479" customFormat="1" ht="18" customHeight="1" x14ac:dyDescent="0.3"/>
    <row r="8854" s="479" customFormat="1" ht="18" customHeight="1" x14ac:dyDescent="0.3"/>
    <row r="8855" s="479" customFormat="1" ht="18" customHeight="1" x14ac:dyDescent="0.3"/>
    <row r="8856" s="479" customFormat="1" ht="18" customHeight="1" x14ac:dyDescent="0.3"/>
    <row r="8857" s="479" customFormat="1" ht="18" customHeight="1" x14ac:dyDescent="0.3"/>
    <row r="8858" s="479" customFormat="1" ht="18" customHeight="1" x14ac:dyDescent="0.3"/>
    <row r="8859" s="479" customFormat="1" ht="18" customHeight="1" x14ac:dyDescent="0.3"/>
    <row r="8860" s="479" customFormat="1" ht="18" customHeight="1" x14ac:dyDescent="0.3"/>
    <row r="8861" s="479" customFormat="1" ht="18" customHeight="1" x14ac:dyDescent="0.3"/>
    <row r="8862" s="479" customFormat="1" ht="18" customHeight="1" x14ac:dyDescent="0.3"/>
    <row r="8863" s="479" customFormat="1" ht="18" customHeight="1" x14ac:dyDescent="0.3"/>
    <row r="8864" s="479" customFormat="1" ht="18" customHeight="1" x14ac:dyDescent="0.3"/>
    <row r="8865" s="479" customFormat="1" ht="18" customHeight="1" x14ac:dyDescent="0.3"/>
    <row r="8866" s="479" customFormat="1" ht="18" customHeight="1" x14ac:dyDescent="0.3"/>
    <row r="8867" s="479" customFormat="1" ht="18" customHeight="1" x14ac:dyDescent="0.3"/>
    <row r="8868" s="479" customFormat="1" ht="18" customHeight="1" x14ac:dyDescent="0.3"/>
    <row r="8869" s="479" customFormat="1" ht="18" customHeight="1" x14ac:dyDescent="0.3"/>
    <row r="8870" s="479" customFormat="1" ht="18" customHeight="1" x14ac:dyDescent="0.3"/>
    <row r="8871" s="479" customFormat="1" ht="18" customHeight="1" x14ac:dyDescent="0.3"/>
    <row r="8872" s="479" customFormat="1" ht="18" customHeight="1" x14ac:dyDescent="0.3"/>
    <row r="8873" s="479" customFormat="1" ht="18" customHeight="1" x14ac:dyDescent="0.3"/>
    <row r="8874" s="479" customFormat="1" ht="18" customHeight="1" x14ac:dyDescent="0.3"/>
    <row r="8875" s="479" customFormat="1" ht="18" customHeight="1" x14ac:dyDescent="0.3"/>
    <row r="8876" s="479" customFormat="1" ht="18" customHeight="1" x14ac:dyDescent="0.3"/>
    <row r="8877" s="479" customFormat="1" ht="18" customHeight="1" x14ac:dyDescent="0.3"/>
    <row r="8878" s="479" customFormat="1" ht="18" customHeight="1" x14ac:dyDescent="0.3"/>
    <row r="8879" s="479" customFormat="1" ht="18" customHeight="1" x14ac:dyDescent="0.3"/>
    <row r="8880" s="479" customFormat="1" ht="18" customHeight="1" x14ac:dyDescent="0.3"/>
    <row r="8881" s="479" customFormat="1" ht="18" customHeight="1" x14ac:dyDescent="0.3"/>
    <row r="8882" s="479" customFormat="1" ht="18" customHeight="1" x14ac:dyDescent="0.3"/>
    <row r="8883" s="479" customFormat="1" ht="18" customHeight="1" x14ac:dyDescent="0.3"/>
    <row r="8884" s="479" customFormat="1" ht="18" customHeight="1" x14ac:dyDescent="0.3"/>
    <row r="8885" s="479" customFormat="1" ht="18" customHeight="1" x14ac:dyDescent="0.3"/>
    <row r="8886" s="479" customFormat="1" ht="18" customHeight="1" x14ac:dyDescent="0.3"/>
    <row r="8887" s="479" customFormat="1" ht="18" customHeight="1" x14ac:dyDescent="0.3"/>
    <row r="8888" s="479" customFormat="1" ht="18" customHeight="1" x14ac:dyDescent="0.3"/>
    <row r="8889" s="479" customFormat="1" ht="18" customHeight="1" x14ac:dyDescent="0.3"/>
    <row r="8890" s="479" customFormat="1" ht="18" customHeight="1" x14ac:dyDescent="0.3"/>
    <row r="8891" s="479" customFormat="1" ht="18" customHeight="1" x14ac:dyDescent="0.3"/>
    <row r="8892" s="479" customFormat="1" ht="18" customHeight="1" x14ac:dyDescent="0.3"/>
    <row r="8893" s="479" customFormat="1" ht="18" customHeight="1" x14ac:dyDescent="0.3"/>
    <row r="8894" s="479" customFormat="1" ht="18" customHeight="1" x14ac:dyDescent="0.3"/>
    <row r="8895" s="479" customFormat="1" ht="18" customHeight="1" x14ac:dyDescent="0.3"/>
    <row r="8896" s="479" customFormat="1" ht="18" customHeight="1" x14ac:dyDescent="0.3"/>
    <row r="8897" s="479" customFormat="1" ht="18" customHeight="1" x14ac:dyDescent="0.3"/>
    <row r="8898" s="479" customFormat="1" ht="18" customHeight="1" x14ac:dyDescent="0.3"/>
    <row r="8899" s="479" customFormat="1" ht="18" customHeight="1" x14ac:dyDescent="0.3"/>
    <row r="8900" s="479" customFormat="1" ht="18" customHeight="1" x14ac:dyDescent="0.3"/>
    <row r="8901" s="479" customFormat="1" ht="18" customHeight="1" x14ac:dyDescent="0.3"/>
    <row r="8902" s="479" customFormat="1" ht="18" customHeight="1" x14ac:dyDescent="0.3"/>
    <row r="8903" s="479" customFormat="1" ht="18" customHeight="1" x14ac:dyDescent="0.3"/>
    <row r="8904" s="479" customFormat="1" ht="18" customHeight="1" x14ac:dyDescent="0.3"/>
    <row r="8905" s="479" customFormat="1" ht="18" customHeight="1" x14ac:dyDescent="0.3"/>
    <row r="8906" s="479" customFormat="1" ht="18" customHeight="1" x14ac:dyDescent="0.3"/>
    <row r="8907" s="479" customFormat="1" ht="18" customHeight="1" x14ac:dyDescent="0.3"/>
    <row r="8908" s="479" customFormat="1" ht="18" customHeight="1" x14ac:dyDescent="0.3"/>
    <row r="8909" s="479" customFormat="1" ht="18" customHeight="1" x14ac:dyDescent="0.3"/>
    <row r="8910" s="479" customFormat="1" ht="18" customHeight="1" x14ac:dyDescent="0.3"/>
    <row r="8911" s="479" customFormat="1" ht="18" customHeight="1" x14ac:dyDescent="0.3"/>
    <row r="8912" s="479" customFormat="1" ht="18" customHeight="1" x14ac:dyDescent="0.3"/>
    <row r="8913" s="479" customFormat="1" ht="18" customHeight="1" x14ac:dyDescent="0.3"/>
    <row r="8914" s="479" customFormat="1" ht="18" customHeight="1" x14ac:dyDescent="0.3"/>
    <row r="8915" s="479" customFormat="1" ht="18" customHeight="1" x14ac:dyDescent="0.3"/>
    <row r="8916" s="479" customFormat="1" ht="18" customHeight="1" x14ac:dyDescent="0.3"/>
    <row r="8917" s="479" customFormat="1" ht="18" customHeight="1" x14ac:dyDescent="0.3"/>
    <row r="8918" s="479" customFormat="1" ht="18" customHeight="1" x14ac:dyDescent="0.3"/>
    <row r="8919" s="479" customFormat="1" ht="18" customHeight="1" x14ac:dyDescent="0.3"/>
    <row r="8920" s="479" customFormat="1" ht="18" customHeight="1" x14ac:dyDescent="0.3"/>
    <row r="8921" s="479" customFormat="1" ht="18" customHeight="1" x14ac:dyDescent="0.3"/>
    <row r="8922" s="479" customFormat="1" ht="18" customHeight="1" x14ac:dyDescent="0.3"/>
    <row r="8923" s="479" customFormat="1" ht="18" customHeight="1" x14ac:dyDescent="0.3"/>
    <row r="8924" s="479" customFormat="1" ht="18" customHeight="1" x14ac:dyDescent="0.3"/>
    <row r="8925" s="479" customFormat="1" ht="18" customHeight="1" x14ac:dyDescent="0.3"/>
    <row r="8926" s="479" customFormat="1" ht="18" customHeight="1" x14ac:dyDescent="0.3"/>
    <row r="8927" s="479" customFormat="1" ht="18" customHeight="1" x14ac:dyDescent="0.3"/>
    <row r="8928" s="479" customFormat="1" ht="18" customHeight="1" x14ac:dyDescent="0.3"/>
    <row r="8929" s="479" customFormat="1" ht="18" customHeight="1" x14ac:dyDescent="0.3"/>
    <row r="8930" s="479" customFormat="1" ht="18" customHeight="1" x14ac:dyDescent="0.3"/>
    <row r="8931" s="479" customFormat="1" ht="18" customHeight="1" x14ac:dyDescent="0.3"/>
    <row r="8932" s="479" customFormat="1" ht="18" customHeight="1" x14ac:dyDescent="0.3"/>
    <row r="8933" s="479" customFormat="1" ht="18" customHeight="1" x14ac:dyDescent="0.3"/>
    <row r="8934" s="479" customFormat="1" ht="18" customHeight="1" x14ac:dyDescent="0.3"/>
    <row r="8935" s="479" customFormat="1" ht="18" customHeight="1" x14ac:dyDescent="0.3"/>
    <row r="8936" s="479" customFormat="1" ht="18" customHeight="1" x14ac:dyDescent="0.3"/>
    <row r="8937" s="479" customFormat="1" ht="18" customHeight="1" x14ac:dyDescent="0.3"/>
    <row r="8938" s="479" customFormat="1" ht="18" customHeight="1" x14ac:dyDescent="0.3"/>
    <row r="8939" s="479" customFormat="1" ht="18" customHeight="1" x14ac:dyDescent="0.3"/>
    <row r="8940" s="479" customFormat="1" ht="18" customHeight="1" x14ac:dyDescent="0.3"/>
    <row r="8941" s="479" customFormat="1" ht="18" customHeight="1" x14ac:dyDescent="0.3"/>
    <row r="8942" s="479" customFormat="1" ht="18" customHeight="1" x14ac:dyDescent="0.3"/>
    <row r="8943" s="479" customFormat="1" ht="18" customHeight="1" x14ac:dyDescent="0.3"/>
    <row r="8944" s="479" customFormat="1" ht="18" customHeight="1" x14ac:dyDescent="0.3"/>
    <row r="8945" s="479" customFormat="1" ht="18" customHeight="1" x14ac:dyDescent="0.3"/>
    <row r="8946" s="479" customFormat="1" ht="18" customHeight="1" x14ac:dyDescent="0.3"/>
    <row r="8947" s="479" customFormat="1" ht="18" customHeight="1" x14ac:dyDescent="0.3"/>
    <row r="8948" s="479" customFormat="1" ht="18" customHeight="1" x14ac:dyDescent="0.3"/>
    <row r="8949" s="479" customFormat="1" ht="18" customHeight="1" x14ac:dyDescent="0.3"/>
    <row r="8950" s="479" customFormat="1" ht="18" customHeight="1" x14ac:dyDescent="0.3"/>
    <row r="8951" s="479" customFormat="1" ht="18" customHeight="1" x14ac:dyDescent="0.3"/>
    <row r="8952" s="479" customFormat="1" ht="18" customHeight="1" x14ac:dyDescent="0.3"/>
    <row r="8953" s="479" customFormat="1" ht="18" customHeight="1" x14ac:dyDescent="0.3"/>
    <row r="8954" s="479" customFormat="1" ht="18" customHeight="1" x14ac:dyDescent="0.3"/>
    <row r="8955" s="479" customFormat="1" ht="18" customHeight="1" x14ac:dyDescent="0.3"/>
    <row r="8956" s="479" customFormat="1" ht="18" customHeight="1" x14ac:dyDescent="0.3"/>
    <row r="8957" s="479" customFormat="1" ht="18" customHeight="1" x14ac:dyDescent="0.3"/>
    <row r="8958" s="479" customFormat="1" ht="18" customHeight="1" x14ac:dyDescent="0.3"/>
    <row r="8959" s="479" customFormat="1" ht="18" customHeight="1" x14ac:dyDescent="0.3"/>
    <row r="8960" s="479" customFormat="1" ht="18" customHeight="1" x14ac:dyDescent="0.3"/>
    <row r="8961" s="479" customFormat="1" ht="18" customHeight="1" x14ac:dyDescent="0.3"/>
    <row r="8962" s="479" customFormat="1" ht="18" customHeight="1" x14ac:dyDescent="0.3"/>
    <row r="8963" s="479" customFormat="1" ht="18" customHeight="1" x14ac:dyDescent="0.3"/>
    <row r="8964" s="479" customFormat="1" ht="18" customHeight="1" x14ac:dyDescent="0.3"/>
    <row r="8965" s="479" customFormat="1" ht="18" customHeight="1" x14ac:dyDescent="0.3"/>
    <row r="8966" s="479" customFormat="1" ht="18" customHeight="1" x14ac:dyDescent="0.3"/>
    <row r="8967" s="479" customFormat="1" ht="18" customHeight="1" x14ac:dyDescent="0.3"/>
    <row r="8968" s="479" customFormat="1" ht="18" customHeight="1" x14ac:dyDescent="0.3"/>
    <row r="8969" s="479" customFormat="1" ht="18" customHeight="1" x14ac:dyDescent="0.3"/>
    <row r="8970" s="479" customFormat="1" ht="18" customHeight="1" x14ac:dyDescent="0.3"/>
    <row r="8971" s="479" customFormat="1" ht="18" customHeight="1" x14ac:dyDescent="0.3"/>
    <row r="8972" s="479" customFormat="1" ht="18" customHeight="1" x14ac:dyDescent="0.3"/>
    <row r="8973" s="479" customFormat="1" ht="18" customHeight="1" x14ac:dyDescent="0.3"/>
    <row r="8974" s="479" customFormat="1" ht="18" customHeight="1" x14ac:dyDescent="0.3"/>
    <row r="8975" s="479" customFormat="1" ht="18" customHeight="1" x14ac:dyDescent="0.3"/>
    <row r="8976" s="479" customFormat="1" ht="18" customHeight="1" x14ac:dyDescent="0.3"/>
    <row r="8977" s="479" customFormat="1" ht="18" customHeight="1" x14ac:dyDescent="0.3"/>
    <row r="8978" s="479" customFormat="1" ht="18" customHeight="1" x14ac:dyDescent="0.3"/>
    <row r="8979" s="479" customFormat="1" ht="18" customHeight="1" x14ac:dyDescent="0.3"/>
    <row r="8980" s="479" customFormat="1" ht="18" customHeight="1" x14ac:dyDescent="0.3"/>
    <row r="8981" s="479" customFormat="1" ht="18" customHeight="1" x14ac:dyDescent="0.3"/>
    <row r="8982" s="479" customFormat="1" ht="18" customHeight="1" x14ac:dyDescent="0.3"/>
    <row r="8983" s="479" customFormat="1" ht="18" customHeight="1" x14ac:dyDescent="0.3"/>
    <row r="8984" s="479" customFormat="1" ht="18" customHeight="1" x14ac:dyDescent="0.3"/>
    <row r="8985" s="479" customFormat="1" ht="18" customHeight="1" x14ac:dyDescent="0.3"/>
    <row r="8986" s="479" customFormat="1" ht="18" customHeight="1" x14ac:dyDescent="0.3"/>
    <row r="8987" s="479" customFormat="1" ht="18" customHeight="1" x14ac:dyDescent="0.3"/>
    <row r="8988" s="479" customFormat="1" ht="18" customHeight="1" x14ac:dyDescent="0.3"/>
    <row r="8989" s="479" customFormat="1" ht="18" customHeight="1" x14ac:dyDescent="0.3"/>
    <row r="8990" s="479" customFormat="1" ht="18" customHeight="1" x14ac:dyDescent="0.3"/>
    <row r="8991" s="479" customFormat="1" ht="18" customHeight="1" x14ac:dyDescent="0.3"/>
    <row r="8992" s="479" customFormat="1" ht="18" customHeight="1" x14ac:dyDescent="0.3"/>
    <row r="8993" s="479" customFormat="1" ht="18" customHeight="1" x14ac:dyDescent="0.3"/>
    <row r="8994" s="479" customFormat="1" ht="18" customHeight="1" x14ac:dyDescent="0.3"/>
    <row r="8995" s="479" customFormat="1" ht="18" customHeight="1" x14ac:dyDescent="0.3"/>
    <row r="8996" s="479" customFormat="1" ht="18" customHeight="1" x14ac:dyDescent="0.3"/>
    <row r="8997" s="479" customFormat="1" ht="18" customHeight="1" x14ac:dyDescent="0.3"/>
    <row r="8998" s="479" customFormat="1" ht="18" customHeight="1" x14ac:dyDescent="0.3"/>
    <row r="8999" s="479" customFormat="1" ht="18" customHeight="1" x14ac:dyDescent="0.3"/>
    <row r="9000" s="479" customFormat="1" ht="18" customHeight="1" x14ac:dyDescent="0.3"/>
    <row r="9001" s="479" customFormat="1" ht="18" customHeight="1" x14ac:dyDescent="0.3"/>
    <row r="9002" s="479" customFormat="1" ht="18" customHeight="1" x14ac:dyDescent="0.3"/>
    <row r="9003" s="479" customFormat="1" ht="18" customHeight="1" x14ac:dyDescent="0.3"/>
    <row r="9004" s="479" customFormat="1" ht="18" customHeight="1" x14ac:dyDescent="0.3"/>
    <row r="9005" s="479" customFormat="1" ht="18" customHeight="1" x14ac:dyDescent="0.3"/>
    <row r="9006" s="479" customFormat="1" ht="18" customHeight="1" x14ac:dyDescent="0.3"/>
    <row r="9007" s="479" customFormat="1" ht="18" customHeight="1" x14ac:dyDescent="0.3"/>
    <row r="9008" s="479" customFormat="1" ht="18" customHeight="1" x14ac:dyDescent="0.3"/>
    <row r="9009" s="479" customFormat="1" ht="18" customHeight="1" x14ac:dyDescent="0.3"/>
    <row r="9010" s="479" customFormat="1" ht="18" customHeight="1" x14ac:dyDescent="0.3"/>
    <row r="9011" s="479" customFormat="1" ht="18" customHeight="1" x14ac:dyDescent="0.3"/>
    <row r="9012" s="479" customFormat="1" ht="18" customHeight="1" x14ac:dyDescent="0.3"/>
    <row r="9013" s="479" customFormat="1" ht="18" customHeight="1" x14ac:dyDescent="0.3"/>
    <row r="9014" s="479" customFormat="1" ht="18" customHeight="1" x14ac:dyDescent="0.3"/>
    <row r="9015" s="479" customFormat="1" ht="18" customHeight="1" x14ac:dyDescent="0.3"/>
    <row r="9016" s="479" customFormat="1" ht="18" customHeight="1" x14ac:dyDescent="0.3"/>
    <row r="9017" s="479" customFormat="1" ht="18" customHeight="1" x14ac:dyDescent="0.3"/>
    <row r="9018" s="479" customFormat="1" ht="18" customHeight="1" x14ac:dyDescent="0.3"/>
    <row r="9019" s="479" customFormat="1" ht="18" customHeight="1" x14ac:dyDescent="0.3"/>
    <row r="9020" s="479" customFormat="1" ht="18" customHeight="1" x14ac:dyDescent="0.3"/>
    <row r="9021" s="479" customFormat="1" ht="18" customHeight="1" x14ac:dyDescent="0.3"/>
    <row r="9022" s="479" customFormat="1" ht="18" customHeight="1" x14ac:dyDescent="0.3"/>
    <row r="9023" s="479" customFormat="1" ht="18" customHeight="1" x14ac:dyDescent="0.3"/>
    <row r="9024" s="479" customFormat="1" ht="18" customHeight="1" x14ac:dyDescent="0.3"/>
    <row r="9025" s="479" customFormat="1" ht="18" customHeight="1" x14ac:dyDescent="0.3"/>
    <row r="9026" s="479" customFormat="1" ht="18" customHeight="1" x14ac:dyDescent="0.3"/>
    <row r="9027" s="479" customFormat="1" ht="18" customHeight="1" x14ac:dyDescent="0.3"/>
    <row r="9028" s="479" customFormat="1" ht="18" customHeight="1" x14ac:dyDescent="0.3"/>
    <row r="9029" s="479" customFormat="1" ht="18" customHeight="1" x14ac:dyDescent="0.3"/>
    <row r="9030" s="479" customFormat="1" ht="18" customHeight="1" x14ac:dyDescent="0.3"/>
    <row r="9031" s="479" customFormat="1" ht="18" customHeight="1" x14ac:dyDescent="0.3"/>
    <row r="9032" s="479" customFormat="1" ht="18" customHeight="1" x14ac:dyDescent="0.3"/>
    <row r="9033" s="479" customFormat="1" ht="18" customHeight="1" x14ac:dyDescent="0.3"/>
    <row r="9034" s="479" customFormat="1" ht="18" customHeight="1" x14ac:dyDescent="0.3"/>
    <row r="9035" s="479" customFormat="1" ht="18" customHeight="1" x14ac:dyDescent="0.3"/>
    <row r="9036" s="479" customFormat="1" ht="18" customHeight="1" x14ac:dyDescent="0.3"/>
    <row r="9037" s="479" customFormat="1" ht="18" customHeight="1" x14ac:dyDescent="0.3"/>
    <row r="9038" s="479" customFormat="1" ht="18" customHeight="1" x14ac:dyDescent="0.3"/>
    <row r="9039" s="479" customFormat="1" ht="18" customHeight="1" x14ac:dyDescent="0.3"/>
    <row r="9040" s="479" customFormat="1" ht="18" customHeight="1" x14ac:dyDescent="0.3"/>
    <row r="9041" s="479" customFormat="1" ht="18" customHeight="1" x14ac:dyDescent="0.3"/>
    <row r="9042" s="479" customFormat="1" ht="18" customHeight="1" x14ac:dyDescent="0.3"/>
    <row r="9043" s="479" customFormat="1" ht="18" customHeight="1" x14ac:dyDescent="0.3"/>
    <row r="9044" s="479" customFormat="1" ht="18" customHeight="1" x14ac:dyDescent="0.3"/>
    <row r="9045" s="479" customFormat="1" ht="18" customHeight="1" x14ac:dyDescent="0.3"/>
    <row r="9046" s="479" customFormat="1" ht="18" customHeight="1" x14ac:dyDescent="0.3"/>
    <row r="9047" s="479" customFormat="1" ht="18" customHeight="1" x14ac:dyDescent="0.3"/>
    <row r="9048" s="479" customFormat="1" ht="18" customHeight="1" x14ac:dyDescent="0.3"/>
    <row r="9049" s="479" customFormat="1" ht="18" customHeight="1" x14ac:dyDescent="0.3"/>
    <row r="9050" s="479" customFormat="1" ht="18" customHeight="1" x14ac:dyDescent="0.3"/>
    <row r="9051" s="479" customFormat="1" ht="18" customHeight="1" x14ac:dyDescent="0.3"/>
    <row r="9052" s="479" customFormat="1" ht="18" customHeight="1" x14ac:dyDescent="0.3"/>
    <row r="9053" s="479" customFormat="1" ht="18" customHeight="1" x14ac:dyDescent="0.3"/>
    <row r="9054" s="479" customFormat="1" ht="18" customHeight="1" x14ac:dyDescent="0.3"/>
    <row r="9055" s="479" customFormat="1" ht="18" customHeight="1" x14ac:dyDescent="0.3"/>
    <row r="9056" s="479" customFormat="1" ht="18" customHeight="1" x14ac:dyDescent="0.3"/>
    <row r="9057" s="479" customFormat="1" ht="18" customHeight="1" x14ac:dyDescent="0.3"/>
    <row r="9058" s="479" customFormat="1" ht="18" customHeight="1" x14ac:dyDescent="0.3"/>
    <row r="9059" s="479" customFormat="1" ht="18" customHeight="1" x14ac:dyDescent="0.3"/>
    <row r="9060" s="479" customFormat="1" ht="18" customHeight="1" x14ac:dyDescent="0.3"/>
    <row r="9061" s="479" customFormat="1" ht="18" customHeight="1" x14ac:dyDescent="0.3"/>
    <row r="9062" s="479" customFormat="1" ht="18" customHeight="1" x14ac:dyDescent="0.3"/>
    <row r="9063" s="479" customFormat="1" ht="18" customHeight="1" x14ac:dyDescent="0.3"/>
    <row r="9064" s="479" customFormat="1" ht="18" customHeight="1" x14ac:dyDescent="0.3"/>
    <row r="9065" s="479" customFormat="1" ht="18" customHeight="1" x14ac:dyDescent="0.3"/>
    <row r="9066" s="479" customFormat="1" ht="18" customHeight="1" x14ac:dyDescent="0.3"/>
    <row r="9067" s="479" customFormat="1" ht="18" customHeight="1" x14ac:dyDescent="0.3"/>
    <row r="9068" s="479" customFormat="1" ht="18" customHeight="1" x14ac:dyDescent="0.3"/>
    <row r="9069" s="479" customFormat="1" ht="18" customHeight="1" x14ac:dyDescent="0.3"/>
    <row r="9070" s="479" customFormat="1" ht="18" customHeight="1" x14ac:dyDescent="0.3"/>
    <row r="9071" s="479" customFormat="1" ht="18" customHeight="1" x14ac:dyDescent="0.3"/>
    <row r="9072" s="479" customFormat="1" ht="18" customHeight="1" x14ac:dyDescent="0.3"/>
    <row r="9073" s="479" customFormat="1" ht="18" customHeight="1" x14ac:dyDescent="0.3"/>
    <row r="9074" s="479" customFormat="1" ht="18" customHeight="1" x14ac:dyDescent="0.3"/>
    <row r="9075" s="479" customFormat="1" ht="18" customHeight="1" x14ac:dyDescent="0.3"/>
    <row r="9076" s="479" customFormat="1" ht="18" customHeight="1" x14ac:dyDescent="0.3"/>
    <row r="9077" s="479" customFormat="1" ht="18" customHeight="1" x14ac:dyDescent="0.3"/>
    <row r="9078" s="479" customFormat="1" ht="18" customHeight="1" x14ac:dyDescent="0.3"/>
    <row r="9079" s="479" customFormat="1" ht="18" customHeight="1" x14ac:dyDescent="0.3"/>
    <row r="9080" s="479" customFormat="1" ht="18" customHeight="1" x14ac:dyDescent="0.3"/>
    <row r="9081" s="479" customFormat="1" ht="18" customHeight="1" x14ac:dyDescent="0.3"/>
    <row r="9082" s="479" customFormat="1" ht="18" customHeight="1" x14ac:dyDescent="0.3"/>
    <row r="9083" s="479" customFormat="1" ht="18" customHeight="1" x14ac:dyDescent="0.3"/>
    <row r="9084" s="479" customFormat="1" ht="18" customHeight="1" x14ac:dyDescent="0.3"/>
    <row r="9085" s="479" customFormat="1" ht="18" customHeight="1" x14ac:dyDescent="0.3"/>
    <row r="9086" s="479" customFormat="1" ht="18" customHeight="1" x14ac:dyDescent="0.3"/>
    <row r="9087" s="479" customFormat="1" ht="18" customHeight="1" x14ac:dyDescent="0.3"/>
    <row r="9088" s="479" customFormat="1" ht="18" customHeight="1" x14ac:dyDescent="0.3"/>
    <row r="9089" s="479" customFormat="1" ht="18" customHeight="1" x14ac:dyDescent="0.3"/>
    <row r="9090" s="479" customFormat="1" ht="18" customHeight="1" x14ac:dyDescent="0.3"/>
    <row r="9091" s="479" customFormat="1" ht="18" customHeight="1" x14ac:dyDescent="0.3"/>
    <row r="9092" s="479" customFormat="1" ht="18" customHeight="1" x14ac:dyDescent="0.3"/>
    <row r="9093" s="479" customFormat="1" ht="18" customHeight="1" x14ac:dyDescent="0.3"/>
    <row r="9094" s="479" customFormat="1" ht="18" customHeight="1" x14ac:dyDescent="0.3"/>
    <row r="9095" s="479" customFormat="1" ht="18" customHeight="1" x14ac:dyDescent="0.3"/>
    <row r="9096" s="479" customFormat="1" ht="18" customHeight="1" x14ac:dyDescent="0.3"/>
    <row r="9097" s="479" customFormat="1" ht="18" customHeight="1" x14ac:dyDescent="0.3"/>
    <row r="9098" s="479" customFormat="1" ht="18" customHeight="1" x14ac:dyDescent="0.3"/>
    <row r="9099" s="479" customFormat="1" ht="18" customHeight="1" x14ac:dyDescent="0.3"/>
    <row r="9100" s="479" customFormat="1" ht="18" customHeight="1" x14ac:dyDescent="0.3"/>
    <row r="9101" s="479" customFormat="1" ht="18" customHeight="1" x14ac:dyDescent="0.3"/>
    <row r="9102" s="479" customFormat="1" ht="18" customHeight="1" x14ac:dyDescent="0.3"/>
    <row r="9103" s="479" customFormat="1" ht="18" customHeight="1" x14ac:dyDescent="0.3"/>
    <row r="9104" s="479" customFormat="1" ht="18" customHeight="1" x14ac:dyDescent="0.3"/>
    <row r="9105" s="479" customFormat="1" ht="18" customHeight="1" x14ac:dyDescent="0.3"/>
    <row r="9106" s="479" customFormat="1" ht="18" customHeight="1" x14ac:dyDescent="0.3"/>
    <row r="9107" s="479" customFormat="1" ht="18" customHeight="1" x14ac:dyDescent="0.3"/>
    <row r="9108" s="479" customFormat="1" ht="18" customHeight="1" x14ac:dyDescent="0.3"/>
    <row r="9109" s="479" customFormat="1" ht="18" customHeight="1" x14ac:dyDescent="0.3"/>
    <row r="9110" s="479" customFormat="1" ht="18" customHeight="1" x14ac:dyDescent="0.3"/>
    <row r="9111" s="479" customFormat="1" ht="18" customHeight="1" x14ac:dyDescent="0.3"/>
    <row r="9112" s="479" customFormat="1" ht="18" customHeight="1" x14ac:dyDescent="0.3"/>
    <row r="9113" s="479" customFormat="1" ht="18" customHeight="1" x14ac:dyDescent="0.3"/>
    <row r="9114" s="479" customFormat="1" ht="18" customHeight="1" x14ac:dyDescent="0.3"/>
    <row r="9115" s="479" customFormat="1" ht="18" customHeight="1" x14ac:dyDescent="0.3"/>
    <row r="9116" s="479" customFormat="1" ht="18" customHeight="1" x14ac:dyDescent="0.3"/>
    <row r="9117" s="479" customFormat="1" ht="18" customHeight="1" x14ac:dyDescent="0.3"/>
    <row r="9118" s="479" customFormat="1" ht="18" customHeight="1" x14ac:dyDescent="0.3"/>
    <row r="9119" s="479" customFormat="1" ht="18" customHeight="1" x14ac:dyDescent="0.3"/>
    <row r="9120" s="479" customFormat="1" ht="18" customHeight="1" x14ac:dyDescent="0.3"/>
    <row r="9121" s="479" customFormat="1" ht="18" customHeight="1" x14ac:dyDescent="0.3"/>
    <row r="9122" s="479" customFormat="1" ht="18" customHeight="1" x14ac:dyDescent="0.3"/>
    <row r="9123" s="479" customFormat="1" ht="18" customHeight="1" x14ac:dyDescent="0.3"/>
    <row r="9124" s="479" customFormat="1" ht="18" customHeight="1" x14ac:dyDescent="0.3"/>
    <row r="9125" s="479" customFormat="1" ht="18" customHeight="1" x14ac:dyDescent="0.3"/>
    <row r="9126" s="479" customFormat="1" ht="18" customHeight="1" x14ac:dyDescent="0.3"/>
    <row r="9127" s="479" customFormat="1" ht="18" customHeight="1" x14ac:dyDescent="0.3"/>
    <row r="9128" s="479" customFormat="1" ht="18" customHeight="1" x14ac:dyDescent="0.3"/>
    <row r="9129" s="479" customFormat="1" ht="18" customHeight="1" x14ac:dyDescent="0.3"/>
    <row r="9130" s="479" customFormat="1" ht="18" customHeight="1" x14ac:dyDescent="0.3"/>
    <row r="9131" s="479" customFormat="1" ht="18" customHeight="1" x14ac:dyDescent="0.3"/>
    <row r="9132" s="479" customFormat="1" ht="18" customHeight="1" x14ac:dyDescent="0.3"/>
    <row r="9133" s="479" customFormat="1" ht="18" customHeight="1" x14ac:dyDescent="0.3"/>
    <row r="9134" s="479" customFormat="1" ht="18" customHeight="1" x14ac:dyDescent="0.3"/>
    <row r="9135" s="479" customFormat="1" ht="18" customHeight="1" x14ac:dyDescent="0.3"/>
    <row r="9136" s="479" customFormat="1" ht="18" customHeight="1" x14ac:dyDescent="0.3"/>
    <row r="9137" s="479" customFormat="1" ht="18" customHeight="1" x14ac:dyDescent="0.3"/>
    <row r="9138" s="479" customFormat="1" ht="18" customHeight="1" x14ac:dyDescent="0.3"/>
    <row r="9139" s="479" customFormat="1" ht="18" customHeight="1" x14ac:dyDescent="0.3"/>
    <row r="9140" s="479" customFormat="1" ht="18" customHeight="1" x14ac:dyDescent="0.3"/>
    <row r="9141" s="479" customFormat="1" ht="18" customHeight="1" x14ac:dyDescent="0.3"/>
    <row r="9142" s="479" customFormat="1" ht="18" customHeight="1" x14ac:dyDescent="0.3"/>
    <row r="9143" s="479" customFormat="1" ht="18" customHeight="1" x14ac:dyDescent="0.3"/>
    <row r="9144" s="479" customFormat="1" ht="18" customHeight="1" x14ac:dyDescent="0.3"/>
    <row r="9145" s="479" customFormat="1" ht="18" customHeight="1" x14ac:dyDescent="0.3"/>
    <row r="9146" s="479" customFormat="1" ht="18" customHeight="1" x14ac:dyDescent="0.3"/>
    <row r="9147" s="479" customFormat="1" ht="18" customHeight="1" x14ac:dyDescent="0.3"/>
    <row r="9148" s="479" customFormat="1" ht="18" customHeight="1" x14ac:dyDescent="0.3"/>
    <row r="9149" s="479" customFormat="1" ht="18" customHeight="1" x14ac:dyDescent="0.3"/>
    <row r="9150" s="479" customFormat="1" ht="18" customHeight="1" x14ac:dyDescent="0.3"/>
    <row r="9151" s="479" customFormat="1" ht="18" customHeight="1" x14ac:dyDescent="0.3"/>
    <row r="9152" s="479" customFormat="1" ht="18" customHeight="1" x14ac:dyDescent="0.3"/>
    <row r="9153" s="479" customFormat="1" ht="18" customHeight="1" x14ac:dyDescent="0.3"/>
    <row r="9154" s="479" customFormat="1" ht="18" customHeight="1" x14ac:dyDescent="0.3"/>
    <row r="9155" s="479" customFormat="1" ht="18" customHeight="1" x14ac:dyDescent="0.3"/>
    <row r="9156" s="479" customFormat="1" ht="18" customHeight="1" x14ac:dyDescent="0.3"/>
    <row r="9157" s="479" customFormat="1" ht="18" customHeight="1" x14ac:dyDescent="0.3"/>
    <row r="9158" s="479" customFormat="1" ht="18" customHeight="1" x14ac:dyDescent="0.3"/>
    <row r="9159" s="479" customFormat="1" ht="18" customHeight="1" x14ac:dyDescent="0.3"/>
    <row r="9160" s="479" customFormat="1" ht="18" customHeight="1" x14ac:dyDescent="0.3"/>
    <row r="9161" s="479" customFormat="1" ht="18" customHeight="1" x14ac:dyDescent="0.3"/>
    <row r="9162" s="479" customFormat="1" ht="18" customHeight="1" x14ac:dyDescent="0.3"/>
    <row r="9163" s="479" customFormat="1" ht="18" customHeight="1" x14ac:dyDescent="0.3"/>
    <row r="9164" s="479" customFormat="1" ht="18" customHeight="1" x14ac:dyDescent="0.3"/>
    <row r="9165" s="479" customFormat="1" ht="18" customHeight="1" x14ac:dyDescent="0.3"/>
    <row r="9166" s="479" customFormat="1" ht="18" customHeight="1" x14ac:dyDescent="0.3"/>
    <row r="9167" s="479" customFormat="1" ht="18" customHeight="1" x14ac:dyDescent="0.3"/>
    <row r="9168" s="479" customFormat="1" ht="18" customHeight="1" x14ac:dyDescent="0.3"/>
    <row r="9169" s="479" customFormat="1" ht="18" customHeight="1" x14ac:dyDescent="0.3"/>
    <row r="9170" s="479" customFormat="1" ht="18" customHeight="1" x14ac:dyDescent="0.3"/>
    <row r="9171" s="479" customFormat="1" ht="18" customHeight="1" x14ac:dyDescent="0.3"/>
    <row r="9172" s="479" customFormat="1" ht="18" customHeight="1" x14ac:dyDescent="0.3"/>
    <row r="9173" s="479" customFormat="1" ht="18" customHeight="1" x14ac:dyDescent="0.3"/>
    <row r="9174" s="479" customFormat="1" ht="18" customHeight="1" x14ac:dyDescent="0.3"/>
    <row r="9175" s="479" customFormat="1" ht="18" customHeight="1" x14ac:dyDescent="0.3"/>
    <row r="9176" s="479" customFormat="1" ht="18" customHeight="1" x14ac:dyDescent="0.3"/>
    <row r="9177" s="479" customFormat="1" ht="18" customHeight="1" x14ac:dyDescent="0.3"/>
    <row r="9178" s="479" customFormat="1" ht="18" customHeight="1" x14ac:dyDescent="0.3"/>
    <row r="9179" s="479" customFormat="1" ht="18" customHeight="1" x14ac:dyDescent="0.3"/>
    <row r="9180" s="479" customFormat="1" ht="18" customHeight="1" x14ac:dyDescent="0.3"/>
    <row r="9181" s="479" customFormat="1" ht="18" customHeight="1" x14ac:dyDescent="0.3"/>
    <row r="9182" s="479" customFormat="1" ht="18" customHeight="1" x14ac:dyDescent="0.3"/>
    <row r="9183" s="479" customFormat="1" ht="18" customHeight="1" x14ac:dyDescent="0.3"/>
    <row r="9184" s="479" customFormat="1" ht="18" customHeight="1" x14ac:dyDescent="0.3"/>
    <row r="9185" s="479" customFormat="1" ht="18" customHeight="1" x14ac:dyDescent="0.3"/>
    <row r="9186" s="479" customFormat="1" ht="18" customHeight="1" x14ac:dyDescent="0.3"/>
    <row r="9187" s="479" customFormat="1" ht="18" customHeight="1" x14ac:dyDescent="0.3"/>
    <row r="9188" s="479" customFormat="1" ht="18" customHeight="1" x14ac:dyDescent="0.3"/>
    <row r="9189" s="479" customFormat="1" ht="18" customHeight="1" x14ac:dyDescent="0.3"/>
    <row r="9190" s="479" customFormat="1" ht="18" customHeight="1" x14ac:dyDescent="0.3"/>
    <row r="9191" s="479" customFormat="1" ht="18" customHeight="1" x14ac:dyDescent="0.3"/>
    <row r="9192" s="479" customFormat="1" ht="18" customHeight="1" x14ac:dyDescent="0.3"/>
    <row r="9193" s="479" customFormat="1" ht="18" customHeight="1" x14ac:dyDescent="0.3"/>
    <row r="9194" s="479" customFormat="1" ht="18" customHeight="1" x14ac:dyDescent="0.3"/>
    <row r="9195" s="479" customFormat="1" ht="18" customHeight="1" x14ac:dyDescent="0.3"/>
    <row r="9196" s="479" customFormat="1" ht="18" customHeight="1" x14ac:dyDescent="0.3"/>
    <row r="9197" s="479" customFormat="1" ht="18" customHeight="1" x14ac:dyDescent="0.3"/>
    <row r="9198" s="479" customFormat="1" ht="18" customHeight="1" x14ac:dyDescent="0.3"/>
    <row r="9199" s="479" customFormat="1" ht="18" customHeight="1" x14ac:dyDescent="0.3"/>
    <row r="9200" s="479" customFormat="1" ht="18" customHeight="1" x14ac:dyDescent="0.3"/>
    <row r="9201" s="479" customFormat="1" ht="18" customHeight="1" x14ac:dyDescent="0.3"/>
    <row r="9202" s="479" customFormat="1" ht="18" customHeight="1" x14ac:dyDescent="0.3"/>
    <row r="9203" s="479" customFormat="1" ht="18" customHeight="1" x14ac:dyDescent="0.3"/>
    <row r="9204" s="479" customFormat="1" ht="18" customHeight="1" x14ac:dyDescent="0.3"/>
    <row r="9205" s="479" customFormat="1" ht="18" customHeight="1" x14ac:dyDescent="0.3"/>
    <row r="9206" s="479" customFormat="1" ht="18" customHeight="1" x14ac:dyDescent="0.3"/>
    <row r="9207" s="479" customFormat="1" ht="18" customHeight="1" x14ac:dyDescent="0.3"/>
    <row r="9208" s="479" customFormat="1" ht="18" customHeight="1" x14ac:dyDescent="0.3"/>
    <row r="9209" s="479" customFormat="1" ht="18" customHeight="1" x14ac:dyDescent="0.3"/>
    <row r="9210" s="479" customFormat="1" ht="18" customHeight="1" x14ac:dyDescent="0.3"/>
    <row r="9211" s="479" customFormat="1" ht="18" customHeight="1" x14ac:dyDescent="0.3"/>
    <row r="9212" s="479" customFormat="1" ht="18" customHeight="1" x14ac:dyDescent="0.3"/>
    <row r="9213" s="479" customFormat="1" ht="18" customHeight="1" x14ac:dyDescent="0.3"/>
    <row r="9214" s="479" customFormat="1" ht="18" customHeight="1" x14ac:dyDescent="0.3"/>
    <row r="9215" s="479" customFormat="1" ht="18" customHeight="1" x14ac:dyDescent="0.3"/>
    <row r="9216" s="479" customFormat="1" ht="18" customHeight="1" x14ac:dyDescent="0.3"/>
    <row r="9217" s="479" customFormat="1" ht="18" customHeight="1" x14ac:dyDescent="0.3"/>
    <row r="9218" s="479" customFormat="1" ht="18" customHeight="1" x14ac:dyDescent="0.3"/>
    <row r="9219" s="479" customFormat="1" ht="18" customHeight="1" x14ac:dyDescent="0.3"/>
    <row r="9220" s="479" customFormat="1" ht="18" customHeight="1" x14ac:dyDescent="0.3"/>
    <row r="9221" s="479" customFormat="1" ht="18" customHeight="1" x14ac:dyDescent="0.3"/>
    <row r="9222" s="479" customFormat="1" ht="18" customHeight="1" x14ac:dyDescent="0.3"/>
    <row r="9223" s="479" customFormat="1" ht="18" customHeight="1" x14ac:dyDescent="0.3"/>
    <row r="9224" s="479" customFormat="1" ht="18" customHeight="1" x14ac:dyDescent="0.3"/>
    <row r="9225" s="479" customFormat="1" ht="18" customHeight="1" x14ac:dyDescent="0.3"/>
    <row r="9226" s="479" customFormat="1" ht="18" customHeight="1" x14ac:dyDescent="0.3"/>
    <row r="9227" s="479" customFormat="1" ht="18" customHeight="1" x14ac:dyDescent="0.3"/>
    <row r="9228" s="479" customFormat="1" ht="18" customHeight="1" x14ac:dyDescent="0.3"/>
    <row r="9229" s="479" customFormat="1" ht="18" customHeight="1" x14ac:dyDescent="0.3"/>
    <row r="9230" s="479" customFormat="1" ht="18" customHeight="1" x14ac:dyDescent="0.3"/>
    <row r="9231" s="479" customFormat="1" ht="18" customHeight="1" x14ac:dyDescent="0.3"/>
    <row r="9232" s="479" customFormat="1" ht="18" customHeight="1" x14ac:dyDescent="0.3"/>
    <row r="9233" s="479" customFormat="1" ht="18" customHeight="1" x14ac:dyDescent="0.3"/>
    <row r="9234" s="479" customFormat="1" ht="18" customHeight="1" x14ac:dyDescent="0.3"/>
    <row r="9235" s="479" customFormat="1" ht="18" customHeight="1" x14ac:dyDescent="0.3"/>
    <row r="9236" s="479" customFormat="1" ht="18" customHeight="1" x14ac:dyDescent="0.3"/>
    <row r="9237" s="479" customFormat="1" ht="18" customHeight="1" x14ac:dyDescent="0.3"/>
    <row r="9238" s="479" customFormat="1" ht="18" customHeight="1" x14ac:dyDescent="0.3"/>
    <row r="9239" s="479" customFormat="1" ht="18" customHeight="1" x14ac:dyDescent="0.3"/>
    <row r="9240" s="479" customFormat="1" ht="18" customHeight="1" x14ac:dyDescent="0.3"/>
    <row r="9241" s="479" customFormat="1" ht="18" customHeight="1" x14ac:dyDescent="0.3"/>
    <row r="9242" s="479" customFormat="1" ht="18" customHeight="1" x14ac:dyDescent="0.3"/>
    <row r="9243" s="479" customFormat="1" ht="18" customHeight="1" x14ac:dyDescent="0.3"/>
    <row r="9244" s="479" customFormat="1" ht="18" customHeight="1" x14ac:dyDescent="0.3"/>
    <row r="9245" s="479" customFormat="1" ht="18" customHeight="1" x14ac:dyDescent="0.3"/>
    <row r="9246" s="479" customFormat="1" ht="18" customHeight="1" x14ac:dyDescent="0.3"/>
    <row r="9247" s="479" customFormat="1" ht="18" customHeight="1" x14ac:dyDescent="0.3"/>
    <row r="9248" s="479" customFormat="1" ht="18" customHeight="1" x14ac:dyDescent="0.3"/>
    <row r="9249" s="479" customFormat="1" ht="18" customHeight="1" x14ac:dyDescent="0.3"/>
    <row r="9250" s="479" customFormat="1" ht="18" customHeight="1" x14ac:dyDescent="0.3"/>
    <row r="9251" s="479" customFormat="1" ht="18" customHeight="1" x14ac:dyDescent="0.3"/>
    <row r="9252" s="479" customFormat="1" ht="18" customHeight="1" x14ac:dyDescent="0.3"/>
    <row r="9253" s="479" customFormat="1" ht="18" customHeight="1" x14ac:dyDescent="0.3"/>
    <row r="9254" s="479" customFormat="1" ht="18" customHeight="1" x14ac:dyDescent="0.3"/>
    <row r="9255" s="479" customFormat="1" ht="18" customHeight="1" x14ac:dyDescent="0.3"/>
    <row r="9256" s="479" customFormat="1" ht="18" customHeight="1" x14ac:dyDescent="0.3"/>
    <row r="9257" s="479" customFormat="1" ht="18" customHeight="1" x14ac:dyDescent="0.3"/>
    <row r="9258" s="479" customFormat="1" ht="18" customHeight="1" x14ac:dyDescent="0.3"/>
    <row r="9259" s="479" customFormat="1" ht="18" customHeight="1" x14ac:dyDescent="0.3"/>
    <row r="9260" s="479" customFormat="1" ht="18" customHeight="1" x14ac:dyDescent="0.3"/>
    <row r="9261" s="479" customFormat="1" ht="18" customHeight="1" x14ac:dyDescent="0.3"/>
    <row r="9262" s="479" customFormat="1" ht="18" customHeight="1" x14ac:dyDescent="0.3"/>
    <row r="9263" s="479" customFormat="1" ht="18" customHeight="1" x14ac:dyDescent="0.3"/>
    <row r="9264" s="479" customFormat="1" ht="18" customHeight="1" x14ac:dyDescent="0.3"/>
    <row r="9265" s="479" customFormat="1" ht="18" customHeight="1" x14ac:dyDescent="0.3"/>
    <row r="9266" s="479" customFormat="1" ht="18" customHeight="1" x14ac:dyDescent="0.3"/>
    <row r="9267" s="479" customFormat="1" ht="18" customHeight="1" x14ac:dyDescent="0.3"/>
    <row r="9268" s="479" customFormat="1" ht="18" customHeight="1" x14ac:dyDescent="0.3"/>
    <row r="9269" s="479" customFormat="1" ht="18" customHeight="1" x14ac:dyDescent="0.3"/>
    <row r="9270" s="479" customFormat="1" ht="18" customHeight="1" x14ac:dyDescent="0.3"/>
    <row r="9271" s="479" customFormat="1" ht="18" customHeight="1" x14ac:dyDescent="0.3"/>
    <row r="9272" s="479" customFormat="1" ht="18" customHeight="1" x14ac:dyDescent="0.3"/>
    <row r="9273" s="479" customFormat="1" ht="18" customHeight="1" x14ac:dyDescent="0.3"/>
    <row r="9274" s="479" customFormat="1" ht="18" customHeight="1" x14ac:dyDescent="0.3"/>
    <row r="9275" s="479" customFormat="1" ht="18" customHeight="1" x14ac:dyDescent="0.3"/>
    <row r="9276" s="479" customFormat="1" ht="18" customHeight="1" x14ac:dyDescent="0.3"/>
    <row r="9277" s="479" customFormat="1" ht="18" customHeight="1" x14ac:dyDescent="0.3"/>
    <row r="9278" s="479" customFormat="1" ht="18" customHeight="1" x14ac:dyDescent="0.3"/>
    <row r="9279" s="479" customFormat="1" ht="18" customHeight="1" x14ac:dyDescent="0.3"/>
    <row r="9280" s="479" customFormat="1" ht="18" customHeight="1" x14ac:dyDescent="0.3"/>
    <row r="9281" s="479" customFormat="1" ht="18" customHeight="1" x14ac:dyDescent="0.3"/>
    <row r="9282" s="479" customFormat="1" ht="18" customHeight="1" x14ac:dyDescent="0.3"/>
    <row r="9283" s="479" customFormat="1" ht="18" customHeight="1" x14ac:dyDescent="0.3"/>
    <row r="9284" s="479" customFormat="1" ht="18" customHeight="1" x14ac:dyDescent="0.3"/>
    <row r="9285" s="479" customFormat="1" ht="18" customHeight="1" x14ac:dyDescent="0.3"/>
    <row r="9286" s="479" customFormat="1" ht="18" customHeight="1" x14ac:dyDescent="0.3"/>
    <row r="9287" s="479" customFormat="1" ht="18" customHeight="1" x14ac:dyDescent="0.3"/>
    <row r="9288" s="479" customFormat="1" ht="18" customHeight="1" x14ac:dyDescent="0.3"/>
    <row r="9289" s="479" customFormat="1" ht="18" customHeight="1" x14ac:dyDescent="0.3"/>
    <row r="9290" s="479" customFormat="1" ht="18" customHeight="1" x14ac:dyDescent="0.3"/>
    <row r="9291" s="479" customFormat="1" ht="18" customHeight="1" x14ac:dyDescent="0.3"/>
    <row r="9292" s="479" customFormat="1" ht="18" customHeight="1" x14ac:dyDescent="0.3"/>
    <row r="9293" s="479" customFormat="1" ht="18" customHeight="1" x14ac:dyDescent="0.3"/>
    <row r="9294" s="479" customFormat="1" ht="18" customHeight="1" x14ac:dyDescent="0.3"/>
    <row r="9295" s="479" customFormat="1" ht="18" customHeight="1" x14ac:dyDescent="0.3"/>
    <row r="9296" s="479" customFormat="1" ht="18" customHeight="1" x14ac:dyDescent="0.3"/>
    <row r="9297" s="479" customFormat="1" ht="18" customHeight="1" x14ac:dyDescent="0.3"/>
    <row r="9298" s="479" customFormat="1" ht="18" customHeight="1" x14ac:dyDescent="0.3"/>
    <row r="9299" s="479" customFormat="1" ht="18" customHeight="1" x14ac:dyDescent="0.3"/>
    <row r="9300" s="479" customFormat="1" ht="18" customHeight="1" x14ac:dyDescent="0.3"/>
    <row r="9301" s="479" customFormat="1" ht="18" customHeight="1" x14ac:dyDescent="0.3"/>
    <row r="9302" s="479" customFormat="1" ht="18" customHeight="1" x14ac:dyDescent="0.3"/>
    <row r="9303" s="479" customFormat="1" ht="18" customHeight="1" x14ac:dyDescent="0.3"/>
    <row r="9304" s="479" customFormat="1" ht="18" customHeight="1" x14ac:dyDescent="0.3"/>
    <row r="9305" s="479" customFormat="1" ht="18" customHeight="1" x14ac:dyDescent="0.3"/>
    <row r="9306" s="479" customFormat="1" ht="18" customHeight="1" x14ac:dyDescent="0.3"/>
    <row r="9307" s="479" customFormat="1" ht="18" customHeight="1" x14ac:dyDescent="0.3"/>
    <row r="9308" s="479" customFormat="1" ht="18" customHeight="1" x14ac:dyDescent="0.3"/>
    <row r="9309" s="479" customFormat="1" ht="18" customHeight="1" x14ac:dyDescent="0.3"/>
    <row r="9310" s="479" customFormat="1" ht="18" customHeight="1" x14ac:dyDescent="0.3"/>
    <row r="9311" s="479" customFormat="1" ht="18" customHeight="1" x14ac:dyDescent="0.3"/>
    <row r="9312" s="479" customFormat="1" ht="18" customHeight="1" x14ac:dyDescent="0.3"/>
    <row r="9313" s="479" customFormat="1" ht="18" customHeight="1" x14ac:dyDescent="0.3"/>
    <row r="9314" s="479" customFormat="1" ht="18" customHeight="1" x14ac:dyDescent="0.3"/>
    <row r="9315" s="479" customFormat="1" ht="18" customHeight="1" x14ac:dyDescent="0.3"/>
    <row r="9316" s="479" customFormat="1" ht="18" customHeight="1" x14ac:dyDescent="0.3"/>
    <row r="9317" s="479" customFormat="1" ht="18" customHeight="1" x14ac:dyDescent="0.3"/>
    <row r="9318" s="479" customFormat="1" ht="18" customHeight="1" x14ac:dyDescent="0.3"/>
    <row r="9319" s="479" customFormat="1" ht="18" customHeight="1" x14ac:dyDescent="0.3"/>
    <row r="9320" s="479" customFormat="1" ht="18" customHeight="1" x14ac:dyDescent="0.3"/>
    <row r="9321" s="479" customFormat="1" ht="18" customHeight="1" x14ac:dyDescent="0.3"/>
    <row r="9322" s="479" customFormat="1" ht="18" customHeight="1" x14ac:dyDescent="0.3"/>
    <row r="9323" s="479" customFormat="1" ht="18" customHeight="1" x14ac:dyDescent="0.3"/>
    <row r="9324" s="479" customFormat="1" ht="18" customHeight="1" x14ac:dyDescent="0.3"/>
    <row r="9325" s="479" customFormat="1" ht="18" customHeight="1" x14ac:dyDescent="0.3"/>
    <row r="9326" s="479" customFormat="1" ht="18" customHeight="1" x14ac:dyDescent="0.3"/>
    <row r="9327" s="479" customFormat="1" ht="18" customHeight="1" x14ac:dyDescent="0.3"/>
    <row r="9328" s="479" customFormat="1" ht="18" customHeight="1" x14ac:dyDescent="0.3"/>
    <row r="9329" s="479" customFormat="1" ht="18" customHeight="1" x14ac:dyDescent="0.3"/>
    <row r="9330" s="479" customFormat="1" ht="18" customHeight="1" x14ac:dyDescent="0.3"/>
    <row r="9331" s="479" customFormat="1" ht="18" customHeight="1" x14ac:dyDescent="0.3"/>
    <row r="9332" s="479" customFormat="1" ht="18" customHeight="1" x14ac:dyDescent="0.3"/>
    <row r="9333" s="479" customFormat="1" ht="18" customHeight="1" x14ac:dyDescent="0.3"/>
    <row r="9334" s="479" customFormat="1" ht="18" customHeight="1" x14ac:dyDescent="0.3"/>
    <row r="9335" s="479" customFormat="1" ht="18" customHeight="1" x14ac:dyDescent="0.3"/>
    <row r="9336" s="479" customFormat="1" ht="18" customHeight="1" x14ac:dyDescent="0.3"/>
    <row r="9337" s="479" customFormat="1" ht="18" customHeight="1" x14ac:dyDescent="0.3"/>
    <row r="9338" s="479" customFormat="1" ht="18" customHeight="1" x14ac:dyDescent="0.3"/>
    <row r="9339" s="479" customFormat="1" ht="18" customHeight="1" x14ac:dyDescent="0.3"/>
    <row r="9340" s="479" customFormat="1" ht="18" customHeight="1" x14ac:dyDescent="0.3"/>
    <row r="9341" s="479" customFormat="1" ht="18" customHeight="1" x14ac:dyDescent="0.3"/>
    <row r="9342" s="479" customFormat="1" ht="18" customHeight="1" x14ac:dyDescent="0.3"/>
    <row r="9343" s="479" customFormat="1" ht="18" customHeight="1" x14ac:dyDescent="0.3"/>
    <row r="9344" s="479" customFormat="1" ht="18" customHeight="1" x14ac:dyDescent="0.3"/>
    <row r="9345" s="479" customFormat="1" ht="18" customHeight="1" x14ac:dyDescent="0.3"/>
    <row r="9346" s="479" customFormat="1" ht="18" customHeight="1" x14ac:dyDescent="0.3"/>
    <row r="9347" s="479" customFormat="1" ht="18" customHeight="1" x14ac:dyDescent="0.3"/>
    <row r="9348" s="479" customFormat="1" ht="18" customHeight="1" x14ac:dyDescent="0.3"/>
    <row r="9349" s="479" customFormat="1" ht="18" customHeight="1" x14ac:dyDescent="0.3"/>
    <row r="9350" s="479" customFormat="1" ht="18" customHeight="1" x14ac:dyDescent="0.3"/>
    <row r="9351" s="479" customFormat="1" ht="18" customHeight="1" x14ac:dyDescent="0.3"/>
    <row r="9352" s="479" customFormat="1" ht="18" customHeight="1" x14ac:dyDescent="0.3"/>
    <row r="9353" s="479" customFormat="1" ht="18" customHeight="1" x14ac:dyDescent="0.3"/>
    <row r="9354" s="479" customFormat="1" ht="18" customHeight="1" x14ac:dyDescent="0.3"/>
    <row r="9355" s="479" customFormat="1" ht="18" customHeight="1" x14ac:dyDescent="0.3"/>
    <row r="9356" s="479" customFormat="1" ht="18" customHeight="1" x14ac:dyDescent="0.3"/>
    <row r="9357" s="479" customFormat="1" ht="18" customHeight="1" x14ac:dyDescent="0.3"/>
    <row r="9358" s="479" customFormat="1" ht="18" customHeight="1" x14ac:dyDescent="0.3"/>
    <row r="9359" s="479" customFormat="1" ht="18" customHeight="1" x14ac:dyDescent="0.3"/>
    <row r="9360" s="479" customFormat="1" ht="18" customHeight="1" x14ac:dyDescent="0.3"/>
    <row r="9361" s="479" customFormat="1" ht="18" customHeight="1" x14ac:dyDescent="0.3"/>
    <row r="9362" s="479" customFormat="1" ht="18" customHeight="1" x14ac:dyDescent="0.3"/>
    <row r="9363" s="479" customFormat="1" ht="18" customHeight="1" x14ac:dyDescent="0.3"/>
    <row r="9364" s="479" customFormat="1" ht="18" customHeight="1" x14ac:dyDescent="0.3"/>
    <row r="9365" s="479" customFormat="1" ht="18" customHeight="1" x14ac:dyDescent="0.3"/>
    <row r="9366" s="479" customFormat="1" ht="18" customHeight="1" x14ac:dyDescent="0.3"/>
    <row r="9367" s="479" customFormat="1" ht="18" customHeight="1" x14ac:dyDescent="0.3"/>
    <row r="9368" s="479" customFormat="1" ht="18" customHeight="1" x14ac:dyDescent="0.3"/>
    <row r="9369" s="479" customFormat="1" ht="18" customHeight="1" x14ac:dyDescent="0.3"/>
    <row r="9370" s="479" customFormat="1" ht="18" customHeight="1" x14ac:dyDescent="0.3"/>
    <row r="9371" s="479" customFormat="1" ht="18" customHeight="1" x14ac:dyDescent="0.3"/>
    <row r="9372" s="479" customFormat="1" ht="18" customHeight="1" x14ac:dyDescent="0.3"/>
    <row r="9373" s="479" customFormat="1" ht="18" customHeight="1" x14ac:dyDescent="0.3"/>
    <row r="9374" s="479" customFormat="1" ht="18" customHeight="1" x14ac:dyDescent="0.3"/>
    <row r="9375" s="479" customFormat="1" ht="18" customHeight="1" x14ac:dyDescent="0.3"/>
    <row r="9376" s="479" customFormat="1" ht="18" customHeight="1" x14ac:dyDescent="0.3"/>
    <row r="9377" s="479" customFormat="1" ht="18" customHeight="1" x14ac:dyDescent="0.3"/>
    <row r="9378" s="479" customFormat="1" ht="18" customHeight="1" x14ac:dyDescent="0.3"/>
    <row r="9379" s="479" customFormat="1" ht="18" customHeight="1" x14ac:dyDescent="0.3"/>
    <row r="9380" s="479" customFormat="1" ht="18" customHeight="1" x14ac:dyDescent="0.3"/>
    <row r="9381" s="479" customFormat="1" ht="18" customHeight="1" x14ac:dyDescent="0.3"/>
    <row r="9382" s="479" customFormat="1" ht="18" customHeight="1" x14ac:dyDescent="0.3"/>
    <row r="9383" s="479" customFormat="1" ht="18" customHeight="1" x14ac:dyDescent="0.3"/>
    <row r="9384" s="479" customFormat="1" ht="18" customHeight="1" x14ac:dyDescent="0.3"/>
    <row r="9385" s="479" customFormat="1" ht="18" customHeight="1" x14ac:dyDescent="0.3"/>
    <row r="9386" s="479" customFormat="1" ht="18" customHeight="1" x14ac:dyDescent="0.3"/>
    <row r="9387" s="479" customFormat="1" ht="18" customHeight="1" x14ac:dyDescent="0.3"/>
    <row r="9388" s="479" customFormat="1" ht="18" customHeight="1" x14ac:dyDescent="0.3"/>
    <row r="9389" s="479" customFormat="1" ht="18" customHeight="1" x14ac:dyDescent="0.3"/>
    <row r="9390" s="479" customFormat="1" ht="18" customHeight="1" x14ac:dyDescent="0.3"/>
    <row r="9391" s="479" customFormat="1" ht="18" customHeight="1" x14ac:dyDescent="0.3"/>
    <row r="9392" s="479" customFormat="1" ht="18" customHeight="1" x14ac:dyDescent="0.3"/>
    <row r="9393" s="479" customFormat="1" ht="18" customHeight="1" x14ac:dyDescent="0.3"/>
    <row r="9394" s="479" customFormat="1" ht="18" customHeight="1" x14ac:dyDescent="0.3"/>
    <row r="9395" s="479" customFormat="1" ht="18" customHeight="1" x14ac:dyDescent="0.3"/>
    <row r="9396" s="479" customFormat="1" ht="18" customHeight="1" x14ac:dyDescent="0.3"/>
    <row r="9397" s="479" customFormat="1" ht="18" customHeight="1" x14ac:dyDescent="0.3"/>
    <row r="9398" s="479" customFormat="1" ht="18" customHeight="1" x14ac:dyDescent="0.3"/>
    <row r="9399" s="479" customFormat="1" ht="18" customHeight="1" x14ac:dyDescent="0.3"/>
    <row r="9400" s="479" customFormat="1" ht="18" customHeight="1" x14ac:dyDescent="0.3"/>
    <row r="9401" s="479" customFormat="1" ht="18" customHeight="1" x14ac:dyDescent="0.3"/>
    <row r="9402" s="479" customFormat="1" ht="18" customHeight="1" x14ac:dyDescent="0.3"/>
    <row r="9403" s="479" customFormat="1" ht="18" customHeight="1" x14ac:dyDescent="0.3"/>
    <row r="9404" s="479" customFormat="1" ht="18" customHeight="1" x14ac:dyDescent="0.3"/>
    <row r="9405" s="479" customFormat="1" ht="18" customHeight="1" x14ac:dyDescent="0.3"/>
    <row r="9406" s="479" customFormat="1" ht="18" customHeight="1" x14ac:dyDescent="0.3"/>
    <row r="9407" s="479" customFormat="1" ht="18" customHeight="1" x14ac:dyDescent="0.3"/>
    <row r="9408" s="479" customFormat="1" ht="18" customHeight="1" x14ac:dyDescent="0.3"/>
    <row r="9409" s="479" customFormat="1" ht="18" customHeight="1" x14ac:dyDescent="0.3"/>
    <row r="9410" s="479" customFormat="1" ht="18" customHeight="1" x14ac:dyDescent="0.3"/>
    <row r="9411" s="479" customFormat="1" ht="18" customHeight="1" x14ac:dyDescent="0.3"/>
    <row r="9412" s="479" customFormat="1" ht="18" customHeight="1" x14ac:dyDescent="0.3"/>
    <row r="9413" s="479" customFormat="1" ht="18" customHeight="1" x14ac:dyDescent="0.3"/>
    <row r="9414" s="479" customFormat="1" ht="18" customHeight="1" x14ac:dyDescent="0.3"/>
    <row r="9415" s="479" customFormat="1" ht="18" customHeight="1" x14ac:dyDescent="0.3"/>
    <row r="9416" s="479" customFormat="1" ht="18" customHeight="1" x14ac:dyDescent="0.3"/>
    <row r="9417" s="479" customFormat="1" ht="18" customHeight="1" x14ac:dyDescent="0.3"/>
    <row r="9418" s="479" customFormat="1" ht="18" customHeight="1" x14ac:dyDescent="0.3"/>
    <row r="9419" s="479" customFormat="1" ht="18" customHeight="1" x14ac:dyDescent="0.3"/>
    <row r="9420" s="479" customFormat="1" ht="18" customHeight="1" x14ac:dyDescent="0.3"/>
    <row r="9421" s="479" customFormat="1" ht="18" customHeight="1" x14ac:dyDescent="0.3"/>
    <row r="9422" s="479" customFormat="1" ht="18" customHeight="1" x14ac:dyDescent="0.3"/>
    <row r="9423" s="479" customFormat="1" ht="18" customHeight="1" x14ac:dyDescent="0.3"/>
    <row r="9424" s="479" customFormat="1" ht="18" customHeight="1" x14ac:dyDescent="0.3"/>
    <row r="9425" s="479" customFormat="1" ht="18" customHeight="1" x14ac:dyDescent="0.3"/>
    <row r="9426" s="479" customFormat="1" ht="18" customHeight="1" x14ac:dyDescent="0.3"/>
    <row r="9427" s="479" customFormat="1" ht="18" customHeight="1" x14ac:dyDescent="0.3"/>
    <row r="9428" s="479" customFormat="1" ht="18" customHeight="1" x14ac:dyDescent="0.3"/>
    <row r="9429" s="479" customFormat="1" ht="18" customHeight="1" x14ac:dyDescent="0.3"/>
    <row r="9430" s="479" customFormat="1" ht="18" customHeight="1" x14ac:dyDescent="0.3"/>
    <row r="9431" s="479" customFormat="1" ht="18" customHeight="1" x14ac:dyDescent="0.3"/>
    <row r="9432" s="479" customFormat="1" ht="18" customHeight="1" x14ac:dyDescent="0.3"/>
    <row r="9433" s="479" customFormat="1" ht="18" customHeight="1" x14ac:dyDescent="0.3"/>
    <row r="9434" s="479" customFormat="1" ht="18" customHeight="1" x14ac:dyDescent="0.3"/>
    <row r="9435" s="479" customFormat="1" ht="18" customHeight="1" x14ac:dyDescent="0.3"/>
    <row r="9436" s="479" customFormat="1" ht="18" customHeight="1" x14ac:dyDescent="0.3"/>
    <row r="9437" s="479" customFormat="1" ht="18" customHeight="1" x14ac:dyDescent="0.3"/>
    <row r="9438" s="479" customFormat="1" ht="18" customHeight="1" x14ac:dyDescent="0.3"/>
    <row r="9439" s="479" customFormat="1" ht="18" customHeight="1" x14ac:dyDescent="0.3"/>
    <row r="9440" s="479" customFormat="1" ht="18" customHeight="1" x14ac:dyDescent="0.3"/>
    <row r="9441" s="479" customFormat="1" ht="18" customHeight="1" x14ac:dyDescent="0.3"/>
    <row r="9442" s="479" customFormat="1" ht="18" customHeight="1" x14ac:dyDescent="0.3"/>
    <row r="9443" s="479" customFormat="1" ht="18" customHeight="1" x14ac:dyDescent="0.3"/>
    <row r="9444" s="479" customFormat="1" ht="18" customHeight="1" x14ac:dyDescent="0.3"/>
    <row r="9445" s="479" customFormat="1" ht="18" customHeight="1" x14ac:dyDescent="0.3"/>
    <row r="9446" s="479" customFormat="1" ht="18" customHeight="1" x14ac:dyDescent="0.3"/>
    <row r="9447" s="479" customFormat="1" ht="18" customHeight="1" x14ac:dyDescent="0.3"/>
    <row r="9448" s="479" customFormat="1" ht="18" customHeight="1" x14ac:dyDescent="0.3"/>
    <row r="9449" s="479" customFormat="1" ht="18" customHeight="1" x14ac:dyDescent="0.3"/>
    <row r="9450" s="479" customFormat="1" ht="18" customHeight="1" x14ac:dyDescent="0.3"/>
    <row r="9451" s="479" customFormat="1" ht="18" customHeight="1" x14ac:dyDescent="0.3"/>
    <row r="9452" s="479" customFormat="1" ht="18" customHeight="1" x14ac:dyDescent="0.3"/>
    <row r="9453" s="479" customFormat="1" ht="18" customHeight="1" x14ac:dyDescent="0.3"/>
    <row r="9454" s="479" customFormat="1" ht="18" customHeight="1" x14ac:dyDescent="0.3"/>
    <row r="9455" s="479" customFormat="1" ht="18" customHeight="1" x14ac:dyDescent="0.3"/>
    <row r="9456" s="479" customFormat="1" ht="18" customHeight="1" x14ac:dyDescent="0.3"/>
    <row r="9457" s="479" customFormat="1" ht="18" customHeight="1" x14ac:dyDescent="0.3"/>
    <row r="9458" s="479" customFormat="1" ht="18" customHeight="1" x14ac:dyDescent="0.3"/>
    <row r="9459" s="479" customFormat="1" ht="18" customHeight="1" x14ac:dyDescent="0.3"/>
    <row r="9460" s="479" customFormat="1" ht="18" customHeight="1" x14ac:dyDescent="0.3"/>
    <row r="9461" s="479" customFormat="1" ht="18" customHeight="1" x14ac:dyDescent="0.3"/>
    <row r="9462" s="479" customFormat="1" ht="18" customHeight="1" x14ac:dyDescent="0.3"/>
    <row r="9463" s="479" customFormat="1" ht="18" customHeight="1" x14ac:dyDescent="0.3"/>
    <row r="9464" s="479" customFormat="1" ht="18" customHeight="1" x14ac:dyDescent="0.3"/>
    <row r="9465" s="479" customFormat="1" ht="18" customHeight="1" x14ac:dyDescent="0.3"/>
    <row r="9466" s="479" customFormat="1" ht="18" customHeight="1" x14ac:dyDescent="0.3"/>
    <row r="9467" s="479" customFormat="1" ht="18" customHeight="1" x14ac:dyDescent="0.3"/>
    <row r="9468" s="479" customFormat="1" ht="18" customHeight="1" x14ac:dyDescent="0.3"/>
    <row r="9469" s="479" customFormat="1" ht="18" customHeight="1" x14ac:dyDescent="0.3"/>
    <row r="9470" s="479" customFormat="1" ht="18" customHeight="1" x14ac:dyDescent="0.3"/>
    <row r="9471" s="479" customFormat="1" ht="18" customHeight="1" x14ac:dyDescent="0.3"/>
    <row r="9472" s="479" customFormat="1" ht="18" customHeight="1" x14ac:dyDescent="0.3"/>
    <row r="9473" s="479" customFormat="1" ht="18" customHeight="1" x14ac:dyDescent="0.3"/>
    <row r="9474" s="479" customFormat="1" ht="18" customHeight="1" x14ac:dyDescent="0.3"/>
    <row r="9475" s="479" customFormat="1" ht="18" customHeight="1" x14ac:dyDescent="0.3"/>
    <row r="9476" s="479" customFormat="1" ht="18" customHeight="1" x14ac:dyDescent="0.3"/>
    <row r="9477" s="479" customFormat="1" ht="18" customHeight="1" x14ac:dyDescent="0.3"/>
    <row r="9478" s="479" customFormat="1" ht="18" customHeight="1" x14ac:dyDescent="0.3"/>
    <row r="9479" s="479" customFormat="1" ht="18" customHeight="1" x14ac:dyDescent="0.3"/>
    <row r="9480" s="479" customFormat="1" ht="18" customHeight="1" x14ac:dyDescent="0.3"/>
    <row r="9481" s="479" customFormat="1" ht="18" customHeight="1" x14ac:dyDescent="0.3"/>
    <row r="9482" s="479" customFormat="1" ht="18" customHeight="1" x14ac:dyDescent="0.3"/>
    <row r="9483" s="479" customFormat="1" ht="18" customHeight="1" x14ac:dyDescent="0.3"/>
    <row r="9484" s="479" customFormat="1" ht="18" customHeight="1" x14ac:dyDescent="0.3"/>
    <row r="9485" s="479" customFormat="1" ht="18" customHeight="1" x14ac:dyDescent="0.3"/>
    <row r="9486" s="479" customFormat="1" ht="18" customHeight="1" x14ac:dyDescent="0.3"/>
    <row r="9487" s="479" customFormat="1" ht="18" customHeight="1" x14ac:dyDescent="0.3"/>
    <row r="9488" s="479" customFormat="1" ht="18" customHeight="1" x14ac:dyDescent="0.3"/>
    <row r="9489" s="479" customFormat="1" ht="18" customHeight="1" x14ac:dyDescent="0.3"/>
    <row r="9490" s="479" customFormat="1" ht="18" customHeight="1" x14ac:dyDescent="0.3"/>
    <row r="9491" s="479" customFormat="1" ht="18" customHeight="1" x14ac:dyDescent="0.3"/>
    <row r="9492" s="479" customFormat="1" ht="18" customHeight="1" x14ac:dyDescent="0.3"/>
    <row r="9493" s="479" customFormat="1" ht="18" customHeight="1" x14ac:dyDescent="0.3"/>
    <row r="9494" s="479" customFormat="1" ht="18" customHeight="1" x14ac:dyDescent="0.3"/>
    <row r="9495" s="479" customFormat="1" ht="18" customHeight="1" x14ac:dyDescent="0.3"/>
    <row r="9496" s="479" customFormat="1" ht="18" customHeight="1" x14ac:dyDescent="0.3"/>
    <row r="9497" s="479" customFormat="1" ht="18" customHeight="1" x14ac:dyDescent="0.3"/>
    <row r="9498" s="479" customFormat="1" ht="18" customHeight="1" x14ac:dyDescent="0.3"/>
    <row r="9499" s="479" customFormat="1" ht="18" customHeight="1" x14ac:dyDescent="0.3"/>
    <row r="9500" s="479" customFormat="1" ht="18" customHeight="1" x14ac:dyDescent="0.3"/>
    <row r="9501" s="479" customFormat="1" ht="18" customHeight="1" x14ac:dyDescent="0.3"/>
    <row r="9502" s="479" customFormat="1" ht="18" customHeight="1" x14ac:dyDescent="0.3"/>
    <row r="9503" s="479" customFormat="1" ht="18" customHeight="1" x14ac:dyDescent="0.3"/>
    <row r="9504" s="479" customFormat="1" ht="18" customHeight="1" x14ac:dyDescent="0.3"/>
    <row r="9505" s="479" customFormat="1" ht="18" customHeight="1" x14ac:dyDescent="0.3"/>
    <row r="9506" s="479" customFormat="1" ht="18" customHeight="1" x14ac:dyDescent="0.3"/>
    <row r="9507" s="479" customFormat="1" ht="18" customHeight="1" x14ac:dyDescent="0.3"/>
    <row r="9508" s="479" customFormat="1" ht="18" customHeight="1" x14ac:dyDescent="0.3"/>
    <row r="9509" s="479" customFormat="1" ht="18" customHeight="1" x14ac:dyDescent="0.3"/>
    <row r="9510" s="479" customFormat="1" ht="18" customHeight="1" x14ac:dyDescent="0.3"/>
    <row r="9511" s="479" customFormat="1" ht="18" customHeight="1" x14ac:dyDescent="0.3"/>
    <row r="9512" s="479" customFormat="1" ht="18" customHeight="1" x14ac:dyDescent="0.3"/>
    <row r="9513" s="479" customFormat="1" ht="18" customHeight="1" x14ac:dyDescent="0.3"/>
    <row r="9514" s="479" customFormat="1" ht="18" customHeight="1" x14ac:dyDescent="0.3"/>
    <row r="9515" s="479" customFormat="1" ht="18" customHeight="1" x14ac:dyDescent="0.3"/>
    <row r="9516" s="479" customFormat="1" ht="18" customHeight="1" x14ac:dyDescent="0.3"/>
    <row r="9517" s="479" customFormat="1" ht="18" customHeight="1" x14ac:dyDescent="0.3"/>
    <row r="9518" s="479" customFormat="1" ht="18" customHeight="1" x14ac:dyDescent="0.3"/>
    <row r="9519" s="479" customFormat="1" ht="18" customHeight="1" x14ac:dyDescent="0.3"/>
    <row r="9520" s="479" customFormat="1" ht="18" customHeight="1" x14ac:dyDescent="0.3"/>
    <row r="9521" s="479" customFormat="1" ht="18" customHeight="1" x14ac:dyDescent="0.3"/>
    <row r="9522" s="479" customFormat="1" ht="18" customHeight="1" x14ac:dyDescent="0.3"/>
    <row r="9523" s="479" customFormat="1" ht="18" customHeight="1" x14ac:dyDescent="0.3"/>
    <row r="9524" s="479" customFormat="1" ht="18" customHeight="1" x14ac:dyDescent="0.3"/>
    <row r="9525" s="479" customFormat="1" ht="18" customHeight="1" x14ac:dyDescent="0.3"/>
    <row r="9526" s="479" customFormat="1" ht="18" customHeight="1" x14ac:dyDescent="0.3"/>
    <row r="9527" s="479" customFormat="1" ht="18" customHeight="1" x14ac:dyDescent="0.3"/>
    <row r="9528" s="479" customFormat="1" ht="18" customHeight="1" x14ac:dyDescent="0.3"/>
    <row r="9529" s="479" customFormat="1" ht="18" customHeight="1" x14ac:dyDescent="0.3"/>
    <row r="9530" s="479" customFormat="1" ht="18" customHeight="1" x14ac:dyDescent="0.3"/>
    <row r="9531" s="479" customFormat="1" ht="18" customHeight="1" x14ac:dyDescent="0.3"/>
    <row r="9532" s="479" customFormat="1" ht="18" customHeight="1" x14ac:dyDescent="0.3"/>
    <row r="9533" s="479" customFormat="1" ht="18" customHeight="1" x14ac:dyDescent="0.3"/>
    <row r="9534" s="479" customFormat="1" ht="18" customHeight="1" x14ac:dyDescent="0.3"/>
    <row r="9535" s="479" customFormat="1" ht="18" customHeight="1" x14ac:dyDescent="0.3"/>
    <row r="9536" s="479" customFormat="1" ht="18" customHeight="1" x14ac:dyDescent="0.3"/>
    <row r="9537" s="479" customFormat="1" ht="18" customHeight="1" x14ac:dyDescent="0.3"/>
    <row r="9538" s="479" customFormat="1" ht="18" customHeight="1" x14ac:dyDescent="0.3"/>
    <row r="9539" s="479" customFormat="1" ht="18" customHeight="1" x14ac:dyDescent="0.3"/>
    <row r="9540" s="479" customFormat="1" ht="18" customHeight="1" x14ac:dyDescent="0.3"/>
    <row r="9541" s="479" customFormat="1" ht="18" customHeight="1" x14ac:dyDescent="0.3"/>
    <row r="9542" s="479" customFormat="1" ht="18" customHeight="1" x14ac:dyDescent="0.3"/>
    <row r="9543" s="479" customFormat="1" ht="18" customHeight="1" x14ac:dyDescent="0.3"/>
    <row r="9544" s="479" customFormat="1" ht="18" customHeight="1" x14ac:dyDescent="0.3"/>
    <row r="9545" s="479" customFormat="1" ht="18" customHeight="1" x14ac:dyDescent="0.3"/>
    <row r="9546" s="479" customFormat="1" ht="18" customHeight="1" x14ac:dyDescent="0.3"/>
    <row r="9547" s="479" customFormat="1" ht="18" customHeight="1" x14ac:dyDescent="0.3"/>
    <row r="9548" s="479" customFormat="1" ht="18" customHeight="1" x14ac:dyDescent="0.3"/>
    <row r="9549" s="479" customFormat="1" ht="18" customHeight="1" x14ac:dyDescent="0.3"/>
    <row r="9550" s="479" customFormat="1" ht="18" customHeight="1" x14ac:dyDescent="0.3"/>
    <row r="9551" s="479" customFormat="1" ht="18" customHeight="1" x14ac:dyDescent="0.3"/>
    <row r="9552" s="479" customFormat="1" ht="18" customHeight="1" x14ac:dyDescent="0.3"/>
    <row r="9553" s="479" customFormat="1" ht="18" customHeight="1" x14ac:dyDescent="0.3"/>
    <row r="9554" s="479" customFormat="1" ht="18" customHeight="1" x14ac:dyDescent="0.3"/>
    <row r="9555" s="479" customFormat="1" ht="18" customHeight="1" x14ac:dyDescent="0.3"/>
    <row r="9556" s="479" customFormat="1" ht="18" customHeight="1" x14ac:dyDescent="0.3"/>
    <row r="9557" s="479" customFormat="1" ht="18" customHeight="1" x14ac:dyDescent="0.3"/>
    <row r="9558" s="479" customFormat="1" ht="18" customHeight="1" x14ac:dyDescent="0.3"/>
    <row r="9559" s="479" customFormat="1" ht="18" customHeight="1" x14ac:dyDescent="0.3"/>
    <row r="9560" s="479" customFormat="1" ht="18" customHeight="1" x14ac:dyDescent="0.3"/>
    <row r="9561" s="479" customFormat="1" ht="18" customHeight="1" x14ac:dyDescent="0.3"/>
    <row r="9562" s="479" customFormat="1" ht="18" customHeight="1" x14ac:dyDescent="0.3"/>
    <row r="9563" s="479" customFormat="1" ht="18" customHeight="1" x14ac:dyDescent="0.3"/>
    <row r="9564" s="479" customFormat="1" ht="18" customHeight="1" x14ac:dyDescent="0.3"/>
    <row r="9565" s="479" customFormat="1" ht="18" customHeight="1" x14ac:dyDescent="0.3"/>
    <row r="9566" s="479" customFormat="1" ht="18" customHeight="1" x14ac:dyDescent="0.3"/>
    <row r="9567" s="479" customFormat="1" ht="18" customHeight="1" x14ac:dyDescent="0.3"/>
    <row r="9568" s="479" customFormat="1" ht="18" customHeight="1" x14ac:dyDescent="0.3"/>
    <row r="9569" s="479" customFormat="1" ht="18" customHeight="1" x14ac:dyDescent="0.3"/>
    <row r="9570" s="479" customFormat="1" ht="18" customHeight="1" x14ac:dyDescent="0.3"/>
    <row r="9571" s="479" customFormat="1" ht="18" customHeight="1" x14ac:dyDescent="0.3"/>
    <row r="9572" s="479" customFormat="1" ht="18" customHeight="1" x14ac:dyDescent="0.3"/>
    <row r="9573" s="479" customFormat="1" ht="18" customHeight="1" x14ac:dyDescent="0.3"/>
    <row r="9574" s="479" customFormat="1" ht="18" customHeight="1" x14ac:dyDescent="0.3"/>
    <row r="9575" s="479" customFormat="1" ht="18" customHeight="1" x14ac:dyDescent="0.3"/>
    <row r="9576" s="479" customFormat="1" ht="18" customHeight="1" x14ac:dyDescent="0.3"/>
    <row r="9577" s="479" customFormat="1" ht="18" customHeight="1" x14ac:dyDescent="0.3"/>
    <row r="9578" s="479" customFormat="1" ht="18" customHeight="1" x14ac:dyDescent="0.3"/>
    <row r="9579" s="479" customFormat="1" ht="18" customHeight="1" x14ac:dyDescent="0.3"/>
    <row r="9580" s="479" customFormat="1" ht="18" customHeight="1" x14ac:dyDescent="0.3"/>
    <row r="9581" s="479" customFormat="1" ht="18" customHeight="1" x14ac:dyDescent="0.3"/>
    <row r="9582" s="479" customFormat="1" ht="18" customHeight="1" x14ac:dyDescent="0.3"/>
    <row r="9583" s="479" customFormat="1" ht="18" customHeight="1" x14ac:dyDescent="0.3"/>
    <row r="9584" s="479" customFormat="1" ht="18" customHeight="1" x14ac:dyDescent="0.3"/>
    <row r="9585" s="479" customFormat="1" ht="18" customHeight="1" x14ac:dyDescent="0.3"/>
    <row r="9586" s="479" customFormat="1" ht="18" customHeight="1" x14ac:dyDescent="0.3"/>
    <row r="9587" s="479" customFormat="1" ht="18" customHeight="1" x14ac:dyDescent="0.3"/>
    <row r="9588" s="479" customFormat="1" ht="18" customHeight="1" x14ac:dyDescent="0.3"/>
    <row r="9589" s="479" customFormat="1" ht="18" customHeight="1" x14ac:dyDescent="0.3"/>
    <row r="9590" s="479" customFormat="1" ht="18" customHeight="1" x14ac:dyDescent="0.3"/>
    <row r="9591" s="479" customFormat="1" ht="18" customHeight="1" x14ac:dyDescent="0.3"/>
    <row r="9592" s="479" customFormat="1" ht="18" customHeight="1" x14ac:dyDescent="0.3"/>
    <row r="9593" s="479" customFormat="1" ht="18" customHeight="1" x14ac:dyDescent="0.3"/>
    <row r="9594" s="479" customFormat="1" ht="18" customHeight="1" x14ac:dyDescent="0.3"/>
    <row r="9595" s="479" customFormat="1" ht="18" customHeight="1" x14ac:dyDescent="0.3"/>
    <row r="9596" s="479" customFormat="1" ht="18" customHeight="1" x14ac:dyDescent="0.3"/>
    <row r="9597" s="479" customFormat="1" ht="18" customHeight="1" x14ac:dyDescent="0.3"/>
    <row r="9598" s="479" customFormat="1" ht="18" customHeight="1" x14ac:dyDescent="0.3"/>
    <row r="9599" s="479" customFormat="1" ht="18" customHeight="1" x14ac:dyDescent="0.3"/>
    <row r="9600" s="479" customFormat="1" ht="18" customHeight="1" x14ac:dyDescent="0.3"/>
    <row r="9601" s="479" customFormat="1" ht="18" customHeight="1" x14ac:dyDescent="0.3"/>
    <row r="9602" s="479" customFormat="1" ht="18" customHeight="1" x14ac:dyDescent="0.3"/>
    <row r="9603" s="479" customFormat="1" ht="18" customHeight="1" x14ac:dyDescent="0.3"/>
    <row r="9604" s="479" customFormat="1" ht="18" customHeight="1" x14ac:dyDescent="0.3"/>
    <row r="9605" s="479" customFormat="1" ht="18" customHeight="1" x14ac:dyDescent="0.3"/>
    <row r="9606" s="479" customFormat="1" ht="18" customHeight="1" x14ac:dyDescent="0.3"/>
    <row r="9607" s="479" customFormat="1" ht="18" customHeight="1" x14ac:dyDescent="0.3"/>
    <row r="9608" s="479" customFormat="1" ht="18" customHeight="1" x14ac:dyDescent="0.3"/>
    <row r="9609" s="479" customFormat="1" ht="18" customHeight="1" x14ac:dyDescent="0.3"/>
    <row r="9610" s="479" customFormat="1" ht="18" customHeight="1" x14ac:dyDescent="0.3"/>
    <row r="9611" s="479" customFormat="1" ht="18" customHeight="1" x14ac:dyDescent="0.3"/>
    <row r="9612" s="479" customFormat="1" ht="18" customHeight="1" x14ac:dyDescent="0.3"/>
    <row r="9613" s="479" customFormat="1" ht="18" customHeight="1" x14ac:dyDescent="0.3"/>
    <row r="9614" s="479" customFormat="1" ht="18" customHeight="1" x14ac:dyDescent="0.3"/>
    <row r="9615" s="479" customFormat="1" ht="18" customHeight="1" x14ac:dyDescent="0.3"/>
    <row r="9616" s="479" customFormat="1" ht="18" customHeight="1" x14ac:dyDescent="0.3"/>
    <row r="9617" s="479" customFormat="1" ht="18" customHeight="1" x14ac:dyDescent="0.3"/>
    <row r="9618" s="479" customFormat="1" ht="18" customHeight="1" x14ac:dyDescent="0.3"/>
    <row r="9619" s="479" customFormat="1" ht="18" customHeight="1" x14ac:dyDescent="0.3"/>
    <row r="9620" s="479" customFormat="1" ht="18" customHeight="1" x14ac:dyDescent="0.3"/>
    <row r="9621" s="479" customFormat="1" ht="18" customHeight="1" x14ac:dyDescent="0.3"/>
    <row r="9622" s="479" customFormat="1" ht="18" customHeight="1" x14ac:dyDescent="0.3"/>
    <row r="9623" s="479" customFormat="1" ht="18" customHeight="1" x14ac:dyDescent="0.3"/>
    <row r="9624" s="479" customFormat="1" ht="18" customHeight="1" x14ac:dyDescent="0.3"/>
    <row r="9625" s="479" customFormat="1" ht="18" customHeight="1" x14ac:dyDescent="0.3"/>
    <row r="9626" s="479" customFormat="1" ht="18" customHeight="1" x14ac:dyDescent="0.3"/>
    <row r="9627" s="479" customFormat="1" ht="18" customHeight="1" x14ac:dyDescent="0.3"/>
    <row r="9628" s="479" customFormat="1" ht="18" customHeight="1" x14ac:dyDescent="0.3"/>
    <row r="9629" s="479" customFormat="1" ht="18" customHeight="1" x14ac:dyDescent="0.3"/>
    <row r="9630" s="479" customFormat="1" ht="18" customHeight="1" x14ac:dyDescent="0.3"/>
    <row r="9631" s="479" customFormat="1" ht="18" customHeight="1" x14ac:dyDescent="0.3"/>
    <row r="9632" s="479" customFormat="1" ht="18" customHeight="1" x14ac:dyDescent="0.3"/>
    <row r="9633" s="479" customFormat="1" ht="18" customHeight="1" x14ac:dyDescent="0.3"/>
    <row r="9634" s="479" customFormat="1" ht="18" customHeight="1" x14ac:dyDescent="0.3"/>
    <row r="9635" s="479" customFormat="1" ht="18" customHeight="1" x14ac:dyDescent="0.3"/>
    <row r="9636" s="479" customFormat="1" ht="18" customHeight="1" x14ac:dyDescent="0.3"/>
    <row r="9637" s="479" customFormat="1" ht="18" customHeight="1" x14ac:dyDescent="0.3"/>
    <row r="9638" s="479" customFormat="1" ht="18" customHeight="1" x14ac:dyDescent="0.3"/>
    <row r="9639" s="479" customFormat="1" ht="18" customHeight="1" x14ac:dyDescent="0.3"/>
    <row r="9640" s="479" customFormat="1" ht="18" customHeight="1" x14ac:dyDescent="0.3"/>
    <row r="9641" s="479" customFormat="1" ht="18" customHeight="1" x14ac:dyDescent="0.3"/>
    <row r="9642" s="479" customFormat="1" ht="18" customHeight="1" x14ac:dyDescent="0.3"/>
    <row r="9643" s="479" customFormat="1" ht="18" customHeight="1" x14ac:dyDescent="0.3"/>
    <row r="9644" s="479" customFormat="1" ht="18" customHeight="1" x14ac:dyDescent="0.3"/>
    <row r="9645" s="479" customFormat="1" ht="18" customHeight="1" x14ac:dyDescent="0.3"/>
    <row r="9646" s="479" customFormat="1" ht="18" customHeight="1" x14ac:dyDescent="0.3"/>
    <row r="9647" s="479" customFormat="1" ht="18" customHeight="1" x14ac:dyDescent="0.3"/>
    <row r="9648" s="479" customFormat="1" ht="18" customHeight="1" x14ac:dyDescent="0.3"/>
    <row r="9649" s="479" customFormat="1" ht="18" customHeight="1" x14ac:dyDescent="0.3"/>
    <row r="9650" s="479" customFormat="1" ht="18" customHeight="1" x14ac:dyDescent="0.3"/>
    <row r="9651" s="479" customFormat="1" ht="18" customHeight="1" x14ac:dyDescent="0.3"/>
    <row r="9652" s="479" customFormat="1" ht="18" customHeight="1" x14ac:dyDescent="0.3"/>
    <row r="9653" s="479" customFormat="1" ht="18" customHeight="1" x14ac:dyDescent="0.3"/>
    <row r="9654" s="479" customFormat="1" ht="18" customHeight="1" x14ac:dyDescent="0.3"/>
    <row r="9655" s="479" customFormat="1" ht="18" customHeight="1" x14ac:dyDescent="0.3"/>
    <row r="9656" s="479" customFormat="1" ht="18" customHeight="1" x14ac:dyDescent="0.3"/>
    <row r="9657" s="479" customFormat="1" ht="18" customHeight="1" x14ac:dyDescent="0.3"/>
    <row r="9658" s="479" customFormat="1" ht="18" customHeight="1" x14ac:dyDescent="0.3"/>
    <row r="9659" s="479" customFormat="1" ht="18" customHeight="1" x14ac:dyDescent="0.3"/>
    <row r="9660" s="479" customFormat="1" ht="18" customHeight="1" x14ac:dyDescent="0.3"/>
    <row r="9661" s="479" customFormat="1" ht="18" customHeight="1" x14ac:dyDescent="0.3"/>
    <row r="9662" s="479" customFormat="1" ht="18" customHeight="1" x14ac:dyDescent="0.3"/>
    <row r="9663" s="479" customFormat="1" ht="18" customHeight="1" x14ac:dyDescent="0.3"/>
    <row r="9664" s="479" customFormat="1" ht="18" customHeight="1" x14ac:dyDescent="0.3"/>
    <row r="9665" s="479" customFormat="1" ht="18" customHeight="1" x14ac:dyDescent="0.3"/>
    <row r="9666" s="479" customFormat="1" ht="18" customHeight="1" x14ac:dyDescent="0.3"/>
    <row r="9667" s="479" customFormat="1" ht="18" customHeight="1" x14ac:dyDescent="0.3"/>
    <row r="9668" s="479" customFormat="1" ht="18" customHeight="1" x14ac:dyDescent="0.3"/>
    <row r="9669" s="479" customFormat="1" ht="18" customHeight="1" x14ac:dyDescent="0.3"/>
    <row r="9670" s="479" customFormat="1" ht="18" customHeight="1" x14ac:dyDescent="0.3"/>
    <row r="9671" s="479" customFormat="1" ht="18" customHeight="1" x14ac:dyDescent="0.3"/>
    <row r="9672" s="479" customFormat="1" ht="18" customHeight="1" x14ac:dyDescent="0.3"/>
    <row r="9673" s="479" customFormat="1" ht="18" customHeight="1" x14ac:dyDescent="0.3"/>
    <row r="9674" s="479" customFormat="1" ht="18" customHeight="1" x14ac:dyDescent="0.3"/>
    <row r="9675" s="479" customFormat="1" ht="18" customHeight="1" x14ac:dyDescent="0.3"/>
    <row r="9676" s="479" customFormat="1" ht="18" customHeight="1" x14ac:dyDescent="0.3"/>
    <row r="9677" s="479" customFormat="1" ht="18" customHeight="1" x14ac:dyDescent="0.3"/>
    <row r="9678" s="479" customFormat="1" ht="18" customHeight="1" x14ac:dyDescent="0.3"/>
    <row r="9679" s="479" customFormat="1" ht="18" customHeight="1" x14ac:dyDescent="0.3"/>
    <row r="9680" s="479" customFormat="1" ht="18" customHeight="1" x14ac:dyDescent="0.3"/>
    <row r="9681" s="479" customFormat="1" ht="18" customHeight="1" x14ac:dyDescent="0.3"/>
    <row r="9682" s="479" customFormat="1" ht="18" customHeight="1" x14ac:dyDescent="0.3"/>
    <row r="9683" s="479" customFormat="1" ht="18" customHeight="1" x14ac:dyDescent="0.3"/>
    <row r="9684" s="479" customFormat="1" ht="18" customHeight="1" x14ac:dyDescent="0.3"/>
    <row r="9685" s="479" customFormat="1" ht="18" customHeight="1" x14ac:dyDescent="0.3"/>
    <row r="9686" s="479" customFormat="1" ht="18" customHeight="1" x14ac:dyDescent="0.3"/>
    <row r="9687" s="479" customFormat="1" ht="18" customHeight="1" x14ac:dyDescent="0.3"/>
    <row r="9688" s="479" customFormat="1" ht="18" customHeight="1" x14ac:dyDescent="0.3"/>
    <row r="9689" s="479" customFormat="1" ht="18" customHeight="1" x14ac:dyDescent="0.3"/>
    <row r="9690" s="479" customFormat="1" ht="18" customHeight="1" x14ac:dyDescent="0.3"/>
    <row r="9691" s="479" customFormat="1" ht="18" customHeight="1" x14ac:dyDescent="0.3"/>
    <row r="9692" s="479" customFormat="1" ht="18" customHeight="1" x14ac:dyDescent="0.3"/>
    <row r="9693" s="479" customFormat="1" ht="18" customHeight="1" x14ac:dyDescent="0.3"/>
    <row r="9694" s="479" customFormat="1" ht="18" customHeight="1" x14ac:dyDescent="0.3"/>
    <row r="9695" s="479" customFormat="1" ht="18" customHeight="1" x14ac:dyDescent="0.3"/>
    <row r="9696" s="479" customFormat="1" ht="18" customHeight="1" x14ac:dyDescent="0.3"/>
    <row r="9697" s="479" customFormat="1" ht="18" customHeight="1" x14ac:dyDescent="0.3"/>
    <row r="9698" s="479" customFormat="1" ht="18" customHeight="1" x14ac:dyDescent="0.3"/>
    <row r="9699" s="479" customFormat="1" ht="18" customHeight="1" x14ac:dyDescent="0.3"/>
    <row r="9700" s="479" customFormat="1" ht="18" customHeight="1" x14ac:dyDescent="0.3"/>
    <row r="9701" s="479" customFormat="1" ht="18" customHeight="1" x14ac:dyDescent="0.3"/>
    <row r="9702" s="479" customFormat="1" ht="18" customHeight="1" x14ac:dyDescent="0.3"/>
    <row r="9703" s="479" customFormat="1" ht="18" customHeight="1" x14ac:dyDescent="0.3"/>
    <row r="9704" s="479" customFormat="1" ht="18" customHeight="1" x14ac:dyDescent="0.3"/>
    <row r="9705" s="479" customFormat="1" ht="18" customHeight="1" x14ac:dyDescent="0.3"/>
    <row r="9706" s="479" customFormat="1" ht="18" customHeight="1" x14ac:dyDescent="0.3"/>
    <row r="9707" s="479" customFormat="1" ht="18" customHeight="1" x14ac:dyDescent="0.3"/>
    <row r="9708" s="479" customFormat="1" ht="18" customHeight="1" x14ac:dyDescent="0.3"/>
    <row r="9709" s="479" customFormat="1" ht="18" customHeight="1" x14ac:dyDescent="0.3"/>
    <row r="9710" s="479" customFormat="1" ht="18" customHeight="1" x14ac:dyDescent="0.3"/>
    <row r="9711" s="479" customFormat="1" ht="18" customHeight="1" x14ac:dyDescent="0.3"/>
    <row r="9712" s="479" customFormat="1" ht="18" customHeight="1" x14ac:dyDescent="0.3"/>
    <row r="9713" s="479" customFormat="1" ht="18" customHeight="1" x14ac:dyDescent="0.3"/>
    <row r="9714" s="479" customFormat="1" ht="18" customHeight="1" x14ac:dyDescent="0.3"/>
    <row r="9715" s="479" customFormat="1" ht="18" customHeight="1" x14ac:dyDescent="0.3"/>
    <row r="9716" s="479" customFormat="1" ht="18" customHeight="1" x14ac:dyDescent="0.3"/>
    <row r="9717" s="479" customFormat="1" ht="18" customHeight="1" x14ac:dyDescent="0.3"/>
    <row r="9718" s="479" customFormat="1" ht="18" customHeight="1" x14ac:dyDescent="0.3"/>
    <row r="9719" s="479" customFormat="1" ht="18" customHeight="1" x14ac:dyDescent="0.3"/>
    <row r="9720" s="479" customFormat="1" ht="18" customHeight="1" x14ac:dyDescent="0.3"/>
    <row r="9721" s="479" customFormat="1" ht="18" customHeight="1" x14ac:dyDescent="0.3"/>
    <row r="9722" s="479" customFormat="1" ht="18" customHeight="1" x14ac:dyDescent="0.3"/>
    <row r="9723" s="479" customFormat="1" ht="18" customHeight="1" x14ac:dyDescent="0.3"/>
    <row r="9724" s="479" customFormat="1" ht="18" customHeight="1" x14ac:dyDescent="0.3"/>
    <row r="9725" s="479" customFormat="1" ht="18" customHeight="1" x14ac:dyDescent="0.3"/>
    <row r="9726" s="479" customFormat="1" ht="18" customHeight="1" x14ac:dyDescent="0.3"/>
    <row r="9727" s="479" customFormat="1" ht="18" customHeight="1" x14ac:dyDescent="0.3"/>
    <row r="9728" s="479" customFormat="1" ht="18" customHeight="1" x14ac:dyDescent="0.3"/>
    <row r="9729" s="479" customFormat="1" ht="18" customHeight="1" x14ac:dyDescent="0.3"/>
    <row r="9730" s="479" customFormat="1" ht="18" customHeight="1" x14ac:dyDescent="0.3"/>
    <row r="9731" s="479" customFormat="1" ht="18" customHeight="1" x14ac:dyDescent="0.3"/>
    <row r="9732" s="479" customFormat="1" ht="18" customHeight="1" x14ac:dyDescent="0.3"/>
    <row r="9733" s="479" customFormat="1" ht="18" customHeight="1" x14ac:dyDescent="0.3"/>
    <row r="9734" s="479" customFormat="1" ht="18" customHeight="1" x14ac:dyDescent="0.3"/>
    <row r="9735" s="479" customFormat="1" ht="18" customHeight="1" x14ac:dyDescent="0.3"/>
    <row r="9736" s="479" customFormat="1" ht="18" customHeight="1" x14ac:dyDescent="0.3"/>
    <row r="9737" s="479" customFormat="1" ht="18" customHeight="1" x14ac:dyDescent="0.3"/>
    <row r="9738" s="479" customFormat="1" ht="18" customHeight="1" x14ac:dyDescent="0.3"/>
    <row r="9739" s="479" customFormat="1" ht="18" customHeight="1" x14ac:dyDescent="0.3"/>
    <row r="9740" s="479" customFormat="1" ht="18" customHeight="1" x14ac:dyDescent="0.3"/>
    <row r="9741" s="479" customFormat="1" ht="18" customHeight="1" x14ac:dyDescent="0.3"/>
    <row r="9742" s="479" customFormat="1" ht="18" customHeight="1" x14ac:dyDescent="0.3"/>
    <row r="9743" s="479" customFormat="1" ht="18" customHeight="1" x14ac:dyDescent="0.3"/>
    <row r="9744" s="479" customFormat="1" ht="18" customHeight="1" x14ac:dyDescent="0.3"/>
    <row r="9745" s="479" customFormat="1" ht="18" customHeight="1" x14ac:dyDescent="0.3"/>
    <row r="9746" s="479" customFormat="1" ht="18" customHeight="1" x14ac:dyDescent="0.3"/>
    <row r="9747" s="479" customFormat="1" ht="18" customHeight="1" x14ac:dyDescent="0.3"/>
    <row r="9748" s="479" customFormat="1" ht="18" customHeight="1" x14ac:dyDescent="0.3"/>
    <row r="9749" s="479" customFormat="1" ht="18" customHeight="1" x14ac:dyDescent="0.3"/>
    <row r="9750" s="479" customFormat="1" ht="18" customHeight="1" x14ac:dyDescent="0.3"/>
    <row r="9751" s="479" customFormat="1" ht="18" customHeight="1" x14ac:dyDescent="0.3"/>
    <row r="9752" s="479" customFormat="1" ht="18" customHeight="1" x14ac:dyDescent="0.3"/>
    <row r="9753" s="479" customFormat="1" ht="18" customHeight="1" x14ac:dyDescent="0.3"/>
    <row r="9754" s="479" customFormat="1" ht="18" customHeight="1" x14ac:dyDescent="0.3"/>
    <row r="9755" s="479" customFormat="1" ht="18" customHeight="1" x14ac:dyDescent="0.3"/>
    <row r="9756" s="479" customFormat="1" ht="18" customHeight="1" x14ac:dyDescent="0.3"/>
    <row r="9757" s="479" customFormat="1" ht="18" customHeight="1" x14ac:dyDescent="0.3"/>
    <row r="9758" s="479" customFormat="1" ht="18" customHeight="1" x14ac:dyDescent="0.3"/>
    <row r="9759" s="479" customFormat="1" ht="18" customHeight="1" x14ac:dyDescent="0.3"/>
    <row r="9760" s="479" customFormat="1" ht="18" customHeight="1" x14ac:dyDescent="0.3"/>
    <row r="9761" s="479" customFormat="1" ht="18" customHeight="1" x14ac:dyDescent="0.3"/>
    <row r="9762" s="479" customFormat="1" ht="18" customHeight="1" x14ac:dyDescent="0.3"/>
    <row r="9763" s="479" customFormat="1" ht="18" customHeight="1" x14ac:dyDescent="0.3"/>
    <row r="9764" s="479" customFormat="1" ht="18" customHeight="1" x14ac:dyDescent="0.3"/>
    <row r="9765" s="479" customFormat="1" ht="18" customHeight="1" x14ac:dyDescent="0.3"/>
    <row r="9766" s="479" customFormat="1" ht="18" customHeight="1" x14ac:dyDescent="0.3"/>
    <row r="9767" s="479" customFormat="1" ht="18" customHeight="1" x14ac:dyDescent="0.3"/>
    <row r="9768" s="479" customFormat="1" ht="18" customHeight="1" x14ac:dyDescent="0.3"/>
    <row r="9769" s="479" customFormat="1" ht="18" customHeight="1" x14ac:dyDescent="0.3"/>
    <row r="9770" s="479" customFormat="1" ht="18" customHeight="1" x14ac:dyDescent="0.3"/>
    <row r="9771" s="479" customFormat="1" ht="18" customHeight="1" x14ac:dyDescent="0.3"/>
    <row r="9772" s="479" customFormat="1" ht="18" customHeight="1" x14ac:dyDescent="0.3"/>
    <row r="9773" s="479" customFormat="1" ht="18" customHeight="1" x14ac:dyDescent="0.3"/>
    <row r="9774" s="479" customFormat="1" ht="18" customHeight="1" x14ac:dyDescent="0.3"/>
    <row r="9775" s="479" customFormat="1" ht="18" customHeight="1" x14ac:dyDescent="0.3"/>
    <row r="9776" s="479" customFormat="1" ht="18" customHeight="1" x14ac:dyDescent="0.3"/>
    <row r="9777" s="479" customFormat="1" ht="18" customHeight="1" x14ac:dyDescent="0.3"/>
    <row r="9778" s="479" customFormat="1" ht="18" customHeight="1" x14ac:dyDescent="0.3"/>
    <row r="9779" s="479" customFormat="1" ht="18" customHeight="1" x14ac:dyDescent="0.3"/>
    <row r="9780" s="479" customFormat="1" ht="18" customHeight="1" x14ac:dyDescent="0.3"/>
    <row r="9781" s="479" customFormat="1" ht="18" customHeight="1" x14ac:dyDescent="0.3"/>
    <row r="9782" s="479" customFormat="1" ht="18" customHeight="1" x14ac:dyDescent="0.3"/>
    <row r="9783" s="479" customFormat="1" ht="18" customHeight="1" x14ac:dyDescent="0.3"/>
    <row r="9784" s="479" customFormat="1" ht="18" customHeight="1" x14ac:dyDescent="0.3"/>
    <row r="9785" s="479" customFormat="1" ht="18" customHeight="1" x14ac:dyDescent="0.3"/>
    <row r="9786" s="479" customFormat="1" ht="18" customHeight="1" x14ac:dyDescent="0.3"/>
    <row r="9787" s="479" customFormat="1" ht="18" customHeight="1" x14ac:dyDescent="0.3"/>
    <row r="9788" s="479" customFormat="1" ht="18" customHeight="1" x14ac:dyDescent="0.3"/>
    <row r="9789" s="479" customFormat="1" ht="18" customHeight="1" x14ac:dyDescent="0.3"/>
    <row r="9790" s="479" customFormat="1" ht="18" customHeight="1" x14ac:dyDescent="0.3"/>
    <row r="9791" s="479" customFormat="1" ht="18" customHeight="1" x14ac:dyDescent="0.3"/>
    <row r="9792" s="479" customFormat="1" ht="18" customHeight="1" x14ac:dyDescent="0.3"/>
    <row r="9793" s="479" customFormat="1" ht="18" customHeight="1" x14ac:dyDescent="0.3"/>
    <row r="9794" s="479" customFormat="1" ht="18" customHeight="1" x14ac:dyDescent="0.3"/>
    <row r="9795" s="479" customFormat="1" ht="18" customHeight="1" x14ac:dyDescent="0.3"/>
    <row r="9796" s="479" customFormat="1" ht="18" customHeight="1" x14ac:dyDescent="0.3"/>
    <row r="9797" s="479" customFormat="1" ht="18" customHeight="1" x14ac:dyDescent="0.3"/>
    <row r="9798" s="479" customFormat="1" ht="18" customHeight="1" x14ac:dyDescent="0.3"/>
    <row r="9799" s="479" customFormat="1" ht="18" customHeight="1" x14ac:dyDescent="0.3"/>
    <row r="9800" s="479" customFormat="1" ht="18" customHeight="1" x14ac:dyDescent="0.3"/>
    <row r="9801" s="479" customFormat="1" ht="18" customHeight="1" x14ac:dyDescent="0.3"/>
    <row r="9802" s="479" customFormat="1" ht="18" customHeight="1" x14ac:dyDescent="0.3"/>
    <row r="9803" s="479" customFormat="1" ht="18" customHeight="1" x14ac:dyDescent="0.3"/>
    <row r="9804" s="479" customFormat="1" ht="18" customHeight="1" x14ac:dyDescent="0.3"/>
    <row r="9805" s="479" customFormat="1" ht="18" customHeight="1" x14ac:dyDescent="0.3"/>
    <row r="9806" s="479" customFormat="1" ht="18" customHeight="1" x14ac:dyDescent="0.3"/>
    <row r="9807" s="479" customFormat="1" ht="18" customHeight="1" x14ac:dyDescent="0.3"/>
    <row r="9808" s="479" customFormat="1" ht="18" customHeight="1" x14ac:dyDescent="0.3"/>
    <row r="9809" s="479" customFormat="1" ht="18" customHeight="1" x14ac:dyDescent="0.3"/>
    <row r="9810" s="479" customFormat="1" ht="18" customHeight="1" x14ac:dyDescent="0.3"/>
    <row r="9811" s="479" customFormat="1" ht="18" customHeight="1" x14ac:dyDescent="0.3"/>
    <row r="9812" s="479" customFormat="1" ht="18" customHeight="1" x14ac:dyDescent="0.3"/>
    <row r="9813" s="479" customFormat="1" ht="18" customHeight="1" x14ac:dyDescent="0.3"/>
    <row r="9814" s="479" customFormat="1" ht="18" customHeight="1" x14ac:dyDescent="0.3"/>
    <row r="9815" s="479" customFormat="1" ht="18" customHeight="1" x14ac:dyDescent="0.3"/>
    <row r="9816" s="479" customFormat="1" ht="18" customHeight="1" x14ac:dyDescent="0.3"/>
    <row r="9817" s="479" customFormat="1" ht="18" customHeight="1" x14ac:dyDescent="0.3"/>
    <row r="9818" s="479" customFormat="1" ht="18" customHeight="1" x14ac:dyDescent="0.3"/>
    <row r="9819" s="479" customFormat="1" ht="18" customHeight="1" x14ac:dyDescent="0.3"/>
    <row r="9820" s="479" customFormat="1" ht="18" customHeight="1" x14ac:dyDescent="0.3"/>
    <row r="9821" s="479" customFormat="1" ht="18" customHeight="1" x14ac:dyDescent="0.3"/>
    <row r="9822" s="479" customFormat="1" ht="18" customHeight="1" x14ac:dyDescent="0.3"/>
    <row r="9823" s="479" customFormat="1" ht="18" customHeight="1" x14ac:dyDescent="0.3"/>
    <row r="9824" s="479" customFormat="1" ht="18" customHeight="1" x14ac:dyDescent="0.3"/>
    <row r="9825" s="479" customFormat="1" ht="18" customHeight="1" x14ac:dyDescent="0.3"/>
    <row r="9826" s="479" customFormat="1" ht="18" customHeight="1" x14ac:dyDescent="0.3"/>
    <row r="9827" s="479" customFormat="1" ht="18" customHeight="1" x14ac:dyDescent="0.3"/>
    <row r="9828" s="479" customFormat="1" ht="18" customHeight="1" x14ac:dyDescent="0.3"/>
    <row r="9829" s="479" customFormat="1" ht="18" customHeight="1" x14ac:dyDescent="0.3"/>
    <row r="9830" s="479" customFormat="1" ht="18" customHeight="1" x14ac:dyDescent="0.3"/>
    <row r="9831" s="479" customFormat="1" ht="18" customHeight="1" x14ac:dyDescent="0.3"/>
    <row r="9832" s="479" customFormat="1" ht="18" customHeight="1" x14ac:dyDescent="0.3"/>
    <row r="9833" s="479" customFormat="1" ht="18" customHeight="1" x14ac:dyDescent="0.3"/>
    <row r="9834" s="479" customFormat="1" ht="18" customHeight="1" x14ac:dyDescent="0.3"/>
    <row r="9835" s="479" customFormat="1" ht="18" customHeight="1" x14ac:dyDescent="0.3"/>
    <row r="9836" s="479" customFormat="1" ht="18" customHeight="1" x14ac:dyDescent="0.3"/>
    <row r="9837" s="479" customFormat="1" ht="18" customHeight="1" x14ac:dyDescent="0.3"/>
    <row r="9838" s="479" customFormat="1" ht="18" customHeight="1" x14ac:dyDescent="0.3"/>
    <row r="9839" s="479" customFormat="1" ht="18" customHeight="1" x14ac:dyDescent="0.3"/>
    <row r="9840" s="479" customFormat="1" ht="18" customHeight="1" x14ac:dyDescent="0.3"/>
    <row r="9841" s="479" customFormat="1" ht="18" customHeight="1" x14ac:dyDescent="0.3"/>
    <row r="9842" s="479" customFormat="1" ht="18" customHeight="1" x14ac:dyDescent="0.3"/>
    <row r="9843" s="479" customFormat="1" ht="18" customHeight="1" x14ac:dyDescent="0.3"/>
    <row r="9844" s="479" customFormat="1" ht="18" customHeight="1" x14ac:dyDescent="0.3"/>
    <row r="9845" s="479" customFormat="1" ht="18" customHeight="1" x14ac:dyDescent="0.3"/>
    <row r="9846" s="479" customFormat="1" ht="18" customHeight="1" x14ac:dyDescent="0.3"/>
    <row r="9847" s="479" customFormat="1" ht="18" customHeight="1" x14ac:dyDescent="0.3"/>
    <row r="9848" s="479" customFormat="1" ht="18" customHeight="1" x14ac:dyDescent="0.3"/>
    <row r="9849" s="479" customFormat="1" ht="18" customHeight="1" x14ac:dyDescent="0.3"/>
    <row r="9850" s="479" customFormat="1" ht="18" customHeight="1" x14ac:dyDescent="0.3"/>
    <row r="9851" s="479" customFormat="1" ht="18" customHeight="1" x14ac:dyDescent="0.3"/>
    <row r="9852" s="479" customFormat="1" ht="18" customHeight="1" x14ac:dyDescent="0.3"/>
    <row r="9853" s="479" customFormat="1" ht="18" customHeight="1" x14ac:dyDescent="0.3"/>
    <row r="9854" s="479" customFormat="1" ht="18" customHeight="1" x14ac:dyDescent="0.3"/>
    <row r="9855" s="479" customFormat="1" ht="18" customHeight="1" x14ac:dyDescent="0.3"/>
    <row r="9856" s="479" customFormat="1" ht="18" customHeight="1" x14ac:dyDescent="0.3"/>
    <row r="9857" s="479" customFormat="1" ht="18" customHeight="1" x14ac:dyDescent="0.3"/>
    <row r="9858" s="479" customFormat="1" ht="18" customHeight="1" x14ac:dyDescent="0.3"/>
    <row r="9859" s="479" customFormat="1" ht="18" customHeight="1" x14ac:dyDescent="0.3"/>
    <row r="9860" s="479" customFormat="1" ht="18" customHeight="1" x14ac:dyDescent="0.3"/>
    <row r="9861" s="479" customFormat="1" ht="18" customHeight="1" x14ac:dyDescent="0.3"/>
    <row r="9862" s="479" customFormat="1" ht="18" customHeight="1" x14ac:dyDescent="0.3"/>
    <row r="9863" s="479" customFormat="1" ht="18" customHeight="1" x14ac:dyDescent="0.3"/>
    <row r="9864" s="479" customFormat="1" ht="18" customHeight="1" x14ac:dyDescent="0.3"/>
    <row r="9865" s="479" customFormat="1" ht="18" customHeight="1" x14ac:dyDescent="0.3"/>
    <row r="9866" s="479" customFormat="1" ht="18" customHeight="1" x14ac:dyDescent="0.3"/>
    <row r="9867" s="479" customFormat="1" ht="18" customHeight="1" x14ac:dyDescent="0.3"/>
    <row r="9868" s="479" customFormat="1" ht="18" customHeight="1" x14ac:dyDescent="0.3"/>
    <row r="9869" s="479" customFormat="1" ht="18" customHeight="1" x14ac:dyDescent="0.3"/>
    <row r="9870" s="479" customFormat="1" ht="18" customHeight="1" x14ac:dyDescent="0.3"/>
    <row r="9871" s="479" customFormat="1" ht="18" customHeight="1" x14ac:dyDescent="0.3"/>
    <row r="9872" s="479" customFormat="1" ht="18" customHeight="1" x14ac:dyDescent="0.3"/>
    <row r="9873" s="479" customFormat="1" ht="18" customHeight="1" x14ac:dyDescent="0.3"/>
    <row r="9874" s="479" customFormat="1" ht="18" customHeight="1" x14ac:dyDescent="0.3"/>
    <row r="9875" s="479" customFormat="1" ht="18" customHeight="1" x14ac:dyDescent="0.3"/>
    <row r="9876" s="479" customFormat="1" ht="18" customHeight="1" x14ac:dyDescent="0.3"/>
    <row r="9877" s="479" customFormat="1" ht="18" customHeight="1" x14ac:dyDescent="0.3"/>
    <row r="9878" s="479" customFormat="1" ht="18" customHeight="1" x14ac:dyDescent="0.3"/>
    <row r="9879" s="479" customFormat="1" ht="18" customHeight="1" x14ac:dyDescent="0.3"/>
    <row r="9880" s="479" customFormat="1" ht="18" customHeight="1" x14ac:dyDescent="0.3"/>
    <row r="9881" s="479" customFormat="1" ht="18" customHeight="1" x14ac:dyDescent="0.3"/>
    <row r="9882" s="479" customFormat="1" ht="18" customHeight="1" x14ac:dyDescent="0.3"/>
    <row r="9883" s="479" customFormat="1" ht="18" customHeight="1" x14ac:dyDescent="0.3"/>
    <row r="9884" s="479" customFormat="1" ht="18" customHeight="1" x14ac:dyDescent="0.3"/>
    <row r="9885" s="479" customFormat="1" ht="18" customHeight="1" x14ac:dyDescent="0.3"/>
    <row r="9886" s="479" customFormat="1" ht="18" customHeight="1" x14ac:dyDescent="0.3"/>
    <row r="9887" s="479" customFormat="1" ht="18" customHeight="1" x14ac:dyDescent="0.3"/>
    <row r="9888" s="479" customFormat="1" ht="18" customHeight="1" x14ac:dyDescent="0.3"/>
    <row r="9889" s="479" customFormat="1" ht="18" customHeight="1" x14ac:dyDescent="0.3"/>
    <row r="9890" s="479" customFormat="1" ht="18" customHeight="1" x14ac:dyDescent="0.3"/>
    <row r="9891" s="479" customFormat="1" ht="18" customHeight="1" x14ac:dyDescent="0.3"/>
    <row r="9892" s="479" customFormat="1" ht="18" customHeight="1" x14ac:dyDescent="0.3"/>
    <row r="9893" s="479" customFormat="1" ht="18" customHeight="1" x14ac:dyDescent="0.3"/>
    <row r="9894" s="479" customFormat="1" ht="18" customHeight="1" x14ac:dyDescent="0.3"/>
    <row r="9895" s="479" customFormat="1" ht="18" customHeight="1" x14ac:dyDescent="0.3"/>
    <row r="9896" s="479" customFormat="1" ht="18" customHeight="1" x14ac:dyDescent="0.3"/>
    <row r="9897" s="479" customFormat="1" ht="18" customHeight="1" x14ac:dyDescent="0.3"/>
    <row r="9898" s="479" customFormat="1" ht="18" customHeight="1" x14ac:dyDescent="0.3"/>
    <row r="9899" s="479" customFormat="1" ht="18" customHeight="1" x14ac:dyDescent="0.3"/>
    <row r="9900" s="479" customFormat="1" ht="18" customHeight="1" x14ac:dyDescent="0.3"/>
    <row r="9901" s="479" customFormat="1" ht="18" customHeight="1" x14ac:dyDescent="0.3"/>
    <row r="9902" s="479" customFormat="1" ht="18" customHeight="1" x14ac:dyDescent="0.3"/>
    <row r="9903" s="479" customFormat="1" ht="18" customHeight="1" x14ac:dyDescent="0.3"/>
    <row r="9904" s="479" customFormat="1" ht="18" customHeight="1" x14ac:dyDescent="0.3"/>
    <row r="9905" s="479" customFormat="1" ht="18" customHeight="1" x14ac:dyDescent="0.3"/>
    <row r="9906" s="479" customFormat="1" ht="18" customHeight="1" x14ac:dyDescent="0.3"/>
    <row r="9907" s="479" customFormat="1" ht="18" customHeight="1" x14ac:dyDescent="0.3"/>
    <row r="9908" s="479" customFormat="1" ht="18" customHeight="1" x14ac:dyDescent="0.3"/>
    <row r="9909" s="479" customFormat="1" ht="18" customHeight="1" x14ac:dyDescent="0.3"/>
    <row r="9910" s="479" customFormat="1" ht="18" customHeight="1" x14ac:dyDescent="0.3"/>
    <row r="9911" s="479" customFormat="1" ht="18" customHeight="1" x14ac:dyDescent="0.3"/>
    <row r="9912" s="479" customFormat="1" ht="18" customHeight="1" x14ac:dyDescent="0.3"/>
    <row r="9913" s="479" customFormat="1" ht="18" customHeight="1" x14ac:dyDescent="0.3"/>
    <row r="9914" s="479" customFormat="1" ht="18" customHeight="1" x14ac:dyDescent="0.3"/>
    <row r="9915" s="479" customFormat="1" ht="18" customHeight="1" x14ac:dyDescent="0.3"/>
    <row r="9916" s="479" customFormat="1" ht="18" customHeight="1" x14ac:dyDescent="0.3"/>
    <row r="9917" s="479" customFormat="1" ht="18" customHeight="1" x14ac:dyDescent="0.3"/>
    <row r="9918" s="479" customFormat="1" ht="18" customHeight="1" x14ac:dyDescent="0.3"/>
    <row r="9919" s="479" customFormat="1" ht="18" customHeight="1" x14ac:dyDescent="0.3"/>
    <row r="9920" s="479" customFormat="1" ht="18" customHeight="1" x14ac:dyDescent="0.3"/>
    <row r="9921" s="479" customFormat="1" ht="18" customHeight="1" x14ac:dyDescent="0.3"/>
    <row r="9922" s="479" customFormat="1" ht="18" customHeight="1" x14ac:dyDescent="0.3"/>
    <row r="9923" s="479" customFormat="1" ht="18" customHeight="1" x14ac:dyDescent="0.3"/>
    <row r="9924" s="479" customFormat="1" ht="18" customHeight="1" x14ac:dyDescent="0.3"/>
    <row r="9925" s="479" customFormat="1" ht="18" customHeight="1" x14ac:dyDescent="0.3"/>
    <row r="9926" s="479" customFormat="1" ht="18" customHeight="1" x14ac:dyDescent="0.3"/>
    <row r="9927" s="479" customFormat="1" ht="18" customHeight="1" x14ac:dyDescent="0.3"/>
    <row r="9928" s="479" customFormat="1" ht="18" customHeight="1" x14ac:dyDescent="0.3"/>
    <row r="9929" s="479" customFormat="1" ht="18" customHeight="1" x14ac:dyDescent="0.3"/>
    <row r="9930" s="479" customFormat="1" ht="18" customHeight="1" x14ac:dyDescent="0.3"/>
    <row r="9931" s="479" customFormat="1" ht="18" customHeight="1" x14ac:dyDescent="0.3"/>
    <row r="9932" s="479" customFormat="1" ht="18" customHeight="1" x14ac:dyDescent="0.3"/>
    <row r="9933" s="479" customFormat="1" ht="18" customHeight="1" x14ac:dyDescent="0.3"/>
    <row r="9934" s="479" customFormat="1" ht="18" customHeight="1" x14ac:dyDescent="0.3"/>
    <row r="9935" s="479" customFormat="1" ht="18" customHeight="1" x14ac:dyDescent="0.3"/>
    <row r="9936" s="479" customFormat="1" ht="18" customHeight="1" x14ac:dyDescent="0.3"/>
    <row r="9937" s="479" customFormat="1" ht="18" customHeight="1" x14ac:dyDescent="0.3"/>
    <row r="9938" s="479" customFormat="1" ht="18" customHeight="1" x14ac:dyDescent="0.3"/>
    <row r="9939" s="479" customFormat="1" ht="18" customHeight="1" x14ac:dyDescent="0.3"/>
    <row r="9940" s="479" customFormat="1" ht="18" customHeight="1" x14ac:dyDescent="0.3"/>
    <row r="9941" s="479" customFormat="1" ht="18" customHeight="1" x14ac:dyDescent="0.3"/>
    <row r="9942" s="479" customFormat="1" ht="18" customHeight="1" x14ac:dyDescent="0.3"/>
    <row r="9943" s="479" customFormat="1" ht="18" customHeight="1" x14ac:dyDescent="0.3"/>
    <row r="9944" s="479" customFormat="1" ht="18" customHeight="1" x14ac:dyDescent="0.3"/>
    <row r="9945" s="479" customFormat="1" ht="18" customHeight="1" x14ac:dyDescent="0.3"/>
    <row r="9946" s="479" customFormat="1" ht="18" customHeight="1" x14ac:dyDescent="0.3"/>
    <row r="9947" s="479" customFormat="1" ht="18" customHeight="1" x14ac:dyDescent="0.3"/>
    <row r="9948" s="479" customFormat="1" ht="18" customHeight="1" x14ac:dyDescent="0.3"/>
    <row r="9949" s="479" customFormat="1" ht="18" customHeight="1" x14ac:dyDescent="0.3"/>
    <row r="9950" s="479" customFormat="1" ht="18" customHeight="1" x14ac:dyDescent="0.3"/>
    <row r="9951" s="479" customFormat="1" ht="18" customHeight="1" x14ac:dyDescent="0.3"/>
    <row r="9952" s="479" customFormat="1" ht="18" customHeight="1" x14ac:dyDescent="0.3"/>
    <row r="9953" s="479" customFormat="1" ht="18" customHeight="1" x14ac:dyDescent="0.3"/>
    <row r="9954" s="479" customFormat="1" ht="18" customHeight="1" x14ac:dyDescent="0.3"/>
    <row r="9955" s="479" customFormat="1" ht="18" customHeight="1" x14ac:dyDescent="0.3"/>
    <row r="9956" s="479" customFormat="1" ht="18" customHeight="1" x14ac:dyDescent="0.3"/>
    <row r="9957" s="479" customFormat="1" ht="18" customHeight="1" x14ac:dyDescent="0.3"/>
    <row r="9958" s="479" customFormat="1" ht="18" customHeight="1" x14ac:dyDescent="0.3"/>
    <row r="9959" s="479" customFormat="1" ht="18" customHeight="1" x14ac:dyDescent="0.3"/>
    <row r="9960" s="479" customFormat="1" ht="18" customHeight="1" x14ac:dyDescent="0.3"/>
    <row r="9961" s="479" customFormat="1" ht="18" customHeight="1" x14ac:dyDescent="0.3"/>
    <row r="9962" s="479" customFormat="1" ht="18" customHeight="1" x14ac:dyDescent="0.3"/>
    <row r="9963" s="479" customFormat="1" ht="18" customHeight="1" x14ac:dyDescent="0.3"/>
    <row r="9964" s="479" customFormat="1" ht="18" customHeight="1" x14ac:dyDescent="0.3"/>
    <row r="9965" s="479" customFormat="1" ht="18" customHeight="1" x14ac:dyDescent="0.3"/>
    <row r="9966" s="479" customFormat="1" ht="18" customHeight="1" x14ac:dyDescent="0.3"/>
    <row r="9967" s="479" customFormat="1" ht="18" customHeight="1" x14ac:dyDescent="0.3"/>
    <row r="9968" s="479" customFormat="1" ht="18" customHeight="1" x14ac:dyDescent="0.3"/>
    <row r="9969" s="479" customFormat="1" ht="18" customHeight="1" x14ac:dyDescent="0.3"/>
    <row r="9970" s="479" customFormat="1" ht="18" customHeight="1" x14ac:dyDescent="0.3"/>
    <row r="9971" s="479" customFormat="1" ht="18" customHeight="1" x14ac:dyDescent="0.3"/>
    <row r="9972" s="479" customFormat="1" ht="18" customHeight="1" x14ac:dyDescent="0.3"/>
    <row r="9973" s="479" customFormat="1" ht="18" customHeight="1" x14ac:dyDescent="0.3"/>
    <row r="9974" s="479" customFormat="1" ht="18" customHeight="1" x14ac:dyDescent="0.3"/>
    <row r="9975" s="479" customFormat="1" ht="18" customHeight="1" x14ac:dyDescent="0.3"/>
    <row r="9976" s="479" customFormat="1" ht="18" customHeight="1" x14ac:dyDescent="0.3"/>
    <row r="9977" s="479" customFormat="1" ht="18" customHeight="1" x14ac:dyDescent="0.3"/>
    <row r="9978" s="479" customFormat="1" ht="18" customHeight="1" x14ac:dyDescent="0.3"/>
    <row r="9979" s="479" customFormat="1" ht="18" customHeight="1" x14ac:dyDescent="0.3"/>
    <row r="9980" s="479" customFormat="1" ht="18" customHeight="1" x14ac:dyDescent="0.3"/>
    <row r="9981" s="479" customFormat="1" ht="18" customHeight="1" x14ac:dyDescent="0.3"/>
    <row r="9982" s="479" customFormat="1" ht="18" customHeight="1" x14ac:dyDescent="0.3"/>
    <row r="9983" s="479" customFormat="1" ht="18" customHeight="1" x14ac:dyDescent="0.3"/>
    <row r="9984" s="479" customFormat="1" ht="18" customHeight="1" x14ac:dyDescent="0.3"/>
    <row r="9985" s="479" customFormat="1" ht="18" customHeight="1" x14ac:dyDescent="0.3"/>
    <row r="9986" s="479" customFormat="1" ht="18" customHeight="1" x14ac:dyDescent="0.3"/>
    <row r="9987" s="479" customFormat="1" ht="18" customHeight="1" x14ac:dyDescent="0.3"/>
    <row r="9988" s="479" customFormat="1" ht="18" customHeight="1" x14ac:dyDescent="0.3"/>
    <row r="9989" s="479" customFormat="1" ht="18" customHeight="1" x14ac:dyDescent="0.3"/>
    <row r="9990" s="479" customFormat="1" ht="18" customHeight="1" x14ac:dyDescent="0.3"/>
    <row r="9991" s="479" customFormat="1" ht="18" customHeight="1" x14ac:dyDescent="0.3"/>
    <row r="9992" s="479" customFormat="1" ht="18" customHeight="1" x14ac:dyDescent="0.3"/>
    <row r="9993" s="479" customFormat="1" ht="18" customHeight="1" x14ac:dyDescent="0.3"/>
    <row r="9994" s="479" customFormat="1" ht="18" customHeight="1" x14ac:dyDescent="0.3"/>
    <row r="9995" s="479" customFormat="1" ht="18" customHeight="1" x14ac:dyDescent="0.3"/>
    <row r="9996" s="479" customFormat="1" ht="18" customHeight="1" x14ac:dyDescent="0.3"/>
    <row r="9997" s="479" customFormat="1" ht="18" customHeight="1" x14ac:dyDescent="0.3"/>
    <row r="9998" s="479" customFormat="1" ht="18" customHeight="1" x14ac:dyDescent="0.3"/>
    <row r="9999" s="479" customFormat="1" ht="18" customHeight="1" x14ac:dyDescent="0.3"/>
    <row r="10000" s="479" customFormat="1" ht="18" customHeight="1" x14ac:dyDescent="0.3"/>
    <row r="10001" s="479" customFormat="1" ht="18" customHeight="1" x14ac:dyDescent="0.3"/>
    <row r="10002" s="479" customFormat="1" ht="18" customHeight="1" x14ac:dyDescent="0.3"/>
    <row r="10003" s="479" customFormat="1" ht="18" customHeight="1" x14ac:dyDescent="0.3"/>
    <row r="10004" s="479" customFormat="1" ht="18" customHeight="1" x14ac:dyDescent="0.3"/>
    <row r="10005" s="479" customFormat="1" ht="18" customHeight="1" x14ac:dyDescent="0.3"/>
    <row r="10006" s="479" customFormat="1" ht="18" customHeight="1" x14ac:dyDescent="0.3"/>
    <row r="10007" s="479" customFormat="1" ht="18" customHeight="1" x14ac:dyDescent="0.3"/>
    <row r="10008" s="479" customFormat="1" ht="18" customHeight="1" x14ac:dyDescent="0.3"/>
    <row r="10009" s="479" customFormat="1" ht="18" customHeight="1" x14ac:dyDescent="0.3"/>
    <row r="10010" s="479" customFormat="1" ht="18" customHeight="1" x14ac:dyDescent="0.3"/>
    <row r="10011" s="479" customFormat="1" ht="18" customHeight="1" x14ac:dyDescent="0.3"/>
    <row r="10012" s="479" customFormat="1" ht="18" customHeight="1" x14ac:dyDescent="0.3"/>
    <row r="10013" s="479" customFormat="1" ht="18" customHeight="1" x14ac:dyDescent="0.3"/>
    <row r="10014" s="479" customFormat="1" ht="18" customHeight="1" x14ac:dyDescent="0.3"/>
    <row r="10015" s="479" customFormat="1" ht="18" customHeight="1" x14ac:dyDescent="0.3"/>
    <row r="10016" s="479" customFormat="1" ht="18" customHeight="1" x14ac:dyDescent="0.3"/>
    <row r="10017" s="479" customFormat="1" ht="18" customHeight="1" x14ac:dyDescent="0.3"/>
    <row r="10018" s="479" customFormat="1" ht="18" customHeight="1" x14ac:dyDescent="0.3"/>
    <row r="10019" s="479" customFormat="1" ht="18" customHeight="1" x14ac:dyDescent="0.3"/>
    <row r="10020" s="479" customFormat="1" ht="18" customHeight="1" x14ac:dyDescent="0.3"/>
    <row r="10021" s="479" customFormat="1" ht="18" customHeight="1" x14ac:dyDescent="0.3"/>
    <row r="10022" s="479" customFormat="1" ht="18" customHeight="1" x14ac:dyDescent="0.3"/>
    <row r="10023" s="479" customFormat="1" ht="18" customHeight="1" x14ac:dyDescent="0.3"/>
    <row r="10024" s="479" customFormat="1" ht="18" customHeight="1" x14ac:dyDescent="0.3"/>
    <row r="10025" s="479" customFormat="1" ht="18" customHeight="1" x14ac:dyDescent="0.3"/>
    <row r="10026" s="479" customFormat="1" ht="18" customHeight="1" x14ac:dyDescent="0.3"/>
    <row r="10027" s="479" customFormat="1" ht="18" customHeight="1" x14ac:dyDescent="0.3"/>
    <row r="10028" s="479" customFormat="1" ht="18" customHeight="1" x14ac:dyDescent="0.3"/>
    <row r="10029" s="479" customFormat="1" ht="18" customHeight="1" x14ac:dyDescent="0.3"/>
    <row r="10030" s="479" customFormat="1" ht="18" customHeight="1" x14ac:dyDescent="0.3"/>
    <row r="10031" s="479" customFormat="1" ht="18" customHeight="1" x14ac:dyDescent="0.3"/>
    <row r="10032" s="479" customFormat="1" ht="18" customHeight="1" x14ac:dyDescent="0.3"/>
    <row r="10033" s="479" customFormat="1" ht="18" customHeight="1" x14ac:dyDescent="0.3"/>
    <row r="10034" s="479" customFormat="1" ht="18" customHeight="1" x14ac:dyDescent="0.3"/>
    <row r="10035" s="479" customFormat="1" ht="18" customHeight="1" x14ac:dyDescent="0.3"/>
    <row r="10036" s="479" customFormat="1" ht="18" customHeight="1" x14ac:dyDescent="0.3"/>
    <row r="10037" s="479" customFormat="1" ht="18" customHeight="1" x14ac:dyDescent="0.3"/>
    <row r="10038" s="479" customFormat="1" ht="18" customHeight="1" x14ac:dyDescent="0.3"/>
    <row r="10039" s="479" customFormat="1" ht="18" customHeight="1" x14ac:dyDescent="0.3"/>
    <row r="10040" s="479" customFormat="1" ht="18" customHeight="1" x14ac:dyDescent="0.3"/>
    <row r="10041" s="479" customFormat="1" ht="18" customHeight="1" x14ac:dyDescent="0.3"/>
    <row r="10042" s="479" customFormat="1" ht="18" customHeight="1" x14ac:dyDescent="0.3"/>
    <row r="10043" s="479" customFormat="1" ht="18" customHeight="1" x14ac:dyDescent="0.3"/>
    <row r="10044" s="479" customFormat="1" ht="18" customHeight="1" x14ac:dyDescent="0.3"/>
    <row r="10045" s="479" customFormat="1" ht="18" customHeight="1" x14ac:dyDescent="0.3"/>
    <row r="10046" s="479" customFormat="1" ht="18" customHeight="1" x14ac:dyDescent="0.3"/>
    <row r="10047" s="479" customFormat="1" ht="18" customHeight="1" x14ac:dyDescent="0.3"/>
    <row r="10048" s="479" customFormat="1" ht="18" customHeight="1" x14ac:dyDescent="0.3"/>
    <row r="10049" s="479" customFormat="1" ht="18" customHeight="1" x14ac:dyDescent="0.3"/>
    <row r="10050" s="479" customFormat="1" ht="18" customHeight="1" x14ac:dyDescent="0.3"/>
    <row r="10051" s="479" customFormat="1" ht="18" customHeight="1" x14ac:dyDescent="0.3"/>
    <row r="10052" s="479" customFormat="1" ht="18" customHeight="1" x14ac:dyDescent="0.3"/>
    <row r="10053" s="479" customFormat="1" ht="18" customHeight="1" x14ac:dyDescent="0.3"/>
    <row r="10054" s="479" customFormat="1" ht="18" customHeight="1" x14ac:dyDescent="0.3"/>
    <row r="10055" s="479" customFormat="1" ht="18" customHeight="1" x14ac:dyDescent="0.3"/>
    <row r="10056" s="479" customFormat="1" ht="18" customHeight="1" x14ac:dyDescent="0.3"/>
    <row r="10057" s="479" customFormat="1" ht="18" customHeight="1" x14ac:dyDescent="0.3"/>
    <row r="10058" s="479" customFormat="1" ht="18" customHeight="1" x14ac:dyDescent="0.3"/>
    <row r="10059" s="479" customFormat="1" ht="18" customHeight="1" x14ac:dyDescent="0.3"/>
    <row r="10060" s="479" customFormat="1" ht="18" customHeight="1" x14ac:dyDescent="0.3"/>
    <row r="10061" s="479" customFormat="1" ht="18" customHeight="1" x14ac:dyDescent="0.3"/>
    <row r="10062" s="479" customFormat="1" ht="18" customHeight="1" x14ac:dyDescent="0.3"/>
    <row r="10063" s="479" customFormat="1" ht="18" customHeight="1" x14ac:dyDescent="0.3"/>
    <row r="10064" s="479" customFormat="1" ht="18" customHeight="1" x14ac:dyDescent="0.3"/>
    <row r="10065" s="479" customFormat="1" ht="18" customHeight="1" x14ac:dyDescent="0.3"/>
    <row r="10066" s="479" customFormat="1" ht="18" customHeight="1" x14ac:dyDescent="0.3"/>
    <row r="10067" s="479" customFormat="1" ht="18" customHeight="1" x14ac:dyDescent="0.3"/>
    <row r="10068" s="479" customFormat="1" ht="18" customHeight="1" x14ac:dyDescent="0.3"/>
    <row r="10069" s="479" customFormat="1" ht="18" customHeight="1" x14ac:dyDescent="0.3"/>
    <row r="10070" s="479" customFormat="1" ht="18" customHeight="1" x14ac:dyDescent="0.3"/>
    <row r="10071" s="479" customFormat="1" ht="18" customHeight="1" x14ac:dyDescent="0.3"/>
    <row r="10072" s="479" customFormat="1" ht="18" customHeight="1" x14ac:dyDescent="0.3"/>
    <row r="10073" s="479" customFormat="1" ht="18" customHeight="1" x14ac:dyDescent="0.3"/>
    <row r="10074" s="479" customFormat="1" ht="18" customHeight="1" x14ac:dyDescent="0.3"/>
    <row r="10075" s="479" customFormat="1" ht="18" customHeight="1" x14ac:dyDescent="0.3"/>
    <row r="10076" s="479" customFormat="1" ht="18" customHeight="1" x14ac:dyDescent="0.3"/>
    <row r="10077" s="479" customFormat="1" ht="18" customHeight="1" x14ac:dyDescent="0.3"/>
    <row r="10078" s="479" customFormat="1" ht="18" customHeight="1" x14ac:dyDescent="0.3"/>
    <row r="10079" s="479" customFormat="1" ht="18" customHeight="1" x14ac:dyDescent="0.3"/>
    <row r="10080" s="479" customFormat="1" ht="18" customHeight="1" x14ac:dyDescent="0.3"/>
    <row r="10081" s="479" customFormat="1" ht="18" customHeight="1" x14ac:dyDescent="0.3"/>
    <row r="10082" s="479" customFormat="1" ht="18" customHeight="1" x14ac:dyDescent="0.3"/>
    <row r="10083" s="479" customFormat="1" ht="18" customHeight="1" x14ac:dyDescent="0.3"/>
    <row r="10084" s="479" customFormat="1" ht="18" customHeight="1" x14ac:dyDescent="0.3"/>
    <row r="10085" s="479" customFormat="1" ht="18" customHeight="1" x14ac:dyDescent="0.3"/>
    <row r="10086" s="479" customFormat="1" ht="18" customHeight="1" x14ac:dyDescent="0.3"/>
    <row r="10087" s="479" customFormat="1" ht="18" customHeight="1" x14ac:dyDescent="0.3"/>
    <row r="10088" s="479" customFormat="1" ht="18" customHeight="1" x14ac:dyDescent="0.3"/>
    <row r="10089" s="479" customFormat="1" ht="18" customHeight="1" x14ac:dyDescent="0.3"/>
    <row r="10090" s="479" customFormat="1" ht="18" customHeight="1" x14ac:dyDescent="0.3"/>
    <row r="10091" s="479" customFormat="1" ht="18" customHeight="1" x14ac:dyDescent="0.3"/>
    <row r="10092" s="479" customFormat="1" ht="18" customHeight="1" x14ac:dyDescent="0.3"/>
    <row r="10093" s="479" customFormat="1" ht="18" customHeight="1" x14ac:dyDescent="0.3"/>
    <row r="10094" s="479" customFormat="1" ht="18" customHeight="1" x14ac:dyDescent="0.3"/>
    <row r="10095" s="479" customFormat="1" ht="18" customHeight="1" x14ac:dyDescent="0.3"/>
    <row r="10096" s="479" customFormat="1" ht="18" customHeight="1" x14ac:dyDescent="0.3"/>
    <row r="10097" s="479" customFormat="1" ht="18" customHeight="1" x14ac:dyDescent="0.3"/>
    <row r="10098" s="479" customFormat="1" ht="18" customHeight="1" x14ac:dyDescent="0.3"/>
    <row r="10099" s="479" customFormat="1" ht="18" customHeight="1" x14ac:dyDescent="0.3"/>
    <row r="10100" s="479" customFormat="1" ht="18" customHeight="1" x14ac:dyDescent="0.3"/>
    <row r="10101" s="479" customFormat="1" ht="18" customHeight="1" x14ac:dyDescent="0.3"/>
    <row r="10102" s="479" customFormat="1" ht="18" customHeight="1" x14ac:dyDescent="0.3"/>
    <row r="10103" s="479" customFormat="1" ht="18" customHeight="1" x14ac:dyDescent="0.3"/>
    <row r="10104" s="479" customFormat="1" ht="18" customHeight="1" x14ac:dyDescent="0.3"/>
    <row r="10105" s="479" customFormat="1" ht="18" customHeight="1" x14ac:dyDescent="0.3"/>
    <row r="10106" s="479" customFormat="1" ht="18" customHeight="1" x14ac:dyDescent="0.3"/>
    <row r="10107" s="479" customFormat="1" ht="18" customHeight="1" x14ac:dyDescent="0.3"/>
    <row r="10108" s="479" customFormat="1" ht="18" customHeight="1" x14ac:dyDescent="0.3"/>
    <row r="10109" s="479" customFormat="1" ht="18" customHeight="1" x14ac:dyDescent="0.3"/>
    <row r="10110" s="479" customFormat="1" ht="18" customHeight="1" x14ac:dyDescent="0.3"/>
    <row r="10111" s="479" customFormat="1" ht="18" customHeight="1" x14ac:dyDescent="0.3"/>
    <row r="10112" s="479" customFormat="1" ht="18" customHeight="1" x14ac:dyDescent="0.3"/>
    <row r="10113" s="479" customFormat="1" ht="18" customHeight="1" x14ac:dyDescent="0.3"/>
    <row r="10114" s="479" customFormat="1" ht="18" customHeight="1" x14ac:dyDescent="0.3"/>
    <row r="10115" s="479" customFormat="1" ht="18" customHeight="1" x14ac:dyDescent="0.3"/>
    <row r="10116" s="479" customFormat="1" ht="18" customHeight="1" x14ac:dyDescent="0.3"/>
    <row r="10117" s="479" customFormat="1" ht="18" customHeight="1" x14ac:dyDescent="0.3"/>
    <row r="10118" s="479" customFormat="1" ht="18" customHeight="1" x14ac:dyDescent="0.3"/>
    <row r="10119" s="479" customFormat="1" ht="18" customHeight="1" x14ac:dyDescent="0.3"/>
    <row r="10120" s="479" customFormat="1" ht="18" customHeight="1" x14ac:dyDescent="0.3"/>
    <row r="10121" s="479" customFormat="1" ht="18" customHeight="1" x14ac:dyDescent="0.3"/>
    <row r="10122" s="479" customFormat="1" ht="18" customHeight="1" x14ac:dyDescent="0.3"/>
    <row r="10123" s="479" customFormat="1" ht="18" customHeight="1" x14ac:dyDescent="0.3"/>
    <row r="10124" s="479" customFormat="1" ht="18" customHeight="1" x14ac:dyDescent="0.3"/>
    <row r="10125" s="479" customFormat="1" ht="18" customHeight="1" x14ac:dyDescent="0.3"/>
    <row r="10126" s="479" customFormat="1" ht="18" customHeight="1" x14ac:dyDescent="0.3"/>
    <row r="10127" s="479" customFormat="1" ht="18" customHeight="1" x14ac:dyDescent="0.3"/>
    <row r="10128" s="479" customFormat="1" ht="18" customHeight="1" x14ac:dyDescent="0.3"/>
    <row r="10129" s="479" customFormat="1" ht="18" customHeight="1" x14ac:dyDescent="0.3"/>
    <row r="10130" s="479" customFormat="1" ht="18" customHeight="1" x14ac:dyDescent="0.3"/>
    <row r="10131" s="479" customFormat="1" ht="18" customHeight="1" x14ac:dyDescent="0.3"/>
    <row r="10132" s="479" customFormat="1" ht="18" customHeight="1" x14ac:dyDescent="0.3"/>
    <row r="10133" s="479" customFormat="1" ht="18" customHeight="1" x14ac:dyDescent="0.3"/>
    <row r="10134" s="479" customFormat="1" ht="18" customHeight="1" x14ac:dyDescent="0.3"/>
    <row r="10135" s="479" customFormat="1" ht="18" customHeight="1" x14ac:dyDescent="0.3"/>
    <row r="10136" s="479" customFormat="1" ht="18" customHeight="1" x14ac:dyDescent="0.3"/>
    <row r="10137" s="479" customFormat="1" ht="18" customHeight="1" x14ac:dyDescent="0.3"/>
    <row r="10138" s="479" customFormat="1" ht="18" customHeight="1" x14ac:dyDescent="0.3"/>
    <row r="10139" s="479" customFormat="1" ht="18" customHeight="1" x14ac:dyDescent="0.3"/>
    <row r="10140" s="479" customFormat="1" ht="18" customHeight="1" x14ac:dyDescent="0.3"/>
    <row r="10141" s="479" customFormat="1" ht="18" customHeight="1" x14ac:dyDescent="0.3"/>
    <row r="10142" s="479" customFormat="1" ht="18" customHeight="1" x14ac:dyDescent="0.3"/>
    <row r="10143" s="479" customFormat="1" ht="18" customHeight="1" x14ac:dyDescent="0.3"/>
    <row r="10144" s="479" customFormat="1" ht="18" customHeight="1" x14ac:dyDescent="0.3"/>
    <row r="10145" s="479" customFormat="1" ht="18" customHeight="1" x14ac:dyDescent="0.3"/>
    <row r="10146" s="479" customFormat="1" ht="18" customHeight="1" x14ac:dyDescent="0.3"/>
    <row r="10147" s="479" customFormat="1" ht="18" customHeight="1" x14ac:dyDescent="0.3"/>
    <row r="10148" s="479" customFormat="1" ht="18" customHeight="1" x14ac:dyDescent="0.3"/>
    <row r="10149" s="479" customFormat="1" ht="18" customHeight="1" x14ac:dyDescent="0.3"/>
    <row r="10150" s="479" customFormat="1" ht="18" customHeight="1" x14ac:dyDescent="0.3"/>
    <row r="10151" s="479" customFormat="1" ht="18" customHeight="1" x14ac:dyDescent="0.3"/>
    <row r="10152" s="479" customFormat="1" ht="18" customHeight="1" x14ac:dyDescent="0.3"/>
    <row r="10153" s="479" customFormat="1" ht="18" customHeight="1" x14ac:dyDescent="0.3"/>
    <row r="10154" s="479" customFormat="1" ht="18" customHeight="1" x14ac:dyDescent="0.3"/>
    <row r="10155" s="479" customFormat="1" ht="18" customHeight="1" x14ac:dyDescent="0.3"/>
    <row r="10156" s="479" customFormat="1" ht="18" customHeight="1" x14ac:dyDescent="0.3"/>
    <row r="10157" s="479" customFormat="1" ht="18" customHeight="1" x14ac:dyDescent="0.3"/>
    <row r="10158" s="479" customFormat="1" ht="18" customHeight="1" x14ac:dyDescent="0.3"/>
    <row r="10159" s="479" customFormat="1" ht="18" customHeight="1" x14ac:dyDescent="0.3"/>
    <row r="10160" s="479" customFormat="1" ht="18" customHeight="1" x14ac:dyDescent="0.3"/>
    <row r="10161" s="479" customFormat="1" ht="18" customHeight="1" x14ac:dyDescent="0.3"/>
    <row r="10162" s="479" customFormat="1" ht="18" customHeight="1" x14ac:dyDescent="0.3"/>
    <row r="10163" s="479" customFormat="1" ht="18" customHeight="1" x14ac:dyDescent="0.3"/>
    <row r="10164" s="479" customFormat="1" ht="18" customHeight="1" x14ac:dyDescent="0.3"/>
    <row r="10165" s="479" customFormat="1" ht="18" customHeight="1" x14ac:dyDescent="0.3"/>
    <row r="10166" s="479" customFormat="1" ht="18" customHeight="1" x14ac:dyDescent="0.3"/>
    <row r="10167" s="479" customFormat="1" ht="18" customHeight="1" x14ac:dyDescent="0.3"/>
    <row r="10168" s="479" customFormat="1" ht="18" customHeight="1" x14ac:dyDescent="0.3"/>
    <row r="10169" s="479" customFormat="1" ht="18" customHeight="1" x14ac:dyDescent="0.3"/>
    <row r="10170" s="479" customFormat="1" ht="18" customHeight="1" x14ac:dyDescent="0.3"/>
    <row r="10171" s="479" customFormat="1" ht="18" customHeight="1" x14ac:dyDescent="0.3"/>
    <row r="10172" s="479" customFormat="1" ht="18" customHeight="1" x14ac:dyDescent="0.3"/>
    <row r="10173" s="479" customFormat="1" ht="18" customHeight="1" x14ac:dyDescent="0.3"/>
    <row r="10174" s="479" customFormat="1" ht="18" customHeight="1" x14ac:dyDescent="0.3"/>
    <row r="10175" s="479" customFormat="1" ht="18" customHeight="1" x14ac:dyDescent="0.3"/>
    <row r="10176" s="479" customFormat="1" ht="18" customHeight="1" x14ac:dyDescent="0.3"/>
    <row r="10177" s="479" customFormat="1" ht="18" customHeight="1" x14ac:dyDescent="0.3"/>
    <row r="10178" s="479" customFormat="1" ht="18" customHeight="1" x14ac:dyDescent="0.3"/>
    <row r="10179" s="479" customFormat="1" ht="18" customHeight="1" x14ac:dyDescent="0.3"/>
    <row r="10180" s="479" customFormat="1" ht="18" customHeight="1" x14ac:dyDescent="0.3"/>
    <row r="10181" s="479" customFormat="1" ht="18" customHeight="1" x14ac:dyDescent="0.3"/>
    <row r="10182" s="479" customFormat="1" ht="18" customHeight="1" x14ac:dyDescent="0.3"/>
    <row r="10183" s="479" customFormat="1" ht="18" customHeight="1" x14ac:dyDescent="0.3"/>
    <row r="10184" s="479" customFormat="1" ht="18" customHeight="1" x14ac:dyDescent="0.3"/>
    <row r="10185" s="479" customFormat="1" ht="18" customHeight="1" x14ac:dyDescent="0.3"/>
    <row r="10186" s="479" customFormat="1" ht="18" customHeight="1" x14ac:dyDescent="0.3"/>
    <row r="10187" s="479" customFormat="1" ht="18" customHeight="1" x14ac:dyDescent="0.3"/>
    <row r="10188" s="479" customFormat="1" ht="18" customHeight="1" x14ac:dyDescent="0.3"/>
    <row r="10189" s="479" customFormat="1" ht="18" customHeight="1" x14ac:dyDescent="0.3"/>
    <row r="10190" s="479" customFormat="1" ht="18" customHeight="1" x14ac:dyDescent="0.3"/>
    <row r="10191" s="479" customFormat="1" ht="18" customHeight="1" x14ac:dyDescent="0.3"/>
    <row r="10192" s="479" customFormat="1" ht="18" customHeight="1" x14ac:dyDescent="0.3"/>
    <row r="10193" s="479" customFormat="1" ht="18" customHeight="1" x14ac:dyDescent="0.3"/>
    <row r="10194" s="479" customFormat="1" ht="18" customHeight="1" x14ac:dyDescent="0.3"/>
    <row r="10195" s="479" customFormat="1" ht="18" customHeight="1" x14ac:dyDescent="0.3"/>
    <row r="10196" s="479" customFormat="1" ht="18" customHeight="1" x14ac:dyDescent="0.3"/>
    <row r="10197" s="479" customFormat="1" ht="18" customHeight="1" x14ac:dyDescent="0.3"/>
    <row r="10198" s="479" customFormat="1" ht="18" customHeight="1" x14ac:dyDescent="0.3"/>
    <row r="10199" s="479" customFormat="1" ht="18" customHeight="1" x14ac:dyDescent="0.3"/>
    <row r="10200" s="479" customFormat="1" ht="18" customHeight="1" x14ac:dyDescent="0.3"/>
    <row r="10201" s="479" customFormat="1" ht="18" customHeight="1" x14ac:dyDescent="0.3"/>
    <row r="10202" s="479" customFormat="1" ht="18" customHeight="1" x14ac:dyDescent="0.3"/>
    <row r="10203" s="479" customFormat="1" ht="18" customHeight="1" x14ac:dyDescent="0.3"/>
    <row r="10204" s="479" customFormat="1" ht="18" customHeight="1" x14ac:dyDescent="0.3"/>
    <row r="10205" s="479" customFormat="1" ht="18" customHeight="1" x14ac:dyDescent="0.3"/>
    <row r="10206" s="479" customFormat="1" ht="18" customHeight="1" x14ac:dyDescent="0.3"/>
    <row r="10207" s="479" customFormat="1" ht="18" customHeight="1" x14ac:dyDescent="0.3"/>
    <row r="10208" s="479" customFormat="1" ht="18" customHeight="1" x14ac:dyDescent="0.3"/>
    <row r="10209" s="479" customFormat="1" ht="18" customHeight="1" x14ac:dyDescent="0.3"/>
    <row r="10210" s="479" customFormat="1" ht="18" customHeight="1" x14ac:dyDescent="0.3"/>
    <row r="10211" s="479" customFormat="1" ht="18" customHeight="1" x14ac:dyDescent="0.3"/>
    <row r="10212" s="479" customFormat="1" ht="18" customHeight="1" x14ac:dyDescent="0.3"/>
    <row r="10213" s="479" customFormat="1" ht="18" customHeight="1" x14ac:dyDescent="0.3"/>
    <row r="10214" s="479" customFormat="1" ht="18" customHeight="1" x14ac:dyDescent="0.3"/>
    <row r="10215" s="479" customFormat="1" ht="18" customHeight="1" x14ac:dyDescent="0.3"/>
    <row r="10216" s="479" customFormat="1" ht="18" customHeight="1" x14ac:dyDescent="0.3"/>
    <row r="10217" s="479" customFormat="1" ht="18" customHeight="1" x14ac:dyDescent="0.3"/>
    <row r="10218" s="479" customFormat="1" ht="18" customHeight="1" x14ac:dyDescent="0.3"/>
    <row r="10219" s="479" customFormat="1" ht="18" customHeight="1" x14ac:dyDescent="0.3"/>
    <row r="10220" s="479" customFormat="1" ht="18" customHeight="1" x14ac:dyDescent="0.3"/>
    <row r="10221" s="479" customFormat="1" ht="18" customHeight="1" x14ac:dyDescent="0.3"/>
    <row r="10222" s="479" customFormat="1" ht="18" customHeight="1" x14ac:dyDescent="0.3"/>
    <row r="10223" s="479" customFormat="1" ht="18" customHeight="1" x14ac:dyDescent="0.3"/>
    <row r="10224" s="479" customFormat="1" ht="18" customHeight="1" x14ac:dyDescent="0.3"/>
    <row r="10225" s="479" customFormat="1" ht="18" customHeight="1" x14ac:dyDescent="0.3"/>
    <row r="10226" s="479" customFormat="1" ht="18" customHeight="1" x14ac:dyDescent="0.3"/>
    <row r="10227" s="479" customFormat="1" ht="18" customHeight="1" x14ac:dyDescent="0.3"/>
    <row r="10228" s="479" customFormat="1" ht="18" customHeight="1" x14ac:dyDescent="0.3"/>
    <row r="10229" s="479" customFormat="1" ht="18" customHeight="1" x14ac:dyDescent="0.3"/>
    <row r="10230" s="479" customFormat="1" ht="18" customHeight="1" x14ac:dyDescent="0.3"/>
    <row r="10231" s="479" customFormat="1" ht="18" customHeight="1" x14ac:dyDescent="0.3"/>
    <row r="10232" s="479" customFormat="1" ht="18" customHeight="1" x14ac:dyDescent="0.3"/>
    <row r="10233" s="479" customFormat="1" ht="18" customHeight="1" x14ac:dyDescent="0.3"/>
    <row r="10234" s="479" customFormat="1" ht="18" customHeight="1" x14ac:dyDescent="0.3"/>
    <row r="10235" s="479" customFormat="1" ht="18" customHeight="1" x14ac:dyDescent="0.3"/>
    <row r="10236" s="479" customFormat="1" ht="18" customHeight="1" x14ac:dyDescent="0.3"/>
    <row r="10237" s="479" customFormat="1" ht="18" customHeight="1" x14ac:dyDescent="0.3"/>
    <row r="10238" s="479" customFormat="1" ht="18" customHeight="1" x14ac:dyDescent="0.3"/>
    <row r="10239" s="479" customFormat="1" ht="18" customHeight="1" x14ac:dyDescent="0.3"/>
    <row r="10240" s="479" customFormat="1" ht="18" customHeight="1" x14ac:dyDescent="0.3"/>
    <row r="10241" s="479" customFormat="1" ht="18" customHeight="1" x14ac:dyDescent="0.3"/>
    <row r="10242" s="479" customFormat="1" ht="18" customHeight="1" x14ac:dyDescent="0.3"/>
    <row r="10243" s="479" customFormat="1" ht="18" customHeight="1" x14ac:dyDescent="0.3"/>
    <row r="10244" s="479" customFormat="1" ht="18" customHeight="1" x14ac:dyDescent="0.3"/>
    <row r="10245" s="479" customFormat="1" ht="18" customHeight="1" x14ac:dyDescent="0.3"/>
    <row r="10246" s="479" customFormat="1" ht="18" customHeight="1" x14ac:dyDescent="0.3"/>
    <row r="10247" s="479" customFormat="1" ht="18" customHeight="1" x14ac:dyDescent="0.3"/>
    <row r="10248" s="479" customFormat="1" ht="18" customHeight="1" x14ac:dyDescent="0.3"/>
    <row r="10249" s="479" customFormat="1" ht="18" customHeight="1" x14ac:dyDescent="0.3"/>
    <row r="10250" s="479" customFormat="1" ht="18" customHeight="1" x14ac:dyDescent="0.3"/>
    <row r="10251" s="479" customFormat="1" ht="18" customHeight="1" x14ac:dyDescent="0.3"/>
    <row r="10252" s="479" customFormat="1" ht="18" customHeight="1" x14ac:dyDescent="0.3"/>
    <row r="10253" s="479" customFormat="1" ht="18" customHeight="1" x14ac:dyDescent="0.3"/>
    <row r="10254" s="479" customFormat="1" ht="18" customHeight="1" x14ac:dyDescent="0.3"/>
    <row r="10255" s="479" customFormat="1" ht="18" customHeight="1" x14ac:dyDescent="0.3"/>
    <row r="10256" s="479" customFormat="1" ht="18" customHeight="1" x14ac:dyDescent="0.3"/>
    <row r="10257" s="479" customFormat="1" ht="18" customHeight="1" x14ac:dyDescent="0.3"/>
    <row r="10258" s="479" customFormat="1" ht="18" customHeight="1" x14ac:dyDescent="0.3"/>
    <row r="10259" s="479" customFormat="1" ht="18" customHeight="1" x14ac:dyDescent="0.3"/>
    <row r="10260" s="479" customFormat="1" ht="18" customHeight="1" x14ac:dyDescent="0.3"/>
    <row r="10261" s="479" customFormat="1" ht="18" customHeight="1" x14ac:dyDescent="0.3"/>
    <row r="10262" s="479" customFormat="1" ht="18" customHeight="1" x14ac:dyDescent="0.3"/>
    <row r="10263" s="479" customFormat="1" ht="18" customHeight="1" x14ac:dyDescent="0.3"/>
    <row r="10264" s="479" customFormat="1" ht="18" customHeight="1" x14ac:dyDescent="0.3"/>
    <row r="10265" s="479" customFormat="1" ht="18" customHeight="1" x14ac:dyDescent="0.3"/>
    <row r="10266" s="479" customFormat="1" ht="18" customHeight="1" x14ac:dyDescent="0.3"/>
    <row r="10267" s="479" customFormat="1" ht="18" customHeight="1" x14ac:dyDescent="0.3"/>
    <row r="10268" s="479" customFormat="1" ht="18" customHeight="1" x14ac:dyDescent="0.3"/>
    <row r="10269" s="479" customFormat="1" ht="18" customHeight="1" x14ac:dyDescent="0.3"/>
    <row r="10270" s="479" customFormat="1" ht="18" customHeight="1" x14ac:dyDescent="0.3"/>
    <row r="10271" s="479" customFormat="1" ht="18" customHeight="1" x14ac:dyDescent="0.3"/>
    <row r="10272" s="479" customFormat="1" ht="18" customHeight="1" x14ac:dyDescent="0.3"/>
    <row r="10273" s="479" customFormat="1" ht="18" customHeight="1" x14ac:dyDescent="0.3"/>
    <row r="10274" s="479" customFormat="1" ht="18" customHeight="1" x14ac:dyDescent="0.3"/>
    <row r="10275" s="479" customFormat="1" ht="18" customHeight="1" x14ac:dyDescent="0.3"/>
    <row r="10276" s="479" customFormat="1" ht="18" customHeight="1" x14ac:dyDescent="0.3"/>
    <row r="10277" s="479" customFormat="1" ht="18" customHeight="1" x14ac:dyDescent="0.3"/>
    <row r="10278" s="479" customFormat="1" ht="18" customHeight="1" x14ac:dyDescent="0.3"/>
    <row r="10279" s="479" customFormat="1" ht="18" customHeight="1" x14ac:dyDescent="0.3"/>
    <row r="10280" s="479" customFormat="1" ht="18" customHeight="1" x14ac:dyDescent="0.3"/>
    <row r="10281" s="479" customFormat="1" ht="18" customHeight="1" x14ac:dyDescent="0.3"/>
    <row r="10282" s="479" customFormat="1" ht="18" customHeight="1" x14ac:dyDescent="0.3"/>
    <row r="10283" s="479" customFormat="1" ht="18" customHeight="1" x14ac:dyDescent="0.3"/>
    <row r="10284" s="479" customFormat="1" ht="18" customHeight="1" x14ac:dyDescent="0.3"/>
    <row r="10285" s="479" customFormat="1" ht="18" customHeight="1" x14ac:dyDescent="0.3"/>
    <row r="10286" s="479" customFormat="1" ht="18" customHeight="1" x14ac:dyDescent="0.3"/>
    <row r="10287" s="479" customFormat="1" ht="18" customHeight="1" x14ac:dyDescent="0.3"/>
    <row r="10288" s="479" customFormat="1" ht="18" customHeight="1" x14ac:dyDescent="0.3"/>
    <row r="10289" s="479" customFormat="1" ht="18" customHeight="1" x14ac:dyDescent="0.3"/>
    <row r="10290" s="479" customFormat="1" ht="18" customHeight="1" x14ac:dyDescent="0.3"/>
    <row r="10291" s="479" customFormat="1" ht="18" customHeight="1" x14ac:dyDescent="0.3"/>
    <row r="10292" s="479" customFormat="1" ht="18" customHeight="1" x14ac:dyDescent="0.3"/>
    <row r="10293" s="479" customFormat="1" ht="18" customHeight="1" x14ac:dyDescent="0.3"/>
    <row r="10294" s="479" customFormat="1" ht="18" customHeight="1" x14ac:dyDescent="0.3"/>
    <row r="10295" s="479" customFormat="1" ht="18" customHeight="1" x14ac:dyDescent="0.3"/>
    <row r="10296" s="479" customFormat="1" ht="18" customHeight="1" x14ac:dyDescent="0.3"/>
    <row r="10297" s="479" customFormat="1" ht="18" customHeight="1" x14ac:dyDescent="0.3"/>
    <row r="10298" s="479" customFormat="1" ht="18" customHeight="1" x14ac:dyDescent="0.3"/>
    <row r="10299" s="479" customFormat="1" ht="18" customHeight="1" x14ac:dyDescent="0.3"/>
    <row r="10300" s="479" customFormat="1" ht="18" customHeight="1" x14ac:dyDescent="0.3"/>
    <row r="10301" s="479" customFormat="1" ht="18" customHeight="1" x14ac:dyDescent="0.3"/>
    <row r="10302" s="479" customFormat="1" ht="18" customHeight="1" x14ac:dyDescent="0.3"/>
    <row r="10303" s="479" customFormat="1" ht="18" customHeight="1" x14ac:dyDescent="0.3"/>
    <row r="10304" s="479" customFormat="1" ht="18" customHeight="1" x14ac:dyDescent="0.3"/>
    <row r="10305" s="479" customFormat="1" ht="18" customHeight="1" x14ac:dyDescent="0.3"/>
    <row r="10306" s="479" customFormat="1" ht="18" customHeight="1" x14ac:dyDescent="0.3"/>
    <row r="10307" s="479" customFormat="1" ht="18" customHeight="1" x14ac:dyDescent="0.3"/>
    <row r="10308" s="479" customFormat="1" ht="18" customHeight="1" x14ac:dyDescent="0.3"/>
    <row r="10309" s="479" customFormat="1" ht="18" customHeight="1" x14ac:dyDescent="0.3"/>
    <row r="10310" s="479" customFormat="1" ht="18" customHeight="1" x14ac:dyDescent="0.3"/>
    <row r="10311" s="479" customFormat="1" ht="18" customHeight="1" x14ac:dyDescent="0.3"/>
    <row r="10312" s="479" customFormat="1" ht="18" customHeight="1" x14ac:dyDescent="0.3"/>
    <row r="10313" s="479" customFormat="1" ht="18" customHeight="1" x14ac:dyDescent="0.3"/>
    <row r="10314" s="479" customFormat="1" ht="18" customHeight="1" x14ac:dyDescent="0.3"/>
    <row r="10315" s="479" customFormat="1" ht="18" customHeight="1" x14ac:dyDescent="0.3"/>
    <row r="10316" s="479" customFormat="1" ht="18" customHeight="1" x14ac:dyDescent="0.3"/>
    <row r="10317" s="479" customFormat="1" ht="18" customHeight="1" x14ac:dyDescent="0.3"/>
    <row r="10318" s="479" customFormat="1" ht="18" customHeight="1" x14ac:dyDescent="0.3"/>
    <row r="10319" s="479" customFormat="1" ht="18" customHeight="1" x14ac:dyDescent="0.3"/>
    <row r="10320" s="479" customFormat="1" ht="18" customHeight="1" x14ac:dyDescent="0.3"/>
    <row r="10321" s="479" customFormat="1" ht="18" customHeight="1" x14ac:dyDescent="0.3"/>
    <row r="10322" s="479" customFormat="1" ht="18" customHeight="1" x14ac:dyDescent="0.3"/>
    <row r="10323" s="479" customFormat="1" ht="18" customHeight="1" x14ac:dyDescent="0.3"/>
    <row r="10324" s="479" customFormat="1" ht="18" customHeight="1" x14ac:dyDescent="0.3"/>
    <row r="10325" s="479" customFormat="1" ht="18" customHeight="1" x14ac:dyDescent="0.3"/>
    <row r="10326" s="479" customFormat="1" ht="18" customHeight="1" x14ac:dyDescent="0.3"/>
    <row r="10327" s="479" customFormat="1" ht="18" customHeight="1" x14ac:dyDescent="0.3"/>
    <row r="10328" s="479" customFormat="1" ht="18" customHeight="1" x14ac:dyDescent="0.3"/>
    <row r="10329" s="479" customFormat="1" ht="18" customHeight="1" x14ac:dyDescent="0.3"/>
    <row r="10330" s="479" customFormat="1" ht="18" customHeight="1" x14ac:dyDescent="0.3"/>
    <row r="10331" s="479" customFormat="1" ht="18" customHeight="1" x14ac:dyDescent="0.3"/>
    <row r="10332" s="479" customFormat="1" ht="18" customHeight="1" x14ac:dyDescent="0.3"/>
    <row r="10333" s="479" customFormat="1" ht="18" customHeight="1" x14ac:dyDescent="0.3"/>
    <row r="10334" s="479" customFormat="1" ht="18" customHeight="1" x14ac:dyDescent="0.3"/>
    <row r="10335" s="479" customFormat="1" ht="18" customHeight="1" x14ac:dyDescent="0.3"/>
    <row r="10336" s="479" customFormat="1" ht="18" customHeight="1" x14ac:dyDescent="0.3"/>
    <row r="10337" s="479" customFormat="1" ht="18" customHeight="1" x14ac:dyDescent="0.3"/>
    <row r="10338" s="479" customFormat="1" ht="18" customHeight="1" x14ac:dyDescent="0.3"/>
    <row r="10339" s="479" customFormat="1" ht="18" customHeight="1" x14ac:dyDescent="0.3"/>
    <row r="10340" s="479" customFormat="1" ht="18" customHeight="1" x14ac:dyDescent="0.3"/>
    <row r="10341" s="479" customFormat="1" ht="18" customHeight="1" x14ac:dyDescent="0.3"/>
    <row r="10342" s="479" customFormat="1" ht="18" customHeight="1" x14ac:dyDescent="0.3"/>
    <row r="10343" s="479" customFormat="1" ht="18" customHeight="1" x14ac:dyDescent="0.3"/>
    <row r="10344" s="479" customFormat="1" ht="18" customHeight="1" x14ac:dyDescent="0.3"/>
    <row r="10345" s="479" customFormat="1" ht="18" customHeight="1" x14ac:dyDescent="0.3"/>
    <row r="10346" s="479" customFormat="1" ht="18" customHeight="1" x14ac:dyDescent="0.3"/>
    <row r="10347" s="479" customFormat="1" ht="18" customHeight="1" x14ac:dyDescent="0.3"/>
    <row r="10348" s="479" customFormat="1" ht="18" customHeight="1" x14ac:dyDescent="0.3"/>
    <row r="10349" s="479" customFormat="1" ht="18" customHeight="1" x14ac:dyDescent="0.3"/>
    <row r="10350" s="479" customFormat="1" ht="18" customHeight="1" x14ac:dyDescent="0.3"/>
    <row r="10351" s="479" customFormat="1" ht="18" customHeight="1" x14ac:dyDescent="0.3"/>
    <row r="10352" s="479" customFormat="1" ht="18" customHeight="1" x14ac:dyDescent="0.3"/>
    <row r="10353" s="479" customFormat="1" ht="18" customHeight="1" x14ac:dyDescent="0.3"/>
    <row r="10354" s="479" customFormat="1" ht="18" customHeight="1" x14ac:dyDescent="0.3"/>
    <row r="10355" s="479" customFormat="1" ht="18" customHeight="1" x14ac:dyDescent="0.3"/>
    <row r="10356" s="479" customFormat="1" ht="18" customHeight="1" x14ac:dyDescent="0.3"/>
    <row r="10357" s="479" customFormat="1" ht="18" customHeight="1" x14ac:dyDescent="0.3"/>
    <row r="10358" s="479" customFormat="1" ht="18" customHeight="1" x14ac:dyDescent="0.3"/>
    <row r="10359" s="479" customFormat="1" ht="18" customHeight="1" x14ac:dyDescent="0.3"/>
    <row r="10360" s="479" customFormat="1" ht="18" customHeight="1" x14ac:dyDescent="0.3"/>
    <row r="10361" s="479" customFormat="1" ht="18" customHeight="1" x14ac:dyDescent="0.3"/>
    <row r="10362" s="479" customFormat="1" ht="18" customHeight="1" x14ac:dyDescent="0.3"/>
    <row r="10363" s="479" customFormat="1" ht="18" customHeight="1" x14ac:dyDescent="0.3"/>
    <row r="10364" s="479" customFormat="1" ht="18" customHeight="1" x14ac:dyDescent="0.3"/>
    <row r="10365" s="479" customFormat="1" ht="18" customHeight="1" x14ac:dyDescent="0.3"/>
    <row r="10366" s="479" customFormat="1" ht="18" customHeight="1" x14ac:dyDescent="0.3"/>
    <row r="10367" s="479" customFormat="1" ht="18" customHeight="1" x14ac:dyDescent="0.3"/>
    <row r="10368" s="479" customFormat="1" ht="18" customHeight="1" x14ac:dyDescent="0.3"/>
    <row r="10369" s="479" customFormat="1" ht="18" customHeight="1" x14ac:dyDescent="0.3"/>
    <row r="10370" s="479" customFormat="1" ht="18" customHeight="1" x14ac:dyDescent="0.3"/>
    <row r="10371" s="479" customFormat="1" ht="18" customHeight="1" x14ac:dyDescent="0.3"/>
    <row r="10372" s="479" customFormat="1" ht="18" customHeight="1" x14ac:dyDescent="0.3"/>
    <row r="10373" s="479" customFormat="1" ht="18" customHeight="1" x14ac:dyDescent="0.3"/>
    <row r="10374" s="479" customFormat="1" ht="18" customHeight="1" x14ac:dyDescent="0.3"/>
    <row r="10375" s="479" customFormat="1" ht="18" customHeight="1" x14ac:dyDescent="0.3"/>
    <row r="10376" s="479" customFormat="1" ht="18" customHeight="1" x14ac:dyDescent="0.3"/>
    <row r="10377" s="479" customFormat="1" ht="18" customHeight="1" x14ac:dyDescent="0.3"/>
    <row r="10378" s="479" customFormat="1" ht="18" customHeight="1" x14ac:dyDescent="0.3"/>
    <row r="10379" s="479" customFormat="1" ht="18" customHeight="1" x14ac:dyDescent="0.3"/>
    <row r="10380" s="479" customFormat="1" ht="18" customHeight="1" x14ac:dyDescent="0.3"/>
    <row r="10381" s="479" customFormat="1" ht="18" customHeight="1" x14ac:dyDescent="0.3"/>
    <row r="10382" s="479" customFormat="1" ht="18" customHeight="1" x14ac:dyDescent="0.3"/>
    <row r="10383" s="479" customFormat="1" ht="18" customHeight="1" x14ac:dyDescent="0.3"/>
    <row r="10384" s="479" customFormat="1" ht="18" customHeight="1" x14ac:dyDescent="0.3"/>
    <row r="10385" s="479" customFormat="1" ht="18" customHeight="1" x14ac:dyDescent="0.3"/>
    <row r="10386" s="479" customFormat="1" ht="18" customHeight="1" x14ac:dyDescent="0.3"/>
    <row r="10387" s="479" customFormat="1" ht="18" customHeight="1" x14ac:dyDescent="0.3"/>
    <row r="10388" s="479" customFormat="1" ht="18" customHeight="1" x14ac:dyDescent="0.3"/>
    <row r="10389" s="479" customFormat="1" ht="18" customHeight="1" x14ac:dyDescent="0.3"/>
    <row r="10390" s="479" customFormat="1" ht="18" customHeight="1" x14ac:dyDescent="0.3"/>
    <row r="10391" s="479" customFormat="1" ht="18" customHeight="1" x14ac:dyDescent="0.3"/>
    <row r="10392" s="479" customFormat="1" ht="18" customHeight="1" x14ac:dyDescent="0.3"/>
    <row r="10393" s="479" customFormat="1" ht="18" customHeight="1" x14ac:dyDescent="0.3"/>
    <row r="10394" s="479" customFormat="1" ht="18" customHeight="1" x14ac:dyDescent="0.3"/>
    <row r="10395" s="479" customFormat="1" ht="18" customHeight="1" x14ac:dyDescent="0.3"/>
    <row r="10396" s="479" customFormat="1" ht="18" customHeight="1" x14ac:dyDescent="0.3"/>
    <row r="10397" s="479" customFormat="1" ht="18" customHeight="1" x14ac:dyDescent="0.3"/>
    <row r="10398" s="479" customFormat="1" ht="18" customHeight="1" x14ac:dyDescent="0.3"/>
    <row r="10399" s="479" customFormat="1" ht="18" customHeight="1" x14ac:dyDescent="0.3"/>
    <row r="10400" s="479" customFormat="1" ht="18" customHeight="1" x14ac:dyDescent="0.3"/>
    <row r="10401" s="479" customFormat="1" ht="18" customHeight="1" x14ac:dyDescent="0.3"/>
    <row r="10402" s="479" customFormat="1" ht="18" customHeight="1" x14ac:dyDescent="0.3"/>
    <row r="10403" s="479" customFormat="1" ht="18" customHeight="1" x14ac:dyDescent="0.3"/>
    <row r="10404" s="479" customFormat="1" ht="18" customHeight="1" x14ac:dyDescent="0.3"/>
    <row r="10405" s="479" customFormat="1" ht="18" customHeight="1" x14ac:dyDescent="0.3"/>
    <row r="10406" s="479" customFormat="1" ht="18" customHeight="1" x14ac:dyDescent="0.3"/>
    <row r="10407" s="479" customFormat="1" ht="18" customHeight="1" x14ac:dyDescent="0.3"/>
    <row r="10408" s="479" customFormat="1" ht="18" customHeight="1" x14ac:dyDescent="0.3"/>
    <row r="10409" s="479" customFormat="1" ht="18" customHeight="1" x14ac:dyDescent="0.3"/>
    <row r="10410" s="479" customFormat="1" ht="18" customHeight="1" x14ac:dyDescent="0.3"/>
    <row r="10411" s="479" customFormat="1" ht="18" customHeight="1" x14ac:dyDescent="0.3"/>
    <row r="10412" s="479" customFormat="1" ht="18" customHeight="1" x14ac:dyDescent="0.3"/>
    <row r="10413" s="479" customFormat="1" ht="18" customHeight="1" x14ac:dyDescent="0.3"/>
    <row r="10414" s="479" customFormat="1" ht="18" customHeight="1" x14ac:dyDescent="0.3"/>
    <row r="10415" s="479" customFormat="1" ht="18" customHeight="1" x14ac:dyDescent="0.3"/>
    <row r="10416" s="479" customFormat="1" ht="18" customHeight="1" x14ac:dyDescent="0.3"/>
    <row r="10417" s="479" customFormat="1" ht="18" customHeight="1" x14ac:dyDescent="0.3"/>
    <row r="10418" s="479" customFormat="1" ht="18" customHeight="1" x14ac:dyDescent="0.3"/>
    <row r="10419" s="479" customFormat="1" ht="18" customHeight="1" x14ac:dyDescent="0.3"/>
    <row r="10420" s="479" customFormat="1" ht="18" customHeight="1" x14ac:dyDescent="0.3"/>
    <row r="10421" s="479" customFormat="1" ht="18" customHeight="1" x14ac:dyDescent="0.3"/>
    <row r="10422" s="479" customFormat="1" ht="18" customHeight="1" x14ac:dyDescent="0.3"/>
    <row r="10423" s="479" customFormat="1" ht="18" customHeight="1" x14ac:dyDescent="0.3"/>
    <row r="10424" s="479" customFormat="1" ht="18" customHeight="1" x14ac:dyDescent="0.3"/>
    <row r="10425" s="479" customFormat="1" ht="18" customHeight="1" x14ac:dyDescent="0.3"/>
    <row r="10426" s="479" customFormat="1" ht="18" customHeight="1" x14ac:dyDescent="0.3"/>
    <row r="10427" s="479" customFormat="1" ht="18" customHeight="1" x14ac:dyDescent="0.3"/>
    <row r="10428" s="479" customFormat="1" ht="18" customHeight="1" x14ac:dyDescent="0.3"/>
    <row r="10429" s="479" customFormat="1" ht="18" customHeight="1" x14ac:dyDescent="0.3"/>
    <row r="10430" s="479" customFormat="1" ht="18" customHeight="1" x14ac:dyDescent="0.3"/>
    <row r="10431" s="479" customFormat="1" ht="18" customHeight="1" x14ac:dyDescent="0.3"/>
    <row r="10432" s="479" customFormat="1" ht="18" customHeight="1" x14ac:dyDescent="0.3"/>
    <row r="10433" s="479" customFormat="1" ht="18" customHeight="1" x14ac:dyDescent="0.3"/>
    <row r="10434" s="479" customFormat="1" ht="18" customHeight="1" x14ac:dyDescent="0.3"/>
    <row r="10435" s="479" customFormat="1" ht="18" customHeight="1" x14ac:dyDescent="0.3"/>
    <row r="10436" s="479" customFormat="1" ht="18" customHeight="1" x14ac:dyDescent="0.3"/>
    <row r="10437" s="479" customFormat="1" ht="18" customHeight="1" x14ac:dyDescent="0.3"/>
    <row r="10438" s="479" customFormat="1" ht="18" customHeight="1" x14ac:dyDescent="0.3"/>
    <row r="10439" s="479" customFormat="1" ht="18" customHeight="1" x14ac:dyDescent="0.3"/>
    <row r="10440" s="479" customFormat="1" ht="18" customHeight="1" x14ac:dyDescent="0.3"/>
    <row r="10441" s="479" customFormat="1" ht="18" customHeight="1" x14ac:dyDescent="0.3"/>
    <row r="10442" s="479" customFormat="1" ht="18" customHeight="1" x14ac:dyDescent="0.3"/>
    <row r="10443" s="479" customFormat="1" ht="18" customHeight="1" x14ac:dyDescent="0.3"/>
    <row r="10444" s="479" customFormat="1" ht="18" customHeight="1" x14ac:dyDescent="0.3"/>
    <row r="10445" s="479" customFormat="1" ht="18" customHeight="1" x14ac:dyDescent="0.3"/>
    <row r="10446" s="479" customFormat="1" ht="18" customHeight="1" x14ac:dyDescent="0.3"/>
    <row r="10447" s="479" customFormat="1" ht="18" customHeight="1" x14ac:dyDescent="0.3"/>
    <row r="10448" s="479" customFormat="1" ht="18" customHeight="1" x14ac:dyDescent="0.3"/>
    <row r="10449" s="479" customFormat="1" ht="18" customHeight="1" x14ac:dyDescent="0.3"/>
    <row r="10450" s="479" customFormat="1" ht="18" customHeight="1" x14ac:dyDescent="0.3"/>
    <row r="10451" s="479" customFormat="1" ht="18" customHeight="1" x14ac:dyDescent="0.3"/>
    <row r="10452" s="479" customFormat="1" ht="18" customHeight="1" x14ac:dyDescent="0.3"/>
    <row r="10453" s="479" customFormat="1" ht="18" customHeight="1" x14ac:dyDescent="0.3"/>
    <row r="10454" s="479" customFormat="1" ht="18" customHeight="1" x14ac:dyDescent="0.3"/>
    <row r="10455" s="479" customFormat="1" ht="18" customHeight="1" x14ac:dyDescent="0.3"/>
    <row r="10456" s="479" customFormat="1" ht="18" customHeight="1" x14ac:dyDescent="0.3"/>
    <row r="10457" s="479" customFormat="1" ht="18" customHeight="1" x14ac:dyDescent="0.3"/>
    <row r="10458" s="479" customFormat="1" ht="18" customHeight="1" x14ac:dyDescent="0.3"/>
    <row r="10459" s="479" customFormat="1" ht="18" customHeight="1" x14ac:dyDescent="0.3"/>
    <row r="10460" s="479" customFormat="1" ht="18" customHeight="1" x14ac:dyDescent="0.3"/>
    <row r="10461" s="479" customFormat="1" ht="18" customHeight="1" x14ac:dyDescent="0.3"/>
    <row r="10462" s="479" customFormat="1" ht="18" customHeight="1" x14ac:dyDescent="0.3"/>
    <row r="10463" s="479" customFormat="1" ht="18" customHeight="1" x14ac:dyDescent="0.3"/>
    <row r="10464" s="479" customFormat="1" ht="18" customHeight="1" x14ac:dyDescent="0.3"/>
    <row r="10465" s="479" customFormat="1" ht="18" customHeight="1" x14ac:dyDescent="0.3"/>
    <row r="10466" s="479" customFormat="1" ht="18" customHeight="1" x14ac:dyDescent="0.3"/>
    <row r="10467" s="479" customFormat="1" ht="18" customHeight="1" x14ac:dyDescent="0.3"/>
    <row r="10468" s="479" customFormat="1" ht="18" customHeight="1" x14ac:dyDescent="0.3"/>
    <row r="10469" s="479" customFormat="1" ht="18" customHeight="1" x14ac:dyDescent="0.3"/>
    <row r="10470" s="479" customFormat="1" ht="18" customHeight="1" x14ac:dyDescent="0.3"/>
    <row r="10471" s="479" customFormat="1" ht="18" customHeight="1" x14ac:dyDescent="0.3"/>
    <row r="10472" s="479" customFormat="1" ht="18" customHeight="1" x14ac:dyDescent="0.3"/>
    <row r="10473" s="479" customFormat="1" ht="18" customHeight="1" x14ac:dyDescent="0.3"/>
    <row r="10474" s="479" customFormat="1" ht="18" customHeight="1" x14ac:dyDescent="0.3"/>
    <row r="10475" s="479" customFormat="1" ht="18" customHeight="1" x14ac:dyDescent="0.3"/>
    <row r="10476" s="479" customFormat="1" ht="18" customHeight="1" x14ac:dyDescent="0.3"/>
    <row r="10477" s="479" customFormat="1" ht="18" customHeight="1" x14ac:dyDescent="0.3"/>
    <row r="10478" s="479" customFormat="1" ht="18" customHeight="1" x14ac:dyDescent="0.3"/>
    <row r="10479" s="479" customFormat="1" ht="18" customHeight="1" x14ac:dyDescent="0.3"/>
    <row r="10480" s="479" customFormat="1" ht="18" customHeight="1" x14ac:dyDescent="0.3"/>
    <row r="10481" s="479" customFormat="1" ht="18" customHeight="1" x14ac:dyDescent="0.3"/>
    <row r="10482" s="479" customFormat="1" ht="18" customHeight="1" x14ac:dyDescent="0.3"/>
    <row r="10483" s="479" customFormat="1" ht="18" customHeight="1" x14ac:dyDescent="0.3"/>
    <row r="10484" s="479" customFormat="1" ht="18" customHeight="1" x14ac:dyDescent="0.3"/>
    <row r="10485" s="479" customFormat="1" ht="18" customHeight="1" x14ac:dyDescent="0.3"/>
    <row r="10486" s="479" customFormat="1" ht="18" customHeight="1" x14ac:dyDescent="0.3"/>
    <row r="10487" s="479" customFormat="1" ht="18" customHeight="1" x14ac:dyDescent="0.3"/>
    <row r="10488" s="479" customFormat="1" ht="18" customHeight="1" x14ac:dyDescent="0.3"/>
    <row r="10489" s="479" customFormat="1" ht="18" customHeight="1" x14ac:dyDescent="0.3"/>
    <row r="10490" s="479" customFormat="1" ht="18" customHeight="1" x14ac:dyDescent="0.3"/>
    <row r="10491" s="479" customFormat="1" ht="18" customHeight="1" x14ac:dyDescent="0.3"/>
    <row r="10492" s="479" customFormat="1" ht="18" customHeight="1" x14ac:dyDescent="0.3"/>
    <row r="10493" s="479" customFormat="1" ht="18" customHeight="1" x14ac:dyDescent="0.3"/>
    <row r="10494" s="479" customFormat="1" ht="18" customHeight="1" x14ac:dyDescent="0.3"/>
    <row r="10495" s="479" customFormat="1" ht="18" customHeight="1" x14ac:dyDescent="0.3"/>
    <row r="10496" s="479" customFormat="1" ht="18" customHeight="1" x14ac:dyDescent="0.3"/>
    <row r="10497" s="479" customFormat="1" ht="18" customHeight="1" x14ac:dyDescent="0.3"/>
    <row r="10498" s="479" customFormat="1" ht="18" customHeight="1" x14ac:dyDescent="0.3"/>
    <row r="10499" s="479" customFormat="1" ht="18" customHeight="1" x14ac:dyDescent="0.3"/>
    <row r="10500" s="479" customFormat="1" ht="18" customHeight="1" x14ac:dyDescent="0.3"/>
    <row r="10501" s="479" customFormat="1" ht="18" customHeight="1" x14ac:dyDescent="0.3"/>
    <row r="10502" s="479" customFormat="1" ht="18" customHeight="1" x14ac:dyDescent="0.3"/>
    <row r="10503" s="479" customFormat="1" ht="18" customHeight="1" x14ac:dyDescent="0.3"/>
    <row r="10504" s="479" customFormat="1" ht="18" customHeight="1" x14ac:dyDescent="0.3"/>
    <row r="10505" s="479" customFormat="1" ht="18" customHeight="1" x14ac:dyDescent="0.3"/>
    <row r="10506" s="479" customFormat="1" ht="18" customHeight="1" x14ac:dyDescent="0.3"/>
    <row r="10507" s="479" customFormat="1" ht="18" customHeight="1" x14ac:dyDescent="0.3"/>
    <row r="10508" s="479" customFormat="1" ht="18" customHeight="1" x14ac:dyDescent="0.3"/>
    <row r="10509" s="479" customFormat="1" ht="18" customHeight="1" x14ac:dyDescent="0.3"/>
    <row r="10510" s="479" customFormat="1" ht="18" customHeight="1" x14ac:dyDescent="0.3"/>
    <row r="10511" s="479" customFormat="1" ht="18" customHeight="1" x14ac:dyDescent="0.3"/>
    <row r="10512" s="479" customFormat="1" ht="18" customHeight="1" x14ac:dyDescent="0.3"/>
    <row r="10513" s="479" customFormat="1" ht="18" customHeight="1" x14ac:dyDescent="0.3"/>
    <row r="10514" s="479" customFormat="1" ht="18" customHeight="1" x14ac:dyDescent="0.3"/>
    <row r="10515" s="479" customFormat="1" ht="18" customHeight="1" x14ac:dyDescent="0.3"/>
    <row r="10516" s="479" customFormat="1" ht="18" customHeight="1" x14ac:dyDescent="0.3"/>
    <row r="10517" s="479" customFormat="1" ht="18" customHeight="1" x14ac:dyDescent="0.3"/>
    <row r="10518" s="479" customFormat="1" ht="18" customHeight="1" x14ac:dyDescent="0.3"/>
    <row r="10519" s="479" customFormat="1" ht="18" customHeight="1" x14ac:dyDescent="0.3"/>
    <row r="10520" s="479" customFormat="1" ht="18" customHeight="1" x14ac:dyDescent="0.3"/>
    <row r="10521" s="479" customFormat="1" ht="18" customHeight="1" x14ac:dyDescent="0.3"/>
    <row r="10522" s="479" customFormat="1" ht="18" customHeight="1" x14ac:dyDescent="0.3"/>
    <row r="10523" s="479" customFormat="1" ht="18" customHeight="1" x14ac:dyDescent="0.3"/>
    <row r="10524" s="479" customFormat="1" ht="18" customHeight="1" x14ac:dyDescent="0.3"/>
    <row r="10525" s="479" customFormat="1" ht="18" customHeight="1" x14ac:dyDescent="0.3"/>
    <row r="10526" s="479" customFormat="1" ht="18" customHeight="1" x14ac:dyDescent="0.3"/>
    <row r="10527" s="479" customFormat="1" ht="18" customHeight="1" x14ac:dyDescent="0.3"/>
    <row r="10528" s="479" customFormat="1" ht="18" customHeight="1" x14ac:dyDescent="0.3"/>
    <row r="10529" s="479" customFormat="1" ht="18" customHeight="1" x14ac:dyDescent="0.3"/>
    <row r="10530" s="479" customFormat="1" ht="18" customHeight="1" x14ac:dyDescent="0.3"/>
    <row r="10531" s="479" customFormat="1" ht="18" customHeight="1" x14ac:dyDescent="0.3"/>
    <row r="10532" s="479" customFormat="1" ht="18" customHeight="1" x14ac:dyDescent="0.3"/>
    <row r="10533" s="479" customFormat="1" ht="18" customHeight="1" x14ac:dyDescent="0.3"/>
    <row r="10534" s="479" customFormat="1" ht="18" customHeight="1" x14ac:dyDescent="0.3"/>
    <row r="10535" s="479" customFormat="1" ht="18" customHeight="1" x14ac:dyDescent="0.3"/>
    <row r="10536" s="479" customFormat="1" ht="18" customHeight="1" x14ac:dyDescent="0.3"/>
    <row r="10537" s="479" customFormat="1" ht="18" customHeight="1" x14ac:dyDescent="0.3"/>
    <row r="10538" s="479" customFormat="1" ht="18" customHeight="1" x14ac:dyDescent="0.3"/>
    <row r="10539" s="479" customFormat="1" ht="18" customHeight="1" x14ac:dyDescent="0.3"/>
    <row r="10540" s="479" customFormat="1" ht="18" customHeight="1" x14ac:dyDescent="0.3"/>
    <row r="10541" s="479" customFormat="1" ht="18" customHeight="1" x14ac:dyDescent="0.3"/>
    <row r="10542" s="479" customFormat="1" ht="18" customHeight="1" x14ac:dyDescent="0.3"/>
    <row r="10543" s="479" customFormat="1" ht="18" customHeight="1" x14ac:dyDescent="0.3"/>
    <row r="10544" s="479" customFormat="1" ht="18" customHeight="1" x14ac:dyDescent="0.3"/>
    <row r="10545" s="479" customFormat="1" ht="18" customHeight="1" x14ac:dyDescent="0.3"/>
    <row r="10546" s="479" customFormat="1" ht="18" customHeight="1" x14ac:dyDescent="0.3"/>
    <row r="10547" s="479" customFormat="1" ht="18" customHeight="1" x14ac:dyDescent="0.3"/>
    <row r="10548" s="479" customFormat="1" ht="18" customHeight="1" x14ac:dyDescent="0.3"/>
    <row r="10549" s="479" customFormat="1" ht="18" customHeight="1" x14ac:dyDescent="0.3"/>
    <row r="10550" s="479" customFormat="1" ht="18" customHeight="1" x14ac:dyDescent="0.3"/>
    <row r="10551" s="479" customFormat="1" ht="18" customHeight="1" x14ac:dyDescent="0.3"/>
    <row r="10552" s="479" customFormat="1" ht="18" customHeight="1" x14ac:dyDescent="0.3"/>
    <row r="10553" s="479" customFormat="1" ht="18" customHeight="1" x14ac:dyDescent="0.3"/>
    <row r="10554" s="479" customFormat="1" ht="18" customHeight="1" x14ac:dyDescent="0.3"/>
    <row r="10555" s="479" customFormat="1" ht="18" customHeight="1" x14ac:dyDescent="0.3"/>
    <row r="10556" s="479" customFormat="1" ht="18" customHeight="1" x14ac:dyDescent="0.3"/>
    <row r="10557" s="479" customFormat="1" ht="18" customHeight="1" x14ac:dyDescent="0.3"/>
    <row r="10558" s="479" customFormat="1" ht="18" customHeight="1" x14ac:dyDescent="0.3"/>
    <row r="10559" s="479" customFormat="1" ht="18" customHeight="1" x14ac:dyDescent="0.3"/>
    <row r="10560" s="479" customFormat="1" ht="18" customHeight="1" x14ac:dyDescent="0.3"/>
    <row r="10561" s="479" customFormat="1" ht="18" customHeight="1" x14ac:dyDescent="0.3"/>
    <row r="10562" s="479" customFormat="1" ht="18" customHeight="1" x14ac:dyDescent="0.3"/>
    <row r="10563" s="479" customFormat="1" ht="18" customHeight="1" x14ac:dyDescent="0.3"/>
    <row r="10564" s="479" customFormat="1" ht="18" customHeight="1" x14ac:dyDescent="0.3"/>
    <row r="10565" s="479" customFormat="1" ht="18" customHeight="1" x14ac:dyDescent="0.3"/>
    <row r="10566" s="479" customFormat="1" ht="18" customHeight="1" x14ac:dyDescent="0.3"/>
    <row r="10567" s="479" customFormat="1" ht="18" customHeight="1" x14ac:dyDescent="0.3"/>
    <row r="10568" s="479" customFormat="1" ht="18" customHeight="1" x14ac:dyDescent="0.3"/>
    <row r="10569" s="479" customFormat="1" ht="18" customHeight="1" x14ac:dyDescent="0.3"/>
    <row r="10570" s="479" customFormat="1" ht="18" customHeight="1" x14ac:dyDescent="0.3"/>
    <row r="10571" s="479" customFormat="1" ht="18" customHeight="1" x14ac:dyDescent="0.3"/>
    <row r="10572" s="479" customFormat="1" ht="18" customHeight="1" x14ac:dyDescent="0.3"/>
    <row r="10573" s="479" customFormat="1" ht="18" customHeight="1" x14ac:dyDescent="0.3"/>
    <row r="10574" s="479" customFormat="1" ht="18" customHeight="1" x14ac:dyDescent="0.3"/>
    <row r="10575" s="479" customFormat="1" ht="18" customHeight="1" x14ac:dyDescent="0.3"/>
    <row r="10576" s="479" customFormat="1" ht="18" customHeight="1" x14ac:dyDescent="0.3"/>
    <row r="10577" s="479" customFormat="1" ht="18" customHeight="1" x14ac:dyDescent="0.3"/>
    <row r="10578" s="479" customFormat="1" ht="18" customHeight="1" x14ac:dyDescent="0.3"/>
    <row r="10579" s="479" customFormat="1" ht="18" customHeight="1" x14ac:dyDescent="0.3"/>
    <row r="10580" s="479" customFormat="1" ht="18" customHeight="1" x14ac:dyDescent="0.3"/>
    <row r="10581" s="479" customFormat="1" ht="18" customHeight="1" x14ac:dyDescent="0.3"/>
    <row r="10582" s="479" customFormat="1" ht="18" customHeight="1" x14ac:dyDescent="0.3"/>
    <row r="10583" s="479" customFormat="1" ht="18" customHeight="1" x14ac:dyDescent="0.3"/>
    <row r="10584" s="479" customFormat="1" ht="18" customHeight="1" x14ac:dyDescent="0.3"/>
    <row r="10585" s="479" customFormat="1" ht="18" customHeight="1" x14ac:dyDescent="0.3"/>
    <row r="10586" s="479" customFormat="1" ht="18" customHeight="1" x14ac:dyDescent="0.3"/>
    <row r="10587" s="479" customFormat="1" ht="18" customHeight="1" x14ac:dyDescent="0.3"/>
    <row r="10588" s="479" customFormat="1" ht="18" customHeight="1" x14ac:dyDescent="0.3"/>
    <row r="10589" s="479" customFormat="1" ht="18" customHeight="1" x14ac:dyDescent="0.3"/>
    <row r="10590" s="479" customFormat="1" ht="18" customHeight="1" x14ac:dyDescent="0.3"/>
    <row r="10591" s="479" customFormat="1" ht="18" customHeight="1" x14ac:dyDescent="0.3"/>
    <row r="10592" s="479" customFormat="1" ht="18" customHeight="1" x14ac:dyDescent="0.3"/>
    <row r="10593" s="479" customFormat="1" ht="18" customHeight="1" x14ac:dyDescent="0.3"/>
    <row r="10594" s="479" customFormat="1" ht="18" customHeight="1" x14ac:dyDescent="0.3"/>
    <row r="10595" s="479" customFormat="1" ht="18" customHeight="1" x14ac:dyDescent="0.3"/>
    <row r="10596" s="479" customFormat="1" ht="18" customHeight="1" x14ac:dyDescent="0.3"/>
    <row r="10597" s="479" customFormat="1" ht="18" customHeight="1" x14ac:dyDescent="0.3"/>
    <row r="10598" s="479" customFormat="1" ht="18" customHeight="1" x14ac:dyDescent="0.3"/>
    <row r="10599" s="479" customFormat="1" ht="18" customHeight="1" x14ac:dyDescent="0.3"/>
    <row r="10600" s="479" customFormat="1" ht="18" customHeight="1" x14ac:dyDescent="0.3"/>
    <row r="10601" s="479" customFormat="1" ht="18" customHeight="1" x14ac:dyDescent="0.3"/>
    <row r="10602" s="479" customFormat="1" ht="18" customHeight="1" x14ac:dyDescent="0.3"/>
    <row r="10603" s="479" customFormat="1" ht="18" customHeight="1" x14ac:dyDescent="0.3"/>
    <row r="10604" s="479" customFormat="1" ht="18" customHeight="1" x14ac:dyDescent="0.3"/>
    <row r="10605" s="479" customFormat="1" ht="18" customHeight="1" x14ac:dyDescent="0.3"/>
    <row r="10606" s="479" customFormat="1" ht="18" customHeight="1" x14ac:dyDescent="0.3"/>
    <row r="10607" s="479" customFormat="1" ht="18" customHeight="1" x14ac:dyDescent="0.3"/>
    <row r="10608" s="479" customFormat="1" ht="18" customHeight="1" x14ac:dyDescent="0.3"/>
    <row r="10609" s="479" customFormat="1" ht="18" customHeight="1" x14ac:dyDescent="0.3"/>
    <row r="10610" s="479" customFormat="1" ht="18" customHeight="1" x14ac:dyDescent="0.3"/>
    <row r="10611" s="479" customFormat="1" ht="18" customHeight="1" x14ac:dyDescent="0.3"/>
    <row r="10612" s="479" customFormat="1" ht="18" customHeight="1" x14ac:dyDescent="0.3"/>
    <row r="10613" s="479" customFormat="1" ht="18" customHeight="1" x14ac:dyDescent="0.3"/>
    <row r="10614" s="479" customFormat="1" ht="18" customHeight="1" x14ac:dyDescent="0.3"/>
    <row r="10615" s="479" customFormat="1" ht="18" customHeight="1" x14ac:dyDescent="0.3"/>
    <row r="10616" s="479" customFormat="1" ht="18" customHeight="1" x14ac:dyDescent="0.3"/>
    <row r="10617" s="479" customFormat="1" ht="18" customHeight="1" x14ac:dyDescent="0.3"/>
    <row r="10618" s="479" customFormat="1" ht="18" customHeight="1" x14ac:dyDescent="0.3"/>
    <row r="10619" s="479" customFormat="1" ht="18" customHeight="1" x14ac:dyDescent="0.3"/>
    <row r="10620" s="479" customFormat="1" ht="18" customHeight="1" x14ac:dyDescent="0.3"/>
    <row r="10621" s="479" customFormat="1" ht="18" customHeight="1" x14ac:dyDescent="0.3"/>
    <row r="10622" s="479" customFormat="1" ht="18" customHeight="1" x14ac:dyDescent="0.3"/>
    <row r="10623" s="479" customFormat="1" ht="18" customHeight="1" x14ac:dyDescent="0.3"/>
    <row r="10624" s="479" customFormat="1" ht="18" customHeight="1" x14ac:dyDescent="0.3"/>
    <row r="10625" s="479" customFormat="1" ht="18" customHeight="1" x14ac:dyDescent="0.3"/>
    <row r="10626" s="479" customFormat="1" ht="18" customHeight="1" x14ac:dyDescent="0.3"/>
    <row r="10627" s="479" customFormat="1" ht="18" customHeight="1" x14ac:dyDescent="0.3"/>
    <row r="10628" s="479" customFormat="1" ht="18" customHeight="1" x14ac:dyDescent="0.3"/>
    <row r="10629" s="479" customFormat="1" ht="18" customHeight="1" x14ac:dyDescent="0.3"/>
    <row r="10630" s="479" customFormat="1" ht="18" customHeight="1" x14ac:dyDescent="0.3"/>
    <row r="10631" s="479" customFormat="1" ht="18" customHeight="1" x14ac:dyDescent="0.3"/>
    <row r="10632" s="479" customFormat="1" ht="18" customHeight="1" x14ac:dyDescent="0.3"/>
    <row r="10633" s="479" customFormat="1" ht="18" customHeight="1" x14ac:dyDescent="0.3"/>
    <row r="10634" s="479" customFormat="1" ht="18" customHeight="1" x14ac:dyDescent="0.3"/>
    <row r="10635" s="479" customFormat="1" ht="18" customHeight="1" x14ac:dyDescent="0.3"/>
    <row r="10636" s="479" customFormat="1" ht="18" customHeight="1" x14ac:dyDescent="0.3"/>
    <row r="10637" s="479" customFormat="1" ht="18" customHeight="1" x14ac:dyDescent="0.3"/>
    <row r="10638" s="479" customFormat="1" ht="18" customHeight="1" x14ac:dyDescent="0.3"/>
    <row r="10639" s="479" customFormat="1" ht="18" customHeight="1" x14ac:dyDescent="0.3"/>
    <row r="10640" s="479" customFormat="1" ht="18" customHeight="1" x14ac:dyDescent="0.3"/>
    <row r="10641" s="479" customFormat="1" ht="18" customHeight="1" x14ac:dyDescent="0.3"/>
    <row r="10642" s="479" customFormat="1" ht="18" customHeight="1" x14ac:dyDescent="0.3"/>
    <row r="10643" s="479" customFormat="1" ht="18" customHeight="1" x14ac:dyDescent="0.3"/>
    <row r="10644" s="479" customFormat="1" ht="18" customHeight="1" x14ac:dyDescent="0.3"/>
    <row r="10645" s="479" customFormat="1" ht="18" customHeight="1" x14ac:dyDescent="0.3"/>
    <row r="10646" s="479" customFormat="1" ht="18" customHeight="1" x14ac:dyDescent="0.3"/>
    <row r="10647" s="479" customFormat="1" ht="18" customHeight="1" x14ac:dyDescent="0.3"/>
    <row r="10648" s="479" customFormat="1" ht="18" customHeight="1" x14ac:dyDescent="0.3"/>
    <row r="10649" s="479" customFormat="1" ht="18" customHeight="1" x14ac:dyDescent="0.3"/>
    <row r="10650" s="479" customFormat="1" ht="18" customHeight="1" x14ac:dyDescent="0.3"/>
    <row r="10651" s="479" customFormat="1" ht="18" customHeight="1" x14ac:dyDescent="0.3"/>
    <row r="10652" s="479" customFormat="1" ht="18" customHeight="1" x14ac:dyDescent="0.3"/>
    <row r="10653" s="479" customFormat="1" ht="18" customHeight="1" x14ac:dyDescent="0.3"/>
    <row r="10654" s="479" customFormat="1" ht="18" customHeight="1" x14ac:dyDescent="0.3"/>
    <row r="10655" s="479" customFormat="1" ht="18" customHeight="1" x14ac:dyDescent="0.3"/>
    <row r="10656" s="479" customFormat="1" ht="18" customHeight="1" x14ac:dyDescent="0.3"/>
    <row r="10657" s="479" customFormat="1" ht="18" customHeight="1" x14ac:dyDescent="0.3"/>
    <row r="10658" s="479" customFormat="1" ht="18" customHeight="1" x14ac:dyDescent="0.3"/>
    <row r="10659" s="479" customFormat="1" ht="18" customHeight="1" x14ac:dyDescent="0.3"/>
    <row r="10660" s="479" customFormat="1" ht="18" customHeight="1" x14ac:dyDescent="0.3"/>
    <row r="10661" s="479" customFormat="1" ht="18" customHeight="1" x14ac:dyDescent="0.3"/>
    <row r="10662" s="479" customFormat="1" ht="18" customHeight="1" x14ac:dyDescent="0.3"/>
    <row r="10663" s="479" customFormat="1" ht="18" customHeight="1" x14ac:dyDescent="0.3"/>
    <row r="10664" s="479" customFormat="1" ht="18" customHeight="1" x14ac:dyDescent="0.3"/>
    <row r="10665" s="479" customFormat="1" ht="18" customHeight="1" x14ac:dyDescent="0.3"/>
    <row r="10666" s="479" customFormat="1" ht="18" customHeight="1" x14ac:dyDescent="0.3"/>
    <row r="10667" s="479" customFormat="1" ht="18" customHeight="1" x14ac:dyDescent="0.3"/>
    <row r="10668" s="479" customFormat="1" ht="18" customHeight="1" x14ac:dyDescent="0.3"/>
    <row r="10669" s="479" customFormat="1" ht="18" customHeight="1" x14ac:dyDescent="0.3"/>
    <row r="10670" s="479" customFormat="1" ht="18" customHeight="1" x14ac:dyDescent="0.3"/>
    <row r="10671" s="479" customFormat="1" ht="18" customHeight="1" x14ac:dyDescent="0.3"/>
    <row r="10672" s="479" customFormat="1" ht="18" customHeight="1" x14ac:dyDescent="0.3"/>
    <row r="10673" s="479" customFormat="1" ht="18" customHeight="1" x14ac:dyDescent="0.3"/>
    <row r="10674" s="479" customFormat="1" ht="18" customHeight="1" x14ac:dyDescent="0.3"/>
    <row r="10675" s="479" customFormat="1" ht="18" customHeight="1" x14ac:dyDescent="0.3"/>
    <row r="10676" s="479" customFormat="1" ht="18" customHeight="1" x14ac:dyDescent="0.3"/>
    <row r="10677" s="479" customFormat="1" ht="18" customHeight="1" x14ac:dyDescent="0.3"/>
    <row r="10678" s="479" customFormat="1" ht="18" customHeight="1" x14ac:dyDescent="0.3"/>
    <row r="10679" s="479" customFormat="1" ht="18" customHeight="1" x14ac:dyDescent="0.3"/>
    <row r="10680" s="479" customFormat="1" ht="18" customHeight="1" x14ac:dyDescent="0.3"/>
    <row r="10681" s="479" customFormat="1" ht="18" customHeight="1" x14ac:dyDescent="0.3"/>
    <row r="10682" s="479" customFormat="1" ht="18" customHeight="1" x14ac:dyDescent="0.3"/>
    <row r="10683" s="479" customFormat="1" ht="18" customHeight="1" x14ac:dyDescent="0.3"/>
    <row r="10684" s="479" customFormat="1" ht="18" customHeight="1" x14ac:dyDescent="0.3"/>
    <row r="10685" s="479" customFormat="1" ht="18" customHeight="1" x14ac:dyDescent="0.3"/>
    <row r="10686" s="479" customFormat="1" ht="18" customHeight="1" x14ac:dyDescent="0.3"/>
    <row r="10687" s="479" customFormat="1" ht="18" customHeight="1" x14ac:dyDescent="0.3"/>
    <row r="10688" s="479" customFormat="1" ht="18" customHeight="1" x14ac:dyDescent="0.3"/>
    <row r="10689" s="479" customFormat="1" ht="18" customHeight="1" x14ac:dyDescent="0.3"/>
    <row r="10690" s="479" customFormat="1" ht="18" customHeight="1" x14ac:dyDescent="0.3"/>
    <row r="10691" s="479" customFormat="1" ht="18" customHeight="1" x14ac:dyDescent="0.3"/>
    <row r="10692" s="479" customFormat="1" ht="18" customHeight="1" x14ac:dyDescent="0.3"/>
    <row r="10693" s="479" customFormat="1" ht="18" customHeight="1" x14ac:dyDescent="0.3"/>
    <row r="10694" s="479" customFormat="1" ht="18" customHeight="1" x14ac:dyDescent="0.3"/>
    <row r="10695" s="479" customFormat="1" ht="18" customHeight="1" x14ac:dyDescent="0.3"/>
    <row r="10696" s="479" customFormat="1" ht="18" customHeight="1" x14ac:dyDescent="0.3"/>
    <row r="10697" s="479" customFormat="1" ht="18" customHeight="1" x14ac:dyDescent="0.3"/>
    <row r="10698" s="479" customFormat="1" ht="18" customHeight="1" x14ac:dyDescent="0.3"/>
    <row r="10699" s="479" customFormat="1" ht="18" customHeight="1" x14ac:dyDescent="0.3"/>
    <row r="10700" s="479" customFormat="1" ht="18" customHeight="1" x14ac:dyDescent="0.3"/>
    <row r="10701" s="479" customFormat="1" ht="18" customHeight="1" x14ac:dyDescent="0.3"/>
    <row r="10702" s="479" customFormat="1" ht="18" customHeight="1" x14ac:dyDescent="0.3"/>
    <row r="10703" s="479" customFormat="1" ht="18" customHeight="1" x14ac:dyDescent="0.3"/>
    <row r="10704" s="479" customFormat="1" ht="18" customHeight="1" x14ac:dyDescent="0.3"/>
    <row r="10705" s="479" customFormat="1" ht="18" customHeight="1" x14ac:dyDescent="0.3"/>
    <row r="10706" s="479" customFormat="1" ht="18" customHeight="1" x14ac:dyDescent="0.3"/>
    <row r="10707" s="479" customFormat="1" ht="18" customHeight="1" x14ac:dyDescent="0.3"/>
    <row r="10708" s="479" customFormat="1" ht="18" customHeight="1" x14ac:dyDescent="0.3"/>
    <row r="10709" s="479" customFormat="1" ht="18" customHeight="1" x14ac:dyDescent="0.3"/>
    <row r="10710" s="479" customFormat="1" ht="18" customHeight="1" x14ac:dyDescent="0.3"/>
    <row r="10711" s="479" customFormat="1" ht="18" customHeight="1" x14ac:dyDescent="0.3"/>
    <row r="10712" s="479" customFormat="1" ht="18" customHeight="1" x14ac:dyDescent="0.3"/>
    <row r="10713" s="479" customFormat="1" ht="18" customHeight="1" x14ac:dyDescent="0.3"/>
    <row r="10714" s="479" customFormat="1" ht="18" customHeight="1" x14ac:dyDescent="0.3"/>
    <row r="10715" s="479" customFormat="1" ht="18" customHeight="1" x14ac:dyDescent="0.3"/>
    <row r="10716" s="479" customFormat="1" ht="18" customHeight="1" x14ac:dyDescent="0.3"/>
    <row r="10717" s="479" customFormat="1" ht="18" customHeight="1" x14ac:dyDescent="0.3"/>
    <row r="10718" s="479" customFormat="1" ht="18" customHeight="1" x14ac:dyDescent="0.3"/>
    <row r="10719" s="479" customFormat="1" ht="18" customHeight="1" x14ac:dyDescent="0.3"/>
    <row r="10720" s="479" customFormat="1" ht="18" customHeight="1" x14ac:dyDescent="0.3"/>
    <row r="10721" s="479" customFormat="1" ht="18" customHeight="1" x14ac:dyDescent="0.3"/>
    <row r="10722" s="479" customFormat="1" ht="18" customHeight="1" x14ac:dyDescent="0.3"/>
    <row r="10723" s="479" customFormat="1" ht="18" customHeight="1" x14ac:dyDescent="0.3"/>
    <row r="10724" s="479" customFormat="1" ht="18" customHeight="1" x14ac:dyDescent="0.3"/>
    <row r="10725" s="479" customFormat="1" ht="18" customHeight="1" x14ac:dyDescent="0.3"/>
    <row r="10726" s="479" customFormat="1" ht="18" customHeight="1" x14ac:dyDescent="0.3"/>
    <row r="10727" s="479" customFormat="1" ht="18" customHeight="1" x14ac:dyDescent="0.3"/>
    <row r="10728" s="479" customFormat="1" ht="18" customHeight="1" x14ac:dyDescent="0.3"/>
    <row r="10729" s="479" customFormat="1" ht="18" customHeight="1" x14ac:dyDescent="0.3"/>
    <row r="10730" s="479" customFormat="1" ht="18" customHeight="1" x14ac:dyDescent="0.3"/>
    <row r="10731" s="479" customFormat="1" ht="18" customHeight="1" x14ac:dyDescent="0.3"/>
    <row r="10732" s="479" customFormat="1" ht="18" customHeight="1" x14ac:dyDescent="0.3"/>
    <row r="10733" s="479" customFormat="1" ht="18" customHeight="1" x14ac:dyDescent="0.3"/>
    <row r="10734" s="479" customFormat="1" ht="18" customHeight="1" x14ac:dyDescent="0.3"/>
    <row r="10735" s="479" customFormat="1" ht="18" customHeight="1" x14ac:dyDescent="0.3"/>
    <row r="10736" s="479" customFormat="1" ht="18" customHeight="1" x14ac:dyDescent="0.3"/>
    <row r="10737" s="479" customFormat="1" ht="18" customHeight="1" x14ac:dyDescent="0.3"/>
    <row r="10738" s="479" customFormat="1" ht="18" customHeight="1" x14ac:dyDescent="0.3"/>
    <row r="10739" s="479" customFormat="1" ht="18" customHeight="1" x14ac:dyDescent="0.3"/>
    <row r="10740" s="479" customFormat="1" ht="18" customHeight="1" x14ac:dyDescent="0.3"/>
    <row r="10741" s="479" customFormat="1" ht="18" customHeight="1" x14ac:dyDescent="0.3"/>
    <row r="10742" s="479" customFormat="1" ht="18" customHeight="1" x14ac:dyDescent="0.3"/>
    <row r="10743" s="479" customFormat="1" ht="18" customHeight="1" x14ac:dyDescent="0.3"/>
    <row r="10744" s="479" customFormat="1" ht="18" customHeight="1" x14ac:dyDescent="0.3"/>
    <row r="10745" s="479" customFormat="1" ht="18" customHeight="1" x14ac:dyDescent="0.3"/>
    <row r="10746" s="479" customFormat="1" ht="18" customHeight="1" x14ac:dyDescent="0.3"/>
    <row r="10747" s="479" customFormat="1" ht="18" customHeight="1" x14ac:dyDescent="0.3"/>
    <row r="10748" s="479" customFormat="1" ht="18" customHeight="1" x14ac:dyDescent="0.3"/>
    <row r="10749" s="479" customFormat="1" ht="18" customHeight="1" x14ac:dyDescent="0.3"/>
    <row r="10750" s="479" customFormat="1" ht="18" customHeight="1" x14ac:dyDescent="0.3"/>
    <row r="10751" s="479" customFormat="1" ht="18" customHeight="1" x14ac:dyDescent="0.3"/>
    <row r="10752" s="479" customFormat="1" ht="18" customHeight="1" x14ac:dyDescent="0.3"/>
    <row r="10753" s="479" customFormat="1" ht="18" customHeight="1" x14ac:dyDescent="0.3"/>
    <row r="10754" s="479" customFormat="1" ht="18" customHeight="1" x14ac:dyDescent="0.3"/>
    <row r="10755" s="479" customFormat="1" ht="18" customHeight="1" x14ac:dyDescent="0.3"/>
    <row r="10756" s="479" customFormat="1" ht="18" customHeight="1" x14ac:dyDescent="0.3"/>
    <row r="10757" s="479" customFormat="1" ht="18" customHeight="1" x14ac:dyDescent="0.3"/>
    <row r="10758" s="479" customFormat="1" ht="18" customHeight="1" x14ac:dyDescent="0.3"/>
    <row r="10759" s="479" customFormat="1" ht="18" customHeight="1" x14ac:dyDescent="0.3"/>
    <row r="10760" s="479" customFormat="1" ht="18" customHeight="1" x14ac:dyDescent="0.3"/>
    <row r="10761" s="479" customFormat="1" ht="18" customHeight="1" x14ac:dyDescent="0.3"/>
    <row r="10762" s="479" customFormat="1" ht="18" customHeight="1" x14ac:dyDescent="0.3"/>
    <row r="10763" s="479" customFormat="1" ht="18" customHeight="1" x14ac:dyDescent="0.3"/>
    <row r="10764" s="479" customFormat="1" ht="18" customHeight="1" x14ac:dyDescent="0.3"/>
    <row r="10765" s="479" customFormat="1" ht="18" customHeight="1" x14ac:dyDescent="0.3"/>
    <row r="10766" s="479" customFormat="1" ht="18" customHeight="1" x14ac:dyDescent="0.3"/>
    <row r="10767" s="479" customFormat="1" ht="18" customHeight="1" x14ac:dyDescent="0.3"/>
    <row r="10768" s="479" customFormat="1" ht="18" customHeight="1" x14ac:dyDescent="0.3"/>
    <row r="10769" s="479" customFormat="1" ht="18" customHeight="1" x14ac:dyDescent="0.3"/>
    <row r="10770" s="479" customFormat="1" ht="18" customHeight="1" x14ac:dyDescent="0.3"/>
    <row r="10771" s="479" customFormat="1" ht="18" customHeight="1" x14ac:dyDescent="0.3"/>
    <row r="10772" s="479" customFormat="1" ht="18" customHeight="1" x14ac:dyDescent="0.3"/>
    <row r="10773" s="479" customFormat="1" ht="18" customHeight="1" x14ac:dyDescent="0.3"/>
    <row r="10774" s="479" customFormat="1" ht="18" customHeight="1" x14ac:dyDescent="0.3"/>
    <row r="10775" s="479" customFormat="1" ht="18" customHeight="1" x14ac:dyDescent="0.3"/>
    <row r="10776" s="479" customFormat="1" ht="18" customHeight="1" x14ac:dyDescent="0.3"/>
    <row r="10777" s="479" customFormat="1" ht="18" customHeight="1" x14ac:dyDescent="0.3"/>
    <row r="10778" s="479" customFormat="1" ht="18" customHeight="1" x14ac:dyDescent="0.3"/>
    <row r="10779" s="479" customFormat="1" ht="18" customHeight="1" x14ac:dyDescent="0.3"/>
    <row r="10780" s="479" customFormat="1" ht="18" customHeight="1" x14ac:dyDescent="0.3"/>
    <row r="10781" s="479" customFormat="1" ht="18" customHeight="1" x14ac:dyDescent="0.3"/>
    <row r="10782" s="479" customFormat="1" ht="18" customHeight="1" x14ac:dyDescent="0.3"/>
    <row r="10783" s="479" customFormat="1" ht="18" customHeight="1" x14ac:dyDescent="0.3"/>
    <row r="10784" s="479" customFormat="1" ht="18" customHeight="1" x14ac:dyDescent="0.3"/>
    <row r="10785" s="479" customFormat="1" ht="18" customHeight="1" x14ac:dyDescent="0.3"/>
    <row r="10786" s="479" customFormat="1" ht="18" customHeight="1" x14ac:dyDescent="0.3"/>
    <row r="10787" s="479" customFormat="1" ht="18" customHeight="1" x14ac:dyDescent="0.3"/>
    <row r="10788" s="479" customFormat="1" ht="18" customHeight="1" x14ac:dyDescent="0.3"/>
    <row r="10789" s="479" customFormat="1" ht="18" customHeight="1" x14ac:dyDescent="0.3"/>
    <row r="10790" s="479" customFormat="1" ht="18" customHeight="1" x14ac:dyDescent="0.3"/>
    <row r="10791" s="479" customFormat="1" ht="18" customHeight="1" x14ac:dyDescent="0.3"/>
    <row r="10792" s="479" customFormat="1" ht="18" customHeight="1" x14ac:dyDescent="0.3"/>
    <row r="10793" s="479" customFormat="1" ht="18" customHeight="1" x14ac:dyDescent="0.3"/>
    <row r="10794" s="479" customFormat="1" ht="18" customHeight="1" x14ac:dyDescent="0.3"/>
    <row r="10795" s="479" customFormat="1" ht="18" customHeight="1" x14ac:dyDescent="0.3"/>
    <row r="10796" s="479" customFormat="1" ht="18" customHeight="1" x14ac:dyDescent="0.3"/>
    <row r="10797" s="479" customFormat="1" ht="18" customHeight="1" x14ac:dyDescent="0.3"/>
    <row r="10798" s="479" customFormat="1" ht="18" customHeight="1" x14ac:dyDescent="0.3"/>
    <row r="10799" s="479" customFormat="1" ht="18" customHeight="1" x14ac:dyDescent="0.3"/>
    <row r="10800" s="479" customFormat="1" ht="18" customHeight="1" x14ac:dyDescent="0.3"/>
    <row r="10801" s="479" customFormat="1" ht="18" customHeight="1" x14ac:dyDescent="0.3"/>
    <row r="10802" s="479" customFormat="1" ht="18" customHeight="1" x14ac:dyDescent="0.3"/>
    <row r="10803" s="479" customFormat="1" ht="18" customHeight="1" x14ac:dyDescent="0.3"/>
    <row r="10804" s="479" customFormat="1" ht="18" customHeight="1" x14ac:dyDescent="0.3"/>
    <row r="10805" s="479" customFormat="1" ht="18" customHeight="1" x14ac:dyDescent="0.3"/>
    <row r="10806" s="479" customFormat="1" ht="18" customHeight="1" x14ac:dyDescent="0.3"/>
    <row r="10807" s="479" customFormat="1" ht="18" customHeight="1" x14ac:dyDescent="0.3"/>
    <row r="10808" s="479" customFormat="1" ht="18" customHeight="1" x14ac:dyDescent="0.3"/>
    <row r="10809" s="479" customFormat="1" ht="18" customHeight="1" x14ac:dyDescent="0.3"/>
    <row r="10810" s="479" customFormat="1" ht="18" customHeight="1" x14ac:dyDescent="0.3"/>
    <row r="10811" s="479" customFormat="1" ht="18" customHeight="1" x14ac:dyDescent="0.3"/>
    <row r="10812" s="479" customFormat="1" ht="18" customHeight="1" x14ac:dyDescent="0.3"/>
    <row r="10813" s="479" customFormat="1" ht="18" customHeight="1" x14ac:dyDescent="0.3"/>
    <row r="10814" s="479" customFormat="1" ht="18" customHeight="1" x14ac:dyDescent="0.3"/>
    <row r="10815" s="479" customFormat="1" ht="18" customHeight="1" x14ac:dyDescent="0.3"/>
    <row r="10816" s="479" customFormat="1" ht="18" customHeight="1" x14ac:dyDescent="0.3"/>
    <row r="10817" s="479" customFormat="1" ht="18" customHeight="1" x14ac:dyDescent="0.3"/>
    <row r="10818" s="479" customFormat="1" ht="18" customHeight="1" x14ac:dyDescent="0.3"/>
    <row r="10819" s="479" customFormat="1" ht="18" customHeight="1" x14ac:dyDescent="0.3"/>
    <row r="10820" s="479" customFormat="1" ht="18" customHeight="1" x14ac:dyDescent="0.3"/>
    <row r="10821" s="479" customFormat="1" ht="18" customHeight="1" x14ac:dyDescent="0.3"/>
    <row r="10822" s="479" customFormat="1" ht="18" customHeight="1" x14ac:dyDescent="0.3"/>
    <row r="10823" s="479" customFormat="1" ht="18" customHeight="1" x14ac:dyDescent="0.3"/>
    <row r="10824" s="479" customFormat="1" ht="18" customHeight="1" x14ac:dyDescent="0.3"/>
    <row r="10825" s="479" customFormat="1" ht="18" customHeight="1" x14ac:dyDescent="0.3"/>
    <row r="10826" s="479" customFormat="1" ht="18" customHeight="1" x14ac:dyDescent="0.3"/>
    <row r="10827" s="479" customFormat="1" ht="18" customHeight="1" x14ac:dyDescent="0.3"/>
    <row r="10828" s="479" customFormat="1" ht="18" customHeight="1" x14ac:dyDescent="0.3"/>
    <row r="10829" s="479" customFormat="1" ht="18" customHeight="1" x14ac:dyDescent="0.3"/>
    <row r="10830" s="479" customFormat="1" ht="18" customHeight="1" x14ac:dyDescent="0.3"/>
    <row r="10831" s="479" customFormat="1" ht="18" customHeight="1" x14ac:dyDescent="0.3"/>
    <row r="10832" s="479" customFormat="1" ht="18" customHeight="1" x14ac:dyDescent="0.3"/>
    <row r="10833" s="479" customFormat="1" ht="18" customHeight="1" x14ac:dyDescent="0.3"/>
    <row r="10834" s="479" customFormat="1" ht="18" customHeight="1" x14ac:dyDescent="0.3"/>
    <row r="10835" s="479" customFormat="1" ht="18" customHeight="1" x14ac:dyDescent="0.3"/>
    <row r="10836" s="479" customFormat="1" ht="18" customHeight="1" x14ac:dyDescent="0.3"/>
    <row r="10837" s="479" customFormat="1" ht="18" customHeight="1" x14ac:dyDescent="0.3"/>
    <row r="10838" s="479" customFormat="1" ht="18" customHeight="1" x14ac:dyDescent="0.3"/>
    <row r="10839" s="479" customFormat="1" ht="18" customHeight="1" x14ac:dyDescent="0.3"/>
    <row r="10840" s="479" customFormat="1" ht="18" customHeight="1" x14ac:dyDescent="0.3"/>
    <row r="10841" s="479" customFormat="1" ht="18" customHeight="1" x14ac:dyDescent="0.3"/>
    <row r="10842" s="479" customFormat="1" ht="18" customHeight="1" x14ac:dyDescent="0.3"/>
    <row r="10843" s="479" customFormat="1" ht="18" customHeight="1" x14ac:dyDescent="0.3"/>
    <row r="10844" s="479" customFormat="1" ht="18" customHeight="1" x14ac:dyDescent="0.3"/>
    <row r="10845" s="479" customFormat="1" ht="18" customHeight="1" x14ac:dyDescent="0.3"/>
    <row r="10846" s="479" customFormat="1" ht="18" customHeight="1" x14ac:dyDescent="0.3"/>
    <row r="10847" s="479" customFormat="1" ht="18" customHeight="1" x14ac:dyDescent="0.3"/>
    <row r="10848" s="479" customFormat="1" ht="18" customHeight="1" x14ac:dyDescent="0.3"/>
    <row r="10849" s="479" customFormat="1" ht="18" customHeight="1" x14ac:dyDescent="0.3"/>
    <row r="10850" s="479" customFormat="1" ht="18" customHeight="1" x14ac:dyDescent="0.3"/>
    <row r="10851" s="479" customFormat="1" ht="18" customHeight="1" x14ac:dyDescent="0.3"/>
    <row r="10852" s="479" customFormat="1" ht="18" customHeight="1" x14ac:dyDescent="0.3"/>
    <row r="10853" s="479" customFormat="1" ht="18" customHeight="1" x14ac:dyDescent="0.3"/>
    <row r="10854" s="479" customFormat="1" ht="18" customHeight="1" x14ac:dyDescent="0.3"/>
    <row r="10855" s="479" customFormat="1" ht="18" customHeight="1" x14ac:dyDescent="0.3"/>
    <row r="10856" s="479" customFormat="1" ht="18" customHeight="1" x14ac:dyDescent="0.3"/>
    <row r="10857" s="479" customFormat="1" ht="18" customHeight="1" x14ac:dyDescent="0.3"/>
    <row r="10858" s="479" customFormat="1" ht="18" customHeight="1" x14ac:dyDescent="0.3"/>
    <row r="10859" s="479" customFormat="1" ht="18" customHeight="1" x14ac:dyDescent="0.3"/>
    <row r="10860" s="479" customFormat="1" ht="18" customHeight="1" x14ac:dyDescent="0.3"/>
    <row r="10861" s="479" customFormat="1" ht="18" customHeight="1" x14ac:dyDescent="0.3"/>
    <row r="10862" s="479" customFormat="1" ht="18" customHeight="1" x14ac:dyDescent="0.3"/>
    <row r="10863" s="479" customFormat="1" ht="18" customHeight="1" x14ac:dyDescent="0.3"/>
    <row r="10864" s="479" customFormat="1" ht="18" customHeight="1" x14ac:dyDescent="0.3"/>
    <row r="10865" s="479" customFormat="1" ht="18" customHeight="1" x14ac:dyDescent="0.3"/>
    <row r="10866" s="479" customFormat="1" ht="18" customHeight="1" x14ac:dyDescent="0.3"/>
    <row r="10867" s="479" customFormat="1" ht="18" customHeight="1" x14ac:dyDescent="0.3"/>
    <row r="10868" s="479" customFormat="1" ht="18" customHeight="1" x14ac:dyDescent="0.3"/>
    <row r="10869" s="479" customFormat="1" ht="18" customHeight="1" x14ac:dyDescent="0.3"/>
    <row r="10870" s="479" customFormat="1" ht="18" customHeight="1" x14ac:dyDescent="0.3"/>
    <row r="10871" s="479" customFormat="1" ht="18" customHeight="1" x14ac:dyDescent="0.3"/>
    <row r="10872" s="479" customFormat="1" ht="18" customHeight="1" x14ac:dyDescent="0.3"/>
    <row r="10873" s="479" customFormat="1" ht="18" customHeight="1" x14ac:dyDescent="0.3"/>
    <row r="10874" s="479" customFormat="1" ht="18" customHeight="1" x14ac:dyDescent="0.3"/>
    <row r="10875" s="479" customFormat="1" ht="18" customHeight="1" x14ac:dyDescent="0.3"/>
    <row r="10876" s="479" customFormat="1" ht="18" customHeight="1" x14ac:dyDescent="0.3"/>
    <row r="10877" s="479" customFormat="1" ht="18" customHeight="1" x14ac:dyDescent="0.3"/>
    <row r="10878" s="479" customFormat="1" ht="18" customHeight="1" x14ac:dyDescent="0.3"/>
    <row r="10879" s="479" customFormat="1" ht="18" customHeight="1" x14ac:dyDescent="0.3"/>
    <row r="10880" s="479" customFormat="1" ht="18" customHeight="1" x14ac:dyDescent="0.3"/>
    <row r="10881" s="479" customFormat="1" ht="18" customHeight="1" x14ac:dyDescent="0.3"/>
    <row r="10882" s="479" customFormat="1" ht="18" customHeight="1" x14ac:dyDescent="0.3"/>
    <row r="10883" s="479" customFormat="1" ht="18" customHeight="1" x14ac:dyDescent="0.3"/>
    <row r="10884" s="479" customFormat="1" ht="18" customHeight="1" x14ac:dyDescent="0.3"/>
    <row r="10885" s="479" customFormat="1" ht="18" customHeight="1" x14ac:dyDescent="0.3"/>
    <row r="10886" s="479" customFormat="1" ht="18" customHeight="1" x14ac:dyDescent="0.3"/>
    <row r="10887" s="479" customFormat="1" ht="18" customHeight="1" x14ac:dyDescent="0.3"/>
    <row r="10888" s="479" customFormat="1" ht="18" customHeight="1" x14ac:dyDescent="0.3"/>
    <row r="10889" s="479" customFormat="1" ht="18" customHeight="1" x14ac:dyDescent="0.3"/>
    <row r="10890" s="479" customFormat="1" ht="18" customHeight="1" x14ac:dyDescent="0.3"/>
    <row r="10891" s="479" customFormat="1" ht="18" customHeight="1" x14ac:dyDescent="0.3"/>
    <row r="10892" s="479" customFormat="1" ht="18" customHeight="1" x14ac:dyDescent="0.3"/>
    <row r="10893" s="479" customFormat="1" ht="18" customHeight="1" x14ac:dyDescent="0.3"/>
    <row r="10894" s="479" customFormat="1" ht="18" customHeight="1" x14ac:dyDescent="0.3"/>
    <row r="10895" s="479" customFormat="1" ht="18" customHeight="1" x14ac:dyDescent="0.3"/>
    <row r="10896" s="479" customFormat="1" ht="18" customHeight="1" x14ac:dyDescent="0.3"/>
    <row r="10897" s="479" customFormat="1" ht="18" customHeight="1" x14ac:dyDescent="0.3"/>
    <row r="10898" s="479" customFormat="1" ht="18" customHeight="1" x14ac:dyDescent="0.3"/>
    <row r="10899" s="479" customFormat="1" ht="18" customHeight="1" x14ac:dyDescent="0.3"/>
    <row r="10900" s="479" customFormat="1" ht="18" customHeight="1" x14ac:dyDescent="0.3"/>
    <row r="10901" s="479" customFormat="1" ht="18" customHeight="1" x14ac:dyDescent="0.3"/>
    <row r="10902" s="479" customFormat="1" ht="18" customHeight="1" x14ac:dyDescent="0.3"/>
    <row r="10903" s="479" customFormat="1" ht="18" customHeight="1" x14ac:dyDescent="0.3"/>
    <row r="10904" s="479" customFormat="1" ht="18" customHeight="1" x14ac:dyDescent="0.3"/>
    <row r="10905" s="479" customFormat="1" ht="18" customHeight="1" x14ac:dyDescent="0.3"/>
    <row r="10906" s="479" customFormat="1" ht="18" customHeight="1" x14ac:dyDescent="0.3"/>
    <row r="10907" s="479" customFormat="1" ht="18" customHeight="1" x14ac:dyDescent="0.3"/>
    <row r="10908" s="479" customFormat="1" ht="18" customHeight="1" x14ac:dyDescent="0.3"/>
    <row r="10909" s="479" customFormat="1" ht="18" customHeight="1" x14ac:dyDescent="0.3"/>
    <row r="10910" s="479" customFormat="1" ht="18" customHeight="1" x14ac:dyDescent="0.3"/>
    <row r="10911" s="479" customFormat="1" ht="18" customHeight="1" x14ac:dyDescent="0.3"/>
    <row r="10912" s="479" customFormat="1" ht="18" customHeight="1" x14ac:dyDescent="0.3"/>
    <row r="10913" s="479" customFormat="1" ht="18" customHeight="1" x14ac:dyDescent="0.3"/>
    <row r="10914" s="479" customFormat="1" ht="18" customHeight="1" x14ac:dyDescent="0.3"/>
    <row r="10915" s="479" customFormat="1" ht="18" customHeight="1" x14ac:dyDescent="0.3"/>
    <row r="10916" s="479" customFormat="1" ht="18" customHeight="1" x14ac:dyDescent="0.3"/>
    <row r="10917" s="479" customFormat="1" ht="18" customHeight="1" x14ac:dyDescent="0.3"/>
    <row r="10918" s="479" customFormat="1" ht="18" customHeight="1" x14ac:dyDescent="0.3"/>
    <row r="10919" s="479" customFormat="1" ht="18" customHeight="1" x14ac:dyDescent="0.3"/>
    <row r="10920" s="479" customFormat="1" ht="18" customHeight="1" x14ac:dyDescent="0.3"/>
    <row r="10921" s="479" customFormat="1" ht="18" customHeight="1" x14ac:dyDescent="0.3"/>
    <row r="10922" s="479" customFormat="1" ht="18" customHeight="1" x14ac:dyDescent="0.3"/>
    <row r="10923" s="479" customFormat="1" ht="18" customHeight="1" x14ac:dyDescent="0.3"/>
    <row r="10924" s="479" customFormat="1" ht="18" customHeight="1" x14ac:dyDescent="0.3"/>
    <row r="10925" s="479" customFormat="1" ht="18" customHeight="1" x14ac:dyDescent="0.3"/>
    <row r="10926" s="479" customFormat="1" ht="18" customHeight="1" x14ac:dyDescent="0.3"/>
    <row r="10927" s="479" customFormat="1" ht="18" customHeight="1" x14ac:dyDescent="0.3"/>
    <row r="10928" s="479" customFormat="1" ht="18" customHeight="1" x14ac:dyDescent="0.3"/>
    <row r="10929" s="479" customFormat="1" ht="18" customHeight="1" x14ac:dyDescent="0.3"/>
    <row r="10930" s="479" customFormat="1" ht="18" customHeight="1" x14ac:dyDescent="0.3"/>
    <row r="10931" s="479" customFormat="1" ht="18" customHeight="1" x14ac:dyDescent="0.3"/>
    <row r="10932" s="479" customFormat="1" ht="18" customHeight="1" x14ac:dyDescent="0.3"/>
    <row r="10933" s="479" customFormat="1" ht="18" customHeight="1" x14ac:dyDescent="0.3"/>
    <row r="10934" s="479" customFormat="1" ht="18" customHeight="1" x14ac:dyDescent="0.3"/>
    <row r="10935" s="479" customFormat="1" ht="18" customHeight="1" x14ac:dyDescent="0.3"/>
    <row r="10936" s="479" customFormat="1" ht="18" customHeight="1" x14ac:dyDescent="0.3"/>
    <row r="10937" s="479" customFormat="1" ht="18" customHeight="1" x14ac:dyDescent="0.3"/>
    <row r="10938" s="479" customFormat="1" ht="18" customHeight="1" x14ac:dyDescent="0.3"/>
    <row r="10939" s="479" customFormat="1" ht="18" customHeight="1" x14ac:dyDescent="0.3"/>
    <row r="10940" s="479" customFormat="1" ht="18" customHeight="1" x14ac:dyDescent="0.3"/>
    <row r="10941" s="479" customFormat="1" ht="18" customHeight="1" x14ac:dyDescent="0.3"/>
    <row r="10942" s="479" customFormat="1" ht="18" customHeight="1" x14ac:dyDescent="0.3"/>
    <row r="10943" s="479" customFormat="1" ht="18" customHeight="1" x14ac:dyDescent="0.3"/>
    <row r="10944" s="479" customFormat="1" ht="18" customHeight="1" x14ac:dyDescent="0.3"/>
    <row r="10945" s="479" customFormat="1" ht="18" customHeight="1" x14ac:dyDescent="0.3"/>
    <row r="10946" s="479" customFormat="1" ht="18" customHeight="1" x14ac:dyDescent="0.3"/>
    <row r="10947" s="479" customFormat="1" ht="18" customHeight="1" x14ac:dyDescent="0.3"/>
    <row r="10948" s="479" customFormat="1" ht="18" customHeight="1" x14ac:dyDescent="0.3"/>
    <row r="10949" s="479" customFormat="1" ht="18" customHeight="1" x14ac:dyDescent="0.3"/>
    <row r="10950" s="479" customFormat="1" ht="18" customHeight="1" x14ac:dyDescent="0.3"/>
    <row r="10951" s="479" customFormat="1" ht="18" customHeight="1" x14ac:dyDescent="0.3"/>
    <row r="10952" s="479" customFormat="1" ht="18" customHeight="1" x14ac:dyDescent="0.3"/>
    <row r="10953" s="479" customFormat="1" ht="18" customHeight="1" x14ac:dyDescent="0.3"/>
    <row r="10954" s="479" customFormat="1" ht="18" customHeight="1" x14ac:dyDescent="0.3"/>
    <row r="10955" s="479" customFormat="1" ht="18" customHeight="1" x14ac:dyDescent="0.3"/>
    <row r="10956" s="479" customFormat="1" ht="18" customHeight="1" x14ac:dyDescent="0.3"/>
    <row r="10957" s="479" customFormat="1" ht="18" customHeight="1" x14ac:dyDescent="0.3"/>
    <row r="10958" s="479" customFormat="1" ht="18" customHeight="1" x14ac:dyDescent="0.3"/>
    <row r="10959" s="479" customFormat="1" ht="18" customHeight="1" x14ac:dyDescent="0.3"/>
    <row r="10960" s="479" customFormat="1" ht="18" customHeight="1" x14ac:dyDescent="0.3"/>
    <row r="10961" s="479" customFormat="1" ht="18" customHeight="1" x14ac:dyDescent="0.3"/>
    <row r="10962" s="479" customFormat="1" ht="18" customHeight="1" x14ac:dyDescent="0.3"/>
    <row r="10963" s="479" customFormat="1" ht="18" customHeight="1" x14ac:dyDescent="0.3"/>
    <row r="10964" s="479" customFormat="1" ht="18" customHeight="1" x14ac:dyDescent="0.3"/>
    <row r="10965" s="479" customFormat="1" ht="18" customHeight="1" x14ac:dyDescent="0.3"/>
    <row r="10966" s="479" customFormat="1" ht="18" customHeight="1" x14ac:dyDescent="0.3"/>
    <row r="10967" s="479" customFormat="1" ht="18" customHeight="1" x14ac:dyDescent="0.3"/>
    <row r="10968" s="479" customFormat="1" ht="18" customHeight="1" x14ac:dyDescent="0.3"/>
    <row r="10969" s="479" customFormat="1" ht="18" customHeight="1" x14ac:dyDescent="0.3"/>
    <row r="10970" s="479" customFormat="1" ht="18" customHeight="1" x14ac:dyDescent="0.3"/>
    <row r="10971" s="479" customFormat="1" ht="18" customHeight="1" x14ac:dyDescent="0.3"/>
    <row r="10972" s="479" customFormat="1" ht="18" customHeight="1" x14ac:dyDescent="0.3"/>
    <row r="10973" s="479" customFormat="1" ht="18" customHeight="1" x14ac:dyDescent="0.3"/>
    <row r="10974" s="479" customFormat="1" ht="18" customHeight="1" x14ac:dyDescent="0.3"/>
    <row r="10975" s="479" customFormat="1" ht="18" customHeight="1" x14ac:dyDescent="0.3"/>
    <row r="10976" s="479" customFormat="1" ht="18" customHeight="1" x14ac:dyDescent="0.3"/>
    <row r="10977" s="479" customFormat="1" ht="18" customHeight="1" x14ac:dyDescent="0.3"/>
    <row r="10978" s="479" customFormat="1" ht="18" customHeight="1" x14ac:dyDescent="0.3"/>
    <row r="10979" s="479" customFormat="1" ht="18" customHeight="1" x14ac:dyDescent="0.3"/>
    <row r="10980" s="479" customFormat="1" ht="18" customHeight="1" x14ac:dyDescent="0.3"/>
    <row r="10981" s="479" customFormat="1" ht="18" customHeight="1" x14ac:dyDescent="0.3"/>
    <row r="10982" s="479" customFormat="1" ht="18" customHeight="1" x14ac:dyDescent="0.3"/>
    <row r="10983" s="479" customFormat="1" ht="18" customHeight="1" x14ac:dyDescent="0.3"/>
    <row r="10984" s="479" customFormat="1" ht="18" customHeight="1" x14ac:dyDescent="0.3"/>
    <row r="10985" s="479" customFormat="1" ht="18" customHeight="1" x14ac:dyDescent="0.3"/>
    <row r="10986" s="479" customFormat="1" ht="18" customHeight="1" x14ac:dyDescent="0.3"/>
    <row r="10987" s="479" customFormat="1" ht="18" customHeight="1" x14ac:dyDescent="0.3"/>
    <row r="10988" s="479" customFormat="1" ht="18" customHeight="1" x14ac:dyDescent="0.3"/>
    <row r="10989" s="479" customFormat="1" ht="18" customHeight="1" x14ac:dyDescent="0.3"/>
    <row r="10990" s="479" customFormat="1" ht="18" customHeight="1" x14ac:dyDescent="0.3"/>
    <row r="10991" s="479" customFormat="1" ht="18" customHeight="1" x14ac:dyDescent="0.3"/>
    <row r="10992" s="479" customFormat="1" ht="18" customHeight="1" x14ac:dyDescent="0.3"/>
    <row r="10993" s="479" customFormat="1" ht="18" customHeight="1" x14ac:dyDescent="0.3"/>
    <row r="10994" s="479" customFormat="1" ht="18" customHeight="1" x14ac:dyDescent="0.3"/>
    <row r="10995" s="479" customFormat="1" ht="18" customHeight="1" x14ac:dyDescent="0.3"/>
    <row r="10996" s="479" customFormat="1" ht="18" customHeight="1" x14ac:dyDescent="0.3"/>
    <row r="10997" s="479" customFormat="1" ht="18" customHeight="1" x14ac:dyDescent="0.3"/>
    <row r="10998" s="479" customFormat="1" ht="18" customHeight="1" x14ac:dyDescent="0.3"/>
    <row r="10999" s="479" customFormat="1" ht="18" customHeight="1" x14ac:dyDescent="0.3"/>
    <row r="11000" s="479" customFormat="1" ht="18" customHeight="1" x14ac:dyDescent="0.3"/>
    <row r="11001" s="479" customFormat="1" ht="18" customHeight="1" x14ac:dyDescent="0.3"/>
    <row r="11002" s="479" customFormat="1" ht="18" customHeight="1" x14ac:dyDescent="0.3"/>
    <row r="11003" s="479" customFormat="1" ht="18" customHeight="1" x14ac:dyDescent="0.3"/>
    <row r="11004" s="479" customFormat="1" ht="18" customHeight="1" x14ac:dyDescent="0.3"/>
    <row r="11005" s="479" customFormat="1" ht="18" customHeight="1" x14ac:dyDescent="0.3"/>
    <row r="11006" s="479" customFormat="1" ht="18" customHeight="1" x14ac:dyDescent="0.3"/>
    <row r="11007" s="479" customFormat="1" ht="18" customHeight="1" x14ac:dyDescent="0.3"/>
    <row r="11008" s="479" customFormat="1" ht="18" customHeight="1" x14ac:dyDescent="0.3"/>
    <row r="11009" s="479" customFormat="1" ht="18" customHeight="1" x14ac:dyDescent="0.3"/>
    <row r="11010" s="479" customFormat="1" ht="18" customHeight="1" x14ac:dyDescent="0.3"/>
    <row r="11011" s="479" customFormat="1" ht="18" customHeight="1" x14ac:dyDescent="0.3"/>
    <row r="11012" s="479" customFormat="1" ht="18" customHeight="1" x14ac:dyDescent="0.3"/>
    <row r="11013" s="479" customFormat="1" ht="18" customHeight="1" x14ac:dyDescent="0.3"/>
    <row r="11014" s="479" customFormat="1" ht="18" customHeight="1" x14ac:dyDescent="0.3"/>
    <row r="11015" s="479" customFormat="1" ht="18" customHeight="1" x14ac:dyDescent="0.3"/>
    <row r="11016" s="479" customFormat="1" ht="18" customHeight="1" x14ac:dyDescent="0.3"/>
    <row r="11017" s="479" customFormat="1" ht="18" customHeight="1" x14ac:dyDescent="0.3"/>
    <row r="11018" s="479" customFormat="1" ht="18" customHeight="1" x14ac:dyDescent="0.3"/>
    <row r="11019" s="479" customFormat="1" ht="18" customHeight="1" x14ac:dyDescent="0.3"/>
    <row r="11020" s="479" customFormat="1" ht="18" customHeight="1" x14ac:dyDescent="0.3"/>
    <row r="11021" s="479" customFormat="1" ht="18" customHeight="1" x14ac:dyDescent="0.3"/>
    <row r="11022" s="479" customFormat="1" ht="18" customHeight="1" x14ac:dyDescent="0.3"/>
    <row r="11023" s="479" customFormat="1" ht="18" customHeight="1" x14ac:dyDescent="0.3"/>
    <row r="11024" s="479" customFormat="1" ht="18" customHeight="1" x14ac:dyDescent="0.3"/>
    <row r="11025" s="479" customFormat="1" ht="18" customHeight="1" x14ac:dyDescent="0.3"/>
    <row r="11026" s="479" customFormat="1" ht="18" customHeight="1" x14ac:dyDescent="0.3"/>
    <row r="11027" s="479" customFormat="1" ht="18" customHeight="1" x14ac:dyDescent="0.3"/>
    <row r="11028" s="479" customFormat="1" ht="18" customHeight="1" x14ac:dyDescent="0.3"/>
    <row r="11029" s="479" customFormat="1" ht="18" customHeight="1" x14ac:dyDescent="0.3"/>
    <row r="11030" s="479" customFormat="1" ht="18" customHeight="1" x14ac:dyDescent="0.3"/>
    <row r="11031" s="479" customFormat="1" ht="18" customHeight="1" x14ac:dyDescent="0.3"/>
    <row r="11032" s="479" customFormat="1" ht="18" customHeight="1" x14ac:dyDescent="0.3"/>
    <row r="11033" s="479" customFormat="1" ht="18" customHeight="1" x14ac:dyDescent="0.3"/>
    <row r="11034" s="479" customFormat="1" ht="18" customHeight="1" x14ac:dyDescent="0.3"/>
    <row r="11035" s="479" customFormat="1" ht="18" customHeight="1" x14ac:dyDescent="0.3"/>
    <row r="11036" s="479" customFormat="1" ht="18" customHeight="1" x14ac:dyDescent="0.3"/>
    <row r="11037" s="479" customFormat="1" ht="18" customHeight="1" x14ac:dyDescent="0.3"/>
    <row r="11038" s="479" customFormat="1" ht="18" customHeight="1" x14ac:dyDescent="0.3"/>
    <row r="11039" s="479" customFormat="1" ht="18" customHeight="1" x14ac:dyDescent="0.3"/>
    <row r="11040" s="479" customFormat="1" ht="18" customHeight="1" x14ac:dyDescent="0.3"/>
    <row r="11041" s="479" customFormat="1" ht="18" customHeight="1" x14ac:dyDescent="0.3"/>
    <row r="11042" s="479" customFormat="1" ht="18" customHeight="1" x14ac:dyDescent="0.3"/>
    <row r="11043" s="479" customFormat="1" ht="18" customHeight="1" x14ac:dyDescent="0.3"/>
    <row r="11044" s="479" customFormat="1" ht="18" customHeight="1" x14ac:dyDescent="0.3"/>
    <row r="11045" s="479" customFormat="1" ht="18" customHeight="1" x14ac:dyDescent="0.3"/>
    <row r="11046" s="479" customFormat="1" ht="18" customHeight="1" x14ac:dyDescent="0.3"/>
    <row r="11047" s="479" customFormat="1" ht="18" customHeight="1" x14ac:dyDescent="0.3"/>
    <row r="11048" s="479" customFormat="1" ht="18" customHeight="1" x14ac:dyDescent="0.3"/>
    <row r="11049" s="479" customFormat="1" ht="18" customHeight="1" x14ac:dyDescent="0.3"/>
    <row r="11050" s="479" customFormat="1" ht="18" customHeight="1" x14ac:dyDescent="0.3"/>
    <row r="11051" s="479" customFormat="1" ht="18" customHeight="1" x14ac:dyDescent="0.3"/>
    <row r="11052" s="479" customFormat="1" ht="18" customHeight="1" x14ac:dyDescent="0.3"/>
    <row r="11053" s="479" customFormat="1" ht="18" customHeight="1" x14ac:dyDescent="0.3"/>
    <row r="11054" s="479" customFormat="1" ht="18" customHeight="1" x14ac:dyDescent="0.3"/>
    <row r="11055" s="479" customFormat="1" ht="18" customHeight="1" x14ac:dyDescent="0.3"/>
    <row r="11056" s="479" customFormat="1" ht="18" customHeight="1" x14ac:dyDescent="0.3"/>
    <row r="11057" s="479" customFormat="1" ht="18" customHeight="1" x14ac:dyDescent="0.3"/>
    <row r="11058" s="479" customFormat="1" ht="18" customHeight="1" x14ac:dyDescent="0.3"/>
    <row r="11059" s="479" customFormat="1" ht="18" customHeight="1" x14ac:dyDescent="0.3"/>
    <row r="11060" s="479" customFormat="1" ht="18" customHeight="1" x14ac:dyDescent="0.3"/>
    <row r="11061" s="479" customFormat="1" ht="18" customHeight="1" x14ac:dyDescent="0.3"/>
    <row r="11062" s="479" customFormat="1" ht="18" customHeight="1" x14ac:dyDescent="0.3"/>
    <row r="11063" s="479" customFormat="1" ht="18" customHeight="1" x14ac:dyDescent="0.3"/>
    <row r="11064" s="479" customFormat="1" ht="18" customHeight="1" x14ac:dyDescent="0.3"/>
    <row r="11065" s="479" customFormat="1" ht="18" customHeight="1" x14ac:dyDescent="0.3"/>
    <row r="11066" s="479" customFormat="1" ht="18" customHeight="1" x14ac:dyDescent="0.3"/>
    <row r="11067" s="479" customFormat="1" ht="18" customHeight="1" x14ac:dyDescent="0.3"/>
    <row r="11068" s="479" customFormat="1" ht="18" customHeight="1" x14ac:dyDescent="0.3"/>
    <row r="11069" s="479" customFormat="1" ht="18" customHeight="1" x14ac:dyDescent="0.3"/>
    <row r="11070" s="479" customFormat="1" ht="18" customHeight="1" x14ac:dyDescent="0.3"/>
    <row r="11071" s="479" customFormat="1" ht="18" customHeight="1" x14ac:dyDescent="0.3"/>
    <row r="11072" s="479" customFormat="1" ht="18" customHeight="1" x14ac:dyDescent="0.3"/>
    <row r="11073" s="479" customFormat="1" ht="18" customHeight="1" x14ac:dyDescent="0.3"/>
    <row r="11074" s="479" customFormat="1" ht="18" customHeight="1" x14ac:dyDescent="0.3"/>
    <row r="11075" s="479" customFormat="1" ht="18" customHeight="1" x14ac:dyDescent="0.3"/>
    <row r="11076" s="479" customFormat="1" ht="18" customHeight="1" x14ac:dyDescent="0.3"/>
    <row r="11077" s="479" customFormat="1" ht="18" customHeight="1" x14ac:dyDescent="0.3"/>
    <row r="11078" s="479" customFormat="1" ht="18" customHeight="1" x14ac:dyDescent="0.3"/>
    <row r="11079" s="479" customFormat="1" ht="18" customHeight="1" x14ac:dyDescent="0.3"/>
    <row r="11080" s="479" customFormat="1" ht="18" customHeight="1" x14ac:dyDescent="0.3"/>
    <row r="11081" s="479" customFormat="1" ht="18" customHeight="1" x14ac:dyDescent="0.3"/>
    <row r="11082" s="479" customFormat="1" ht="18" customHeight="1" x14ac:dyDescent="0.3"/>
    <row r="11083" s="479" customFormat="1" ht="18" customHeight="1" x14ac:dyDescent="0.3"/>
    <row r="11084" s="479" customFormat="1" ht="18" customHeight="1" x14ac:dyDescent="0.3"/>
    <row r="11085" s="479" customFormat="1" ht="18" customHeight="1" x14ac:dyDescent="0.3"/>
    <row r="11086" s="479" customFormat="1" ht="18" customHeight="1" x14ac:dyDescent="0.3"/>
    <row r="11087" s="479" customFormat="1" ht="18" customHeight="1" x14ac:dyDescent="0.3"/>
    <row r="11088" s="479" customFormat="1" ht="18" customHeight="1" x14ac:dyDescent="0.3"/>
    <row r="11089" s="479" customFormat="1" ht="18" customHeight="1" x14ac:dyDescent="0.3"/>
    <row r="11090" s="479" customFormat="1" ht="18" customHeight="1" x14ac:dyDescent="0.3"/>
    <row r="11091" s="479" customFormat="1" ht="18" customHeight="1" x14ac:dyDescent="0.3"/>
    <row r="11092" s="479" customFormat="1" ht="18" customHeight="1" x14ac:dyDescent="0.3"/>
    <row r="11093" s="479" customFormat="1" ht="18" customHeight="1" x14ac:dyDescent="0.3"/>
    <row r="11094" s="479" customFormat="1" ht="18" customHeight="1" x14ac:dyDescent="0.3"/>
    <row r="11095" s="479" customFormat="1" ht="18" customHeight="1" x14ac:dyDescent="0.3"/>
    <row r="11096" s="479" customFormat="1" ht="18" customHeight="1" x14ac:dyDescent="0.3"/>
    <row r="11097" s="479" customFormat="1" ht="18" customHeight="1" x14ac:dyDescent="0.3"/>
    <row r="11098" s="479" customFormat="1" ht="18" customHeight="1" x14ac:dyDescent="0.3"/>
    <row r="11099" s="479" customFormat="1" ht="18" customHeight="1" x14ac:dyDescent="0.3"/>
    <row r="11100" s="479" customFormat="1" ht="18" customHeight="1" x14ac:dyDescent="0.3"/>
    <row r="11101" s="479" customFormat="1" ht="18" customHeight="1" x14ac:dyDescent="0.3"/>
    <row r="11102" s="479" customFormat="1" ht="18" customHeight="1" x14ac:dyDescent="0.3"/>
    <row r="11103" s="479" customFormat="1" ht="18" customHeight="1" x14ac:dyDescent="0.3"/>
    <row r="11104" s="479" customFormat="1" ht="18" customHeight="1" x14ac:dyDescent="0.3"/>
    <row r="11105" s="479" customFormat="1" ht="18" customHeight="1" x14ac:dyDescent="0.3"/>
    <row r="11106" s="479" customFormat="1" ht="18" customHeight="1" x14ac:dyDescent="0.3"/>
    <row r="11107" s="479" customFormat="1" ht="18" customHeight="1" x14ac:dyDescent="0.3"/>
    <row r="11108" s="479" customFormat="1" ht="18" customHeight="1" x14ac:dyDescent="0.3"/>
    <row r="11109" s="479" customFormat="1" ht="18" customHeight="1" x14ac:dyDescent="0.3"/>
    <row r="11110" s="479" customFormat="1" ht="18" customHeight="1" x14ac:dyDescent="0.3"/>
    <row r="11111" s="479" customFormat="1" ht="18" customHeight="1" x14ac:dyDescent="0.3"/>
    <row r="11112" s="479" customFormat="1" ht="18" customHeight="1" x14ac:dyDescent="0.3"/>
    <row r="11113" s="479" customFormat="1" ht="18" customHeight="1" x14ac:dyDescent="0.3"/>
    <row r="11114" s="479" customFormat="1" ht="18" customHeight="1" x14ac:dyDescent="0.3"/>
    <row r="11115" s="479" customFormat="1" ht="18" customHeight="1" x14ac:dyDescent="0.3"/>
    <row r="11116" s="479" customFormat="1" ht="18" customHeight="1" x14ac:dyDescent="0.3"/>
    <row r="11117" s="479" customFormat="1" ht="18" customHeight="1" x14ac:dyDescent="0.3"/>
    <row r="11118" s="479" customFormat="1" ht="18" customHeight="1" x14ac:dyDescent="0.3"/>
    <row r="11119" s="479" customFormat="1" ht="18" customHeight="1" x14ac:dyDescent="0.3"/>
    <row r="11120" s="479" customFormat="1" ht="18" customHeight="1" x14ac:dyDescent="0.3"/>
    <row r="11121" s="479" customFormat="1" ht="18" customHeight="1" x14ac:dyDescent="0.3"/>
    <row r="11122" s="479" customFormat="1" ht="18" customHeight="1" x14ac:dyDescent="0.3"/>
    <row r="11123" s="479" customFormat="1" ht="18" customHeight="1" x14ac:dyDescent="0.3"/>
    <row r="11124" s="479" customFormat="1" ht="18" customHeight="1" x14ac:dyDescent="0.3"/>
    <row r="11125" s="479" customFormat="1" ht="18" customHeight="1" x14ac:dyDescent="0.3"/>
    <row r="11126" s="479" customFormat="1" ht="18" customHeight="1" x14ac:dyDescent="0.3"/>
    <row r="11127" s="479" customFormat="1" ht="18" customHeight="1" x14ac:dyDescent="0.3"/>
    <row r="11128" s="479" customFormat="1" ht="18" customHeight="1" x14ac:dyDescent="0.3"/>
    <row r="11129" s="479" customFormat="1" ht="18" customHeight="1" x14ac:dyDescent="0.3"/>
    <row r="11130" s="479" customFormat="1" ht="18" customHeight="1" x14ac:dyDescent="0.3"/>
    <row r="11131" s="479" customFormat="1" ht="18" customHeight="1" x14ac:dyDescent="0.3"/>
    <row r="11132" s="479" customFormat="1" ht="18" customHeight="1" x14ac:dyDescent="0.3"/>
    <row r="11133" s="479" customFormat="1" ht="18" customHeight="1" x14ac:dyDescent="0.3"/>
    <row r="11134" s="479" customFormat="1" ht="18" customHeight="1" x14ac:dyDescent="0.3"/>
    <row r="11135" s="479" customFormat="1" ht="18" customHeight="1" x14ac:dyDescent="0.3"/>
    <row r="11136" s="479" customFormat="1" ht="18" customHeight="1" x14ac:dyDescent="0.3"/>
    <row r="11137" s="479" customFormat="1" ht="18" customHeight="1" x14ac:dyDescent="0.3"/>
    <row r="11138" s="479" customFormat="1" ht="18" customHeight="1" x14ac:dyDescent="0.3"/>
    <row r="11139" s="479" customFormat="1" ht="18" customHeight="1" x14ac:dyDescent="0.3"/>
    <row r="11140" s="479" customFormat="1" ht="18" customHeight="1" x14ac:dyDescent="0.3"/>
    <row r="11141" s="479" customFormat="1" ht="18" customHeight="1" x14ac:dyDescent="0.3"/>
    <row r="11142" s="479" customFormat="1" ht="18" customHeight="1" x14ac:dyDescent="0.3"/>
    <row r="11143" s="479" customFormat="1" ht="18" customHeight="1" x14ac:dyDescent="0.3"/>
    <row r="11144" s="479" customFormat="1" ht="18" customHeight="1" x14ac:dyDescent="0.3"/>
    <row r="11145" s="479" customFormat="1" ht="18" customHeight="1" x14ac:dyDescent="0.3"/>
    <row r="11146" s="479" customFormat="1" ht="18" customHeight="1" x14ac:dyDescent="0.3"/>
    <row r="11147" s="479" customFormat="1" ht="18" customHeight="1" x14ac:dyDescent="0.3"/>
    <row r="11148" s="479" customFormat="1" ht="18" customHeight="1" x14ac:dyDescent="0.3"/>
    <row r="11149" s="479" customFormat="1" ht="18" customHeight="1" x14ac:dyDescent="0.3"/>
    <row r="11150" s="479" customFormat="1" ht="18" customHeight="1" x14ac:dyDescent="0.3"/>
    <row r="11151" s="479" customFormat="1" ht="18" customHeight="1" x14ac:dyDescent="0.3"/>
    <row r="11152" s="479" customFormat="1" ht="18" customHeight="1" x14ac:dyDescent="0.3"/>
    <row r="11153" s="479" customFormat="1" ht="18" customHeight="1" x14ac:dyDescent="0.3"/>
    <row r="11154" s="479" customFormat="1" ht="18" customHeight="1" x14ac:dyDescent="0.3"/>
    <row r="11155" s="479" customFormat="1" ht="18" customHeight="1" x14ac:dyDescent="0.3"/>
    <row r="11156" s="479" customFormat="1" ht="18" customHeight="1" x14ac:dyDescent="0.3"/>
    <row r="11157" s="479" customFormat="1" ht="18" customHeight="1" x14ac:dyDescent="0.3"/>
    <row r="11158" s="479" customFormat="1" ht="18" customHeight="1" x14ac:dyDescent="0.3"/>
    <row r="11159" s="479" customFormat="1" ht="18" customHeight="1" x14ac:dyDescent="0.3"/>
    <row r="11160" s="479" customFormat="1" ht="18" customHeight="1" x14ac:dyDescent="0.3"/>
    <row r="11161" s="479" customFormat="1" ht="18" customHeight="1" x14ac:dyDescent="0.3"/>
    <row r="11162" s="479" customFormat="1" ht="18" customHeight="1" x14ac:dyDescent="0.3"/>
    <row r="11163" s="479" customFormat="1" ht="18" customHeight="1" x14ac:dyDescent="0.3"/>
    <row r="11164" s="479" customFormat="1" ht="18" customHeight="1" x14ac:dyDescent="0.3"/>
    <row r="11165" s="479" customFormat="1" ht="18" customHeight="1" x14ac:dyDescent="0.3"/>
    <row r="11166" s="479" customFormat="1" ht="18" customHeight="1" x14ac:dyDescent="0.3"/>
    <row r="11167" s="479" customFormat="1" ht="18" customHeight="1" x14ac:dyDescent="0.3"/>
    <row r="11168" s="479" customFormat="1" ht="18" customHeight="1" x14ac:dyDescent="0.3"/>
    <row r="11169" s="479" customFormat="1" ht="18" customHeight="1" x14ac:dyDescent="0.3"/>
    <row r="11170" s="479" customFormat="1" ht="18" customHeight="1" x14ac:dyDescent="0.3"/>
    <row r="11171" s="479" customFormat="1" ht="18" customHeight="1" x14ac:dyDescent="0.3"/>
    <row r="11172" s="479" customFormat="1" ht="18" customHeight="1" x14ac:dyDescent="0.3"/>
    <row r="11173" s="479" customFormat="1" ht="18" customHeight="1" x14ac:dyDescent="0.3"/>
    <row r="11174" s="479" customFormat="1" ht="18" customHeight="1" x14ac:dyDescent="0.3"/>
    <row r="11175" s="479" customFormat="1" ht="18" customHeight="1" x14ac:dyDescent="0.3"/>
    <row r="11176" s="479" customFormat="1" ht="18" customHeight="1" x14ac:dyDescent="0.3"/>
    <row r="11177" s="479" customFormat="1" ht="18" customHeight="1" x14ac:dyDescent="0.3"/>
    <row r="11178" s="479" customFormat="1" ht="18" customHeight="1" x14ac:dyDescent="0.3"/>
    <row r="11179" s="479" customFormat="1" ht="18" customHeight="1" x14ac:dyDescent="0.3"/>
    <row r="11180" s="479" customFormat="1" ht="18" customHeight="1" x14ac:dyDescent="0.3"/>
    <row r="11181" s="479" customFormat="1" ht="18" customHeight="1" x14ac:dyDescent="0.3"/>
    <row r="11182" s="479" customFormat="1" ht="18" customHeight="1" x14ac:dyDescent="0.3"/>
    <row r="11183" s="479" customFormat="1" ht="18" customHeight="1" x14ac:dyDescent="0.3"/>
    <row r="11184" s="479" customFormat="1" ht="18" customHeight="1" x14ac:dyDescent="0.3"/>
    <row r="11185" s="479" customFormat="1" ht="18" customHeight="1" x14ac:dyDescent="0.3"/>
    <row r="11186" s="479" customFormat="1" ht="18" customHeight="1" x14ac:dyDescent="0.3"/>
    <row r="11187" s="479" customFormat="1" ht="18" customHeight="1" x14ac:dyDescent="0.3"/>
    <row r="11188" s="479" customFormat="1" ht="18" customHeight="1" x14ac:dyDescent="0.3"/>
    <row r="11189" s="479" customFormat="1" ht="18" customHeight="1" x14ac:dyDescent="0.3"/>
    <row r="11190" s="479" customFormat="1" ht="18" customHeight="1" x14ac:dyDescent="0.3"/>
    <row r="11191" s="479" customFormat="1" ht="18" customHeight="1" x14ac:dyDescent="0.3"/>
    <row r="11192" s="479" customFormat="1" ht="18" customHeight="1" x14ac:dyDescent="0.3"/>
    <row r="11193" s="479" customFormat="1" ht="18" customHeight="1" x14ac:dyDescent="0.3"/>
    <row r="11194" s="479" customFormat="1" ht="18" customHeight="1" x14ac:dyDescent="0.3"/>
    <row r="11195" s="479" customFormat="1" ht="18" customHeight="1" x14ac:dyDescent="0.3"/>
    <row r="11196" s="479" customFormat="1" ht="18" customHeight="1" x14ac:dyDescent="0.3"/>
    <row r="11197" s="479" customFormat="1" ht="18" customHeight="1" x14ac:dyDescent="0.3"/>
    <row r="11198" s="479" customFormat="1" ht="18" customHeight="1" x14ac:dyDescent="0.3"/>
    <row r="11199" s="479" customFormat="1" ht="18" customHeight="1" x14ac:dyDescent="0.3"/>
    <row r="11200" s="479" customFormat="1" ht="18" customHeight="1" x14ac:dyDescent="0.3"/>
    <row r="11201" s="479" customFormat="1" ht="18" customHeight="1" x14ac:dyDescent="0.3"/>
    <row r="11202" s="479" customFormat="1" ht="18" customHeight="1" x14ac:dyDescent="0.3"/>
    <row r="11203" s="479" customFormat="1" ht="18" customHeight="1" x14ac:dyDescent="0.3"/>
    <row r="11204" s="479" customFormat="1" ht="18" customHeight="1" x14ac:dyDescent="0.3"/>
    <row r="11205" s="479" customFormat="1" ht="18" customHeight="1" x14ac:dyDescent="0.3"/>
    <row r="11206" s="479" customFormat="1" ht="18" customHeight="1" x14ac:dyDescent="0.3"/>
    <row r="11207" s="479" customFormat="1" ht="18" customHeight="1" x14ac:dyDescent="0.3"/>
    <row r="11208" s="479" customFormat="1" ht="18" customHeight="1" x14ac:dyDescent="0.3"/>
    <row r="11209" s="479" customFormat="1" ht="18" customHeight="1" x14ac:dyDescent="0.3"/>
    <row r="11210" s="479" customFormat="1" ht="18" customHeight="1" x14ac:dyDescent="0.3"/>
    <row r="11211" s="479" customFormat="1" ht="18" customHeight="1" x14ac:dyDescent="0.3"/>
    <row r="11212" s="479" customFormat="1" ht="18" customHeight="1" x14ac:dyDescent="0.3"/>
    <row r="11213" s="479" customFormat="1" ht="18" customHeight="1" x14ac:dyDescent="0.3"/>
    <row r="11214" s="479" customFormat="1" ht="18" customHeight="1" x14ac:dyDescent="0.3"/>
    <row r="11215" s="479" customFormat="1" ht="18" customHeight="1" x14ac:dyDescent="0.3"/>
    <row r="11216" s="479" customFormat="1" ht="18" customHeight="1" x14ac:dyDescent="0.3"/>
    <row r="11217" s="479" customFormat="1" ht="18" customHeight="1" x14ac:dyDescent="0.3"/>
    <row r="11218" s="479" customFormat="1" ht="18" customHeight="1" x14ac:dyDescent="0.3"/>
    <row r="11219" s="479" customFormat="1" ht="18" customHeight="1" x14ac:dyDescent="0.3"/>
    <row r="11220" s="479" customFormat="1" ht="18" customHeight="1" x14ac:dyDescent="0.3"/>
    <row r="11221" s="479" customFormat="1" ht="18" customHeight="1" x14ac:dyDescent="0.3"/>
    <row r="11222" s="479" customFormat="1" ht="18" customHeight="1" x14ac:dyDescent="0.3"/>
    <row r="11223" s="479" customFormat="1" ht="18" customHeight="1" x14ac:dyDescent="0.3"/>
    <row r="11224" s="479" customFormat="1" ht="18" customHeight="1" x14ac:dyDescent="0.3"/>
    <row r="11225" s="479" customFormat="1" ht="18" customHeight="1" x14ac:dyDescent="0.3"/>
    <row r="11226" s="479" customFormat="1" ht="18" customHeight="1" x14ac:dyDescent="0.3"/>
    <row r="11227" s="479" customFormat="1" ht="18" customHeight="1" x14ac:dyDescent="0.3"/>
    <row r="11228" s="479" customFormat="1" ht="18" customHeight="1" x14ac:dyDescent="0.3"/>
    <row r="11229" s="479" customFormat="1" ht="18" customHeight="1" x14ac:dyDescent="0.3"/>
    <row r="11230" s="479" customFormat="1" ht="18" customHeight="1" x14ac:dyDescent="0.3"/>
    <row r="11231" s="479" customFormat="1" ht="18" customHeight="1" x14ac:dyDescent="0.3"/>
    <row r="11232" s="479" customFormat="1" ht="18" customHeight="1" x14ac:dyDescent="0.3"/>
    <row r="11233" s="479" customFormat="1" ht="18" customHeight="1" x14ac:dyDescent="0.3"/>
    <row r="11234" s="479" customFormat="1" ht="18" customHeight="1" x14ac:dyDescent="0.3"/>
    <row r="11235" s="479" customFormat="1" ht="18" customHeight="1" x14ac:dyDescent="0.3"/>
    <row r="11236" s="479" customFormat="1" ht="18" customHeight="1" x14ac:dyDescent="0.3"/>
    <row r="11237" s="479" customFormat="1" ht="18" customHeight="1" x14ac:dyDescent="0.3"/>
    <row r="11238" s="479" customFormat="1" ht="18" customHeight="1" x14ac:dyDescent="0.3"/>
    <row r="11239" s="479" customFormat="1" ht="18" customHeight="1" x14ac:dyDescent="0.3"/>
    <row r="11240" s="479" customFormat="1" ht="18" customHeight="1" x14ac:dyDescent="0.3"/>
    <row r="11241" s="479" customFormat="1" ht="18" customHeight="1" x14ac:dyDescent="0.3"/>
    <row r="11242" s="479" customFormat="1" ht="18" customHeight="1" x14ac:dyDescent="0.3"/>
    <row r="11243" s="479" customFormat="1" ht="18" customHeight="1" x14ac:dyDescent="0.3"/>
    <row r="11244" s="479" customFormat="1" ht="18" customHeight="1" x14ac:dyDescent="0.3"/>
    <row r="11245" s="479" customFormat="1" ht="18" customHeight="1" x14ac:dyDescent="0.3"/>
    <row r="11246" s="479" customFormat="1" ht="18" customHeight="1" x14ac:dyDescent="0.3"/>
    <row r="11247" s="479" customFormat="1" ht="18" customHeight="1" x14ac:dyDescent="0.3"/>
    <row r="11248" s="479" customFormat="1" ht="18" customHeight="1" x14ac:dyDescent="0.3"/>
    <row r="11249" s="479" customFormat="1" ht="18" customHeight="1" x14ac:dyDescent="0.3"/>
    <row r="11250" s="479" customFormat="1" ht="18" customHeight="1" x14ac:dyDescent="0.3"/>
    <row r="11251" s="479" customFormat="1" ht="18" customHeight="1" x14ac:dyDescent="0.3"/>
    <row r="11252" s="479" customFormat="1" ht="18" customHeight="1" x14ac:dyDescent="0.3"/>
    <row r="11253" s="479" customFormat="1" ht="18" customHeight="1" x14ac:dyDescent="0.3"/>
    <row r="11254" s="479" customFormat="1" ht="18" customHeight="1" x14ac:dyDescent="0.3"/>
    <row r="11255" s="479" customFormat="1" ht="18" customHeight="1" x14ac:dyDescent="0.3"/>
    <row r="11256" s="479" customFormat="1" ht="18" customHeight="1" x14ac:dyDescent="0.3"/>
    <row r="11257" s="479" customFormat="1" ht="18" customHeight="1" x14ac:dyDescent="0.3"/>
    <row r="11258" s="479" customFormat="1" ht="18" customHeight="1" x14ac:dyDescent="0.3"/>
    <row r="11259" s="479" customFormat="1" ht="18" customHeight="1" x14ac:dyDescent="0.3"/>
    <row r="11260" s="479" customFormat="1" ht="18" customHeight="1" x14ac:dyDescent="0.3"/>
    <row r="11261" s="479" customFormat="1" ht="18" customHeight="1" x14ac:dyDescent="0.3"/>
    <row r="11262" s="479" customFormat="1" ht="18" customHeight="1" x14ac:dyDescent="0.3"/>
    <row r="11263" s="479" customFormat="1" ht="18" customHeight="1" x14ac:dyDescent="0.3"/>
    <row r="11264" s="479" customFormat="1" ht="18" customHeight="1" x14ac:dyDescent="0.3"/>
    <row r="11265" s="479" customFormat="1" ht="18" customHeight="1" x14ac:dyDescent="0.3"/>
    <row r="11266" s="479" customFormat="1" ht="18" customHeight="1" x14ac:dyDescent="0.3"/>
    <row r="11267" s="479" customFormat="1" ht="18" customHeight="1" x14ac:dyDescent="0.3"/>
    <row r="11268" s="479" customFormat="1" ht="18" customHeight="1" x14ac:dyDescent="0.3"/>
    <row r="11269" s="479" customFormat="1" ht="18" customHeight="1" x14ac:dyDescent="0.3"/>
    <row r="11270" s="479" customFormat="1" ht="18" customHeight="1" x14ac:dyDescent="0.3"/>
    <row r="11271" s="479" customFormat="1" ht="18" customHeight="1" x14ac:dyDescent="0.3"/>
    <row r="11272" s="479" customFormat="1" ht="18" customHeight="1" x14ac:dyDescent="0.3"/>
    <row r="11273" s="479" customFormat="1" ht="18" customHeight="1" x14ac:dyDescent="0.3"/>
    <row r="11274" s="479" customFormat="1" ht="18" customHeight="1" x14ac:dyDescent="0.3"/>
    <row r="11275" s="479" customFormat="1" ht="18" customHeight="1" x14ac:dyDescent="0.3"/>
    <row r="11276" s="479" customFormat="1" ht="18" customHeight="1" x14ac:dyDescent="0.3"/>
    <row r="11277" s="479" customFormat="1" ht="18" customHeight="1" x14ac:dyDescent="0.3"/>
    <row r="11278" s="479" customFormat="1" ht="18" customHeight="1" x14ac:dyDescent="0.3"/>
    <row r="11279" s="479" customFormat="1" ht="18" customHeight="1" x14ac:dyDescent="0.3"/>
    <row r="11280" s="479" customFormat="1" ht="18" customHeight="1" x14ac:dyDescent="0.3"/>
    <row r="11281" s="479" customFormat="1" ht="18" customHeight="1" x14ac:dyDescent="0.3"/>
    <row r="11282" s="479" customFormat="1" ht="18" customHeight="1" x14ac:dyDescent="0.3"/>
    <row r="11283" s="479" customFormat="1" ht="18" customHeight="1" x14ac:dyDescent="0.3"/>
    <row r="11284" s="479" customFormat="1" ht="18" customHeight="1" x14ac:dyDescent="0.3"/>
    <row r="11285" s="479" customFormat="1" ht="18" customHeight="1" x14ac:dyDescent="0.3"/>
    <row r="11286" s="479" customFormat="1" ht="18" customHeight="1" x14ac:dyDescent="0.3"/>
    <row r="11287" s="479" customFormat="1" ht="18" customHeight="1" x14ac:dyDescent="0.3"/>
    <row r="11288" s="479" customFormat="1" ht="18" customHeight="1" x14ac:dyDescent="0.3"/>
    <row r="11289" s="479" customFormat="1" ht="18" customHeight="1" x14ac:dyDescent="0.3"/>
    <row r="11290" s="479" customFormat="1" ht="18" customHeight="1" x14ac:dyDescent="0.3"/>
    <row r="11291" s="479" customFormat="1" ht="18" customHeight="1" x14ac:dyDescent="0.3"/>
    <row r="11292" s="479" customFormat="1" ht="18" customHeight="1" x14ac:dyDescent="0.3"/>
    <row r="11293" s="479" customFormat="1" ht="18" customHeight="1" x14ac:dyDescent="0.3"/>
    <row r="11294" s="479" customFormat="1" ht="18" customHeight="1" x14ac:dyDescent="0.3"/>
    <row r="11295" s="479" customFormat="1" ht="18" customHeight="1" x14ac:dyDescent="0.3"/>
    <row r="11296" s="479" customFormat="1" ht="18" customHeight="1" x14ac:dyDescent="0.3"/>
    <row r="11297" s="479" customFormat="1" ht="18" customHeight="1" x14ac:dyDescent="0.3"/>
    <row r="11298" s="479" customFormat="1" ht="18" customHeight="1" x14ac:dyDescent="0.3"/>
    <row r="11299" s="479" customFormat="1" ht="18" customHeight="1" x14ac:dyDescent="0.3"/>
    <row r="11300" s="479" customFormat="1" ht="18" customHeight="1" x14ac:dyDescent="0.3"/>
    <row r="11301" s="479" customFormat="1" ht="18" customHeight="1" x14ac:dyDescent="0.3"/>
    <row r="11302" s="479" customFormat="1" ht="18" customHeight="1" x14ac:dyDescent="0.3"/>
    <row r="11303" s="479" customFormat="1" ht="18" customHeight="1" x14ac:dyDescent="0.3"/>
    <row r="11304" s="479" customFormat="1" ht="18" customHeight="1" x14ac:dyDescent="0.3"/>
    <row r="11305" s="479" customFormat="1" ht="18" customHeight="1" x14ac:dyDescent="0.3"/>
    <row r="11306" s="479" customFormat="1" ht="18" customHeight="1" x14ac:dyDescent="0.3"/>
    <row r="11307" s="479" customFormat="1" ht="18" customHeight="1" x14ac:dyDescent="0.3"/>
    <row r="11308" s="479" customFormat="1" ht="18" customHeight="1" x14ac:dyDescent="0.3"/>
    <row r="11309" s="479" customFormat="1" ht="18" customHeight="1" x14ac:dyDescent="0.3"/>
    <row r="11310" s="479" customFormat="1" ht="18" customHeight="1" x14ac:dyDescent="0.3"/>
    <row r="11311" s="479" customFormat="1" ht="18" customHeight="1" x14ac:dyDescent="0.3"/>
    <row r="11312" s="479" customFormat="1" ht="18" customHeight="1" x14ac:dyDescent="0.3"/>
    <row r="11313" s="479" customFormat="1" ht="18" customHeight="1" x14ac:dyDescent="0.3"/>
    <row r="11314" s="479" customFormat="1" ht="18" customHeight="1" x14ac:dyDescent="0.3"/>
    <row r="11315" s="479" customFormat="1" ht="18" customHeight="1" x14ac:dyDescent="0.3"/>
    <row r="11316" s="479" customFormat="1" ht="18" customHeight="1" x14ac:dyDescent="0.3"/>
    <row r="11317" s="479" customFormat="1" ht="18" customHeight="1" x14ac:dyDescent="0.3"/>
    <row r="11318" s="479" customFormat="1" ht="18" customHeight="1" x14ac:dyDescent="0.3"/>
    <row r="11319" s="479" customFormat="1" ht="18" customHeight="1" x14ac:dyDescent="0.3"/>
    <row r="11320" s="479" customFormat="1" ht="18" customHeight="1" x14ac:dyDescent="0.3"/>
    <row r="11321" s="479" customFormat="1" ht="18" customHeight="1" x14ac:dyDescent="0.3"/>
    <row r="11322" s="479" customFormat="1" ht="18" customHeight="1" x14ac:dyDescent="0.3"/>
    <row r="11323" s="479" customFormat="1" ht="18" customHeight="1" x14ac:dyDescent="0.3"/>
    <row r="11324" s="479" customFormat="1" ht="18" customHeight="1" x14ac:dyDescent="0.3"/>
    <row r="11325" s="479" customFormat="1" ht="18" customHeight="1" x14ac:dyDescent="0.3"/>
    <row r="11326" s="479" customFormat="1" ht="18" customHeight="1" x14ac:dyDescent="0.3"/>
    <row r="11327" s="479" customFormat="1" ht="18" customHeight="1" x14ac:dyDescent="0.3"/>
    <row r="11328" s="479" customFormat="1" ht="18" customHeight="1" x14ac:dyDescent="0.3"/>
    <row r="11329" s="479" customFormat="1" ht="18" customHeight="1" x14ac:dyDescent="0.3"/>
    <row r="11330" s="479" customFormat="1" ht="18" customHeight="1" x14ac:dyDescent="0.3"/>
    <row r="11331" s="479" customFormat="1" ht="18" customHeight="1" x14ac:dyDescent="0.3"/>
    <row r="11332" s="479" customFormat="1" ht="18" customHeight="1" x14ac:dyDescent="0.3"/>
    <row r="11333" s="479" customFormat="1" ht="18" customHeight="1" x14ac:dyDescent="0.3"/>
    <row r="11334" s="479" customFormat="1" ht="18" customHeight="1" x14ac:dyDescent="0.3"/>
    <row r="11335" s="479" customFormat="1" ht="18" customHeight="1" x14ac:dyDescent="0.3"/>
    <row r="11336" s="479" customFormat="1" ht="18" customHeight="1" x14ac:dyDescent="0.3"/>
    <row r="11337" s="479" customFormat="1" ht="18" customHeight="1" x14ac:dyDescent="0.3"/>
    <row r="11338" s="479" customFormat="1" ht="18" customHeight="1" x14ac:dyDescent="0.3"/>
    <row r="11339" s="479" customFormat="1" ht="18" customHeight="1" x14ac:dyDescent="0.3"/>
    <row r="11340" s="479" customFormat="1" ht="18" customHeight="1" x14ac:dyDescent="0.3"/>
    <row r="11341" s="479" customFormat="1" ht="18" customHeight="1" x14ac:dyDescent="0.3"/>
    <row r="11342" s="479" customFormat="1" ht="18" customHeight="1" x14ac:dyDescent="0.3"/>
    <row r="11343" s="479" customFormat="1" ht="18" customHeight="1" x14ac:dyDescent="0.3"/>
    <row r="11344" s="479" customFormat="1" ht="18" customHeight="1" x14ac:dyDescent="0.3"/>
    <row r="11345" s="479" customFormat="1" ht="18" customHeight="1" x14ac:dyDescent="0.3"/>
    <row r="11346" s="479" customFormat="1" ht="18" customHeight="1" x14ac:dyDescent="0.3"/>
    <row r="11347" s="479" customFormat="1" ht="18" customHeight="1" x14ac:dyDescent="0.3"/>
    <row r="11348" s="479" customFormat="1" ht="18" customHeight="1" x14ac:dyDescent="0.3"/>
    <row r="11349" s="479" customFormat="1" ht="18" customHeight="1" x14ac:dyDescent="0.3"/>
    <row r="11350" s="479" customFormat="1" ht="18" customHeight="1" x14ac:dyDescent="0.3"/>
    <row r="11351" s="479" customFormat="1" ht="18" customHeight="1" x14ac:dyDescent="0.3"/>
    <row r="11352" s="479" customFormat="1" ht="18" customHeight="1" x14ac:dyDescent="0.3"/>
    <row r="11353" s="479" customFormat="1" ht="18" customHeight="1" x14ac:dyDescent="0.3"/>
    <row r="11354" s="479" customFormat="1" ht="18" customHeight="1" x14ac:dyDescent="0.3"/>
    <row r="11355" s="479" customFormat="1" ht="18" customHeight="1" x14ac:dyDescent="0.3"/>
    <row r="11356" s="479" customFormat="1" ht="18" customHeight="1" x14ac:dyDescent="0.3"/>
    <row r="11357" s="479" customFormat="1" ht="18" customHeight="1" x14ac:dyDescent="0.3"/>
    <row r="11358" s="479" customFormat="1" ht="18" customHeight="1" x14ac:dyDescent="0.3"/>
    <row r="11359" s="479" customFormat="1" ht="18" customHeight="1" x14ac:dyDescent="0.3"/>
    <row r="11360" s="479" customFormat="1" ht="18" customHeight="1" x14ac:dyDescent="0.3"/>
    <row r="11361" s="479" customFormat="1" ht="18" customHeight="1" x14ac:dyDescent="0.3"/>
    <row r="11362" s="479" customFormat="1" ht="18" customHeight="1" x14ac:dyDescent="0.3"/>
    <row r="11363" s="479" customFormat="1" ht="18" customHeight="1" x14ac:dyDescent="0.3"/>
    <row r="11364" s="479" customFormat="1" ht="18" customHeight="1" x14ac:dyDescent="0.3"/>
    <row r="11365" s="479" customFormat="1" ht="18" customHeight="1" x14ac:dyDescent="0.3"/>
    <row r="11366" s="479" customFormat="1" ht="18" customHeight="1" x14ac:dyDescent="0.3"/>
    <row r="11367" s="479" customFormat="1" ht="18" customHeight="1" x14ac:dyDescent="0.3"/>
    <row r="11368" s="479" customFormat="1" ht="18" customHeight="1" x14ac:dyDescent="0.3"/>
    <row r="11369" s="479" customFormat="1" ht="18" customHeight="1" x14ac:dyDescent="0.3"/>
    <row r="11370" s="479" customFormat="1" ht="18" customHeight="1" x14ac:dyDescent="0.3"/>
    <row r="11371" s="479" customFormat="1" ht="18" customHeight="1" x14ac:dyDescent="0.3"/>
    <row r="11372" s="479" customFormat="1" ht="18" customHeight="1" x14ac:dyDescent="0.3"/>
    <row r="11373" s="479" customFormat="1" ht="18" customHeight="1" x14ac:dyDescent="0.3"/>
    <row r="11374" s="479" customFormat="1" ht="18" customHeight="1" x14ac:dyDescent="0.3"/>
    <row r="11375" s="479" customFormat="1" ht="18" customHeight="1" x14ac:dyDescent="0.3"/>
    <row r="11376" s="479" customFormat="1" ht="18" customHeight="1" x14ac:dyDescent="0.3"/>
    <row r="11377" s="479" customFormat="1" ht="18" customHeight="1" x14ac:dyDescent="0.3"/>
    <row r="11378" s="479" customFormat="1" ht="18" customHeight="1" x14ac:dyDescent="0.3"/>
    <row r="11379" s="479" customFormat="1" ht="18" customHeight="1" x14ac:dyDescent="0.3"/>
    <row r="11380" s="479" customFormat="1" ht="18" customHeight="1" x14ac:dyDescent="0.3"/>
    <row r="11381" s="479" customFormat="1" ht="18" customHeight="1" x14ac:dyDescent="0.3"/>
    <row r="11382" s="479" customFormat="1" ht="18" customHeight="1" x14ac:dyDescent="0.3"/>
    <row r="11383" s="479" customFormat="1" ht="18" customHeight="1" x14ac:dyDescent="0.3"/>
    <row r="11384" s="479" customFormat="1" ht="18" customHeight="1" x14ac:dyDescent="0.3"/>
    <row r="11385" s="479" customFormat="1" ht="18" customHeight="1" x14ac:dyDescent="0.3"/>
    <row r="11386" s="479" customFormat="1" ht="18" customHeight="1" x14ac:dyDescent="0.3"/>
    <row r="11387" s="479" customFormat="1" ht="18" customHeight="1" x14ac:dyDescent="0.3"/>
    <row r="11388" s="479" customFormat="1" ht="18" customHeight="1" x14ac:dyDescent="0.3"/>
    <row r="11389" s="479" customFormat="1" ht="18" customHeight="1" x14ac:dyDescent="0.3"/>
    <row r="11390" s="479" customFormat="1" ht="18" customHeight="1" x14ac:dyDescent="0.3"/>
    <row r="11391" s="479" customFormat="1" ht="18" customHeight="1" x14ac:dyDescent="0.3"/>
    <row r="11392" s="479" customFormat="1" ht="18" customHeight="1" x14ac:dyDescent="0.3"/>
    <row r="11393" s="479" customFormat="1" ht="18" customHeight="1" x14ac:dyDescent="0.3"/>
    <row r="11394" s="479" customFormat="1" ht="18" customHeight="1" x14ac:dyDescent="0.3"/>
    <row r="11395" s="479" customFormat="1" ht="18" customHeight="1" x14ac:dyDescent="0.3"/>
    <row r="11396" s="479" customFormat="1" ht="18" customHeight="1" x14ac:dyDescent="0.3"/>
    <row r="11397" s="479" customFormat="1" ht="18" customHeight="1" x14ac:dyDescent="0.3"/>
    <row r="11398" s="479" customFormat="1" ht="18" customHeight="1" x14ac:dyDescent="0.3"/>
    <row r="11399" s="479" customFormat="1" ht="18" customHeight="1" x14ac:dyDescent="0.3"/>
    <row r="11400" s="479" customFormat="1" ht="18" customHeight="1" x14ac:dyDescent="0.3"/>
    <row r="11401" s="479" customFormat="1" ht="18" customHeight="1" x14ac:dyDescent="0.3"/>
    <row r="11402" s="479" customFormat="1" ht="18" customHeight="1" x14ac:dyDescent="0.3"/>
    <row r="11403" s="479" customFormat="1" ht="18" customHeight="1" x14ac:dyDescent="0.3"/>
    <row r="11404" s="479" customFormat="1" ht="18" customHeight="1" x14ac:dyDescent="0.3"/>
    <row r="11405" s="479" customFormat="1" ht="18" customHeight="1" x14ac:dyDescent="0.3"/>
    <row r="11406" s="479" customFormat="1" ht="18" customHeight="1" x14ac:dyDescent="0.3"/>
    <row r="11407" s="479" customFormat="1" ht="18" customHeight="1" x14ac:dyDescent="0.3"/>
    <row r="11408" s="479" customFormat="1" ht="18" customHeight="1" x14ac:dyDescent="0.3"/>
    <row r="11409" s="479" customFormat="1" ht="18" customHeight="1" x14ac:dyDescent="0.3"/>
    <row r="11410" s="479" customFormat="1" ht="18" customHeight="1" x14ac:dyDescent="0.3"/>
    <row r="11411" s="479" customFormat="1" ht="18" customHeight="1" x14ac:dyDescent="0.3"/>
    <row r="11412" s="479" customFormat="1" ht="18" customHeight="1" x14ac:dyDescent="0.3"/>
    <row r="11413" s="479" customFormat="1" ht="18" customHeight="1" x14ac:dyDescent="0.3"/>
    <row r="11414" s="479" customFormat="1" ht="18" customHeight="1" x14ac:dyDescent="0.3"/>
    <row r="11415" s="479" customFormat="1" ht="18" customHeight="1" x14ac:dyDescent="0.3"/>
    <row r="11416" s="479" customFormat="1" ht="18" customHeight="1" x14ac:dyDescent="0.3"/>
    <row r="11417" s="479" customFormat="1" ht="18" customHeight="1" x14ac:dyDescent="0.3"/>
    <row r="11418" s="479" customFormat="1" ht="18" customHeight="1" x14ac:dyDescent="0.3"/>
    <row r="11419" s="479" customFormat="1" ht="18" customHeight="1" x14ac:dyDescent="0.3"/>
    <row r="11420" s="479" customFormat="1" ht="18" customHeight="1" x14ac:dyDescent="0.3"/>
    <row r="11421" s="479" customFormat="1" ht="18" customHeight="1" x14ac:dyDescent="0.3"/>
    <row r="11422" s="479" customFormat="1" ht="18" customHeight="1" x14ac:dyDescent="0.3"/>
    <row r="11423" s="479" customFormat="1" ht="18" customHeight="1" x14ac:dyDescent="0.3"/>
    <row r="11424" s="479" customFormat="1" ht="18" customHeight="1" x14ac:dyDescent="0.3"/>
    <row r="11425" s="479" customFormat="1" ht="18" customHeight="1" x14ac:dyDescent="0.3"/>
    <row r="11426" s="479" customFormat="1" ht="18" customHeight="1" x14ac:dyDescent="0.3"/>
    <row r="11427" s="479" customFormat="1" ht="18" customHeight="1" x14ac:dyDescent="0.3"/>
    <row r="11428" s="479" customFormat="1" ht="18" customHeight="1" x14ac:dyDescent="0.3"/>
    <row r="11429" s="479" customFormat="1" ht="18" customHeight="1" x14ac:dyDescent="0.3"/>
    <row r="11430" s="479" customFormat="1" ht="18" customHeight="1" x14ac:dyDescent="0.3"/>
    <row r="11431" s="479" customFormat="1" ht="18" customHeight="1" x14ac:dyDescent="0.3"/>
    <row r="11432" s="479" customFormat="1" ht="18" customHeight="1" x14ac:dyDescent="0.3"/>
    <row r="11433" s="479" customFormat="1" ht="18" customHeight="1" x14ac:dyDescent="0.3"/>
    <row r="11434" s="479" customFormat="1" ht="18" customHeight="1" x14ac:dyDescent="0.3"/>
    <row r="11435" s="479" customFormat="1" ht="18" customHeight="1" x14ac:dyDescent="0.3"/>
    <row r="11436" s="479" customFormat="1" ht="18" customHeight="1" x14ac:dyDescent="0.3"/>
    <row r="11437" s="479" customFormat="1" ht="18" customHeight="1" x14ac:dyDescent="0.3"/>
    <row r="11438" s="479" customFormat="1" ht="18" customHeight="1" x14ac:dyDescent="0.3"/>
    <row r="11439" s="479" customFormat="1" ht="18" customHeight="1" x14ac:dyDescent="0.3"/>
    <row r="11440" s="479" customFormat="1" ht="18" customHeight="1" x14ac:dyDescent="0.3"/>
    <row r="11441" s="479" customFormat="1" ht="18" customHeight="1" x14ac:dyDescent="0.3"/>
    <row r="11442" s="479" customFormat="1" ht="18" customHeight="1" x14ac:dyDescent="0.3"/>
    <row r="11443" s="479" customFormat="1" ht="18" customHeight="1" x14ac:dyDescent="0.3"/>
    <row r="11444" s="479" customFormat="1" ht="18" customHeight="1" x14ac:dyDescent="0.3"/>
    <row r="11445" s="479" customFormat="1" ht="18" customHeight="1" x14ac:dyDescent="0.3"/>
    <row r="11446" s="479" customFormat="1" ht="18" customHeight="1" x14ac:dyDescent="0.3"/>
    <row r="11447" s="479" customFormat="1" ht="18" customHeight="1" x14ac:dyDescent="0.3"/>
    <row r="11448" s="479" customFormat="1" ht="18" customHeight="1" x14ac:dyDescent="0.3"/>
    <row r="11449" s="479" customFormat="1" ht="18" customHeight="1" x14ac:dyDescent="0.3"/>
    <row r="11450" s="479" customFormat="1" ht="18" customHeight="1" x14ac:dyDescent="0.3"/>
    <row r="11451" s="479" customFormat="1" ht="18" customHeight="1" x14ac:dyDescent="0.3"/>
    <row r="11452" s="479" customFormat="1" ht="18" customHeight="1" x14ac:dyDescent="0.3"/>
    <row r="11453" s="479" customFormat="1" ht="18" customHeight="1" x14ac:dyDescent="0.3"/>
    <row r="11454" s="479" customFormat="1" ht="18" customHeight="1" x14ac:dyDescent="0.3"/>
    <row r="11455" s="479" customFormat="1" ht="18" customHeight="1" x14ac:dyDescent="0.3"/>
    <row r="11456" s="479" customFormat="1" ht="18" customHeight="1" x14ac:dyDescent="0.3"/>
    <row r="11457" s="479" customFormat="1" ht="18" customHeight="1" x14ac:dyDescent="0.3"/>
    <row r="11458" s="479" customFormat="1" ht="18" customHeight="1" x14ac:dyDescent="0.3"/>
    <row r="11459" s="479" customFormat="1" ht="18" customHeight="1" x14ac:dyDescent="0.3"/>
    <row r="11460" s="479" customFormat="1" ht="18" customHeight="1" x14ac:dyDescent="0.3"/>
    <row r="11461" s="479" customFormat="1" ht="18" customHeight="1" x14ac:dyDescent="0.3"/>
    <row r="11462" s="479" customFormat="1" ht="18" customHeight="1" x14ac:dyDescent="0.3"/>
    <row r="11463" s="479" customFormat="1" ht="18" customHeight="1" x14ac:dyDescent="0.3"/>
    <row r="11464" s="479" customFormat="1" ht="18" customHeight="1" x14ac:dyDescent="0.3"/>
    <row r="11465" s="479" customFormat="1" ht="18" customHeight="1" x14ac:dyDescent="0.3"/>
    <row r="11466" s="479" customFormat="1" ht="18" customHeight="1" x14ac:dyDescent="0.3"/>
    <row r="11467" s="479" customFormat="1" ht="18" customHeight="1" x14ac:dyDescent="0.3"/>
    <row r="11468" s="479" customFormat="1" ht="18" customHeight="1" x14ac:dyDescent="0.3"/>
    <row r="11469" s="479" customFormat="1" ht="18" customHeight="1" x14ac:dyDescent="0.3"/>
    <row r="11470" s="479" customFormat="1" ht="18" customHeight="1" x14ac:dyDescent="0.3"/>
    <row r="11471" s="479" customFormat="1" ht="18" customHeight="1" x14ac:dyDescent="0.3"/>
    <row r="11472" s="479" customFormat="1" ht="18" customHeight="1" x14ac:dyDescent="0.3"/>
    <row r="11473" s="479" customFormat="1" ht="18" customHeight="1" x14ac:dyDescent="0.3"/>
    <row r="11474" s="479" customFormat="1" ht="18" customHeight="1" x14ac:dyDescent="0.3"/>
    <row r="11475" s="479" customFormat="1" ht="18" customHeight="1" x14ac:dyDescent="0.3"/>
    <row r="11476" s="479" customFormat="1" ht="18" customHeight="1" x14ac:dyDescent="0.3"/>
    <row r="11477" s="479" customFormat="1" ht="18" customHeight="1" x14ac:dyDescent="0.3"/>
    <row r="11478" s="479" customFormat="1" ht="18" customHeight="1" x14ac:dyDescent="0.3"/>
    <row r="11479" s="479" customFormat="1" ht="18" customHeight="1" x14ac:dyDescent="0.3"/>
    <row r="11480" s="479" customFormat="1" ht="18" customHeight="1" x14ac:dyDescent="0.3"/>
    <row r="11481" s="479" customFormat="1" ht="18" customHeight="1" x14ac:dyDescent="0.3"/>
    <row r="11482" s="479" customFormat="1" ht="18" customHeight="1" x14ac:dyDescent="0.3"/>
    <row r="11483" s="479" customFormat="1" ht="18" customHeight="1" x14ac:dyDescent="0.3"/>
    <row r="11484" s="479" customFormat="1" ht="18" customHeight="1" x14ac:dyDescent="0.3"/>
    <row r="11485" s="479" customFormat="1" ht="18" customHeight="1" x14ac:dyDescent="0.3"/>
    <row r="11486" s="479" customFormat="1" ht="18" customHeight="1" x14ac:dyDescent="0.3"/>
    <row r="11487" s="479" customFormat="1" ht="18" customHeight="1" x14ac:dyDescent="0.3"/>
    <row r="11488" s="479" customFormat="1" ht="18" customHeight="1" x14ac:dyDescent="0.3"/>
    <row r="11489" s="479" customFormat="1" ht="18" customHeight="1" x14ac:dyDescent="0.3"/>
    <row r="11490" s="479" customFormat="1" ht="18" customHeight="1" x14ac:dyDescent="0.3"/>
    <row r="11491" s="479" customFormat="1" ht="18" customHeight="1" x14ac:dyDescent="0.3"/>
    <row r="11492" s="479" customFormat="1" ht="18" customHeight="1" x14ac:dyDescent="0.3"/>
    <row r="11493" s="479" customFormat="1" ht="18" customHeight="1" x14ac:dyDescent="0.3"/>
    <row r="11494" s="479" customFormat="1" ht="18" customHeight="1" x14ac:dyDescent="0.3"/>
    <row r="11495" s="479" customFormat="1" ht="18" customHeight="1" x14ac:dyDescent="0.3"/>
    <row r="11496" s="479" customFormat="1" ht="18" customHeight="1" x14ac:dyDescent="0.3"/>
    <row r="11497" s="479" customFormat="1" ht="18" customHeight="1" x14ac:dyDescent="0.3"/>
    <row r="11498" s="479" customFormat="1" ht="18" customHeight="1" x14ac:dyDescent="0.3"/>
    <row r="11499" s="479" customFormat="1" ht="18" customHeight="1" x14ac:dyDescent="0.3"/>
    <row r="11500" s="479" customFormat="1" ht="18" customHeight="1" x14ac:dyDescent="0.3"/>
    <row r="11501" s="479" customFormat="1" ht="18" customHeight="1" x14ac:dyDescent="0.3"/>
    <row r="11502" s="479" customFormat="1" ht="18" customHeight="1" x14ac:dyDescent="0.3"/>
    <row r="11503" s="479" customFormat="1" ht="18" customHeight="1" x14ac:dyDescent="0.3"/>
    <row r="11504" s="479" customFormat="1" ht="18" customHeight="1" x14ac:dyDescent="0.3"/>
    <row r="11505" s="479" customFormat="1" ht="18" customHeight="1" x14ac:dyDescent="0.3"/>
    <row r="11506" s="479" customFormat="1" ht="18" customHeight="1" x14ac:dyDescent="0.3"/>
    <row r="11507" s="479" customFormat="1" ht="18" customHeight="1" x14ac:dyDescent="0.3"/>
    <row r="11508" s="479" customFormat="1" ht="18" customHeight="1" x14ac:dyDescent="0.3"/>
    <row r="11509" s="479" customFormat="1" ht="18" customHeight="1" x14ac:dyDescent="0.3"/>
    <row r="11510" s="479" customFormat="1" ht="18" customHeight="1" x14ac:dyDescent="0.3"/>
    <row r="11511" s="479" customFormat="1" ht="18" customHeight="1" x14ac:dyDescent="0.3"/>
    <row r="11512" s="479" customFormat="1" ht="18" customHeight="1" x14ac:dyDescent="0.3"/>
    <row r="11513" s="479" customFormat="1" ht="18" customHeight="1" x14ac:dyDescent="0.3"/>
    <row r="11514" s="479" customFormat="1" ht="18" customHeight="1" x14ac:dyDescent="0.3"/>
    <row r="11515" s="479" customFormat="1" ht="18" customHeight="1" x14ac:dyDescent="0.3"/>
    <row r="11516" s="479" customFormat="1" ht="18" customHeight="1" x14ac:dyDescent="0.3"/>
    <row r="11517" s="479" customFormat="1" ht="18" customHeight="1" x14ac:dyDescent="0.3"/>
    <row r="11518" s="479" customFormat="1" ht="18" customHeight="1" x14ac:dyDescent="0.3"/>
    <row r="11519" s="479" customFormat="1" ht="18" customHeight="1" x14ac:dyDescent="0.3"/>
    <row r="11520" s="479" customFormat="1" ht="18" customHeight="1" x14ac:dyDescent="0.3"/>
    <row r="11521" s="479" customFormat="1" ht="18" customHeight="1" x14ac:dyDescent="0.3"/>
    <row r="11522" s="479" customFormat="1" ht="18" customHeight="1" x14ac:dyDescent="0.3"/>
    <row r="11523" s="479" customFormat="1" ht="18" customHeight="1" x14ac:dyDescent="0.3"/>
    <row r="11524" s="479" customFormat="1" ht="18" customHeight="1" x14ac:dyDescent="0.3"/>
    <row r="11525" s="479" customFormat="1" ht="18" customHeight="1" x14ac:dyDescent="0.3"/>
    <row r="11526" s="479" customFormat="1" ht="18" customHeight="1" x14ac:dyDescent="0.3"/>
    <row r="11527" s="479" customFormat="1" ht="18" customHeight="1" x14ac:dyDescent="0.3"/>
    <row r="11528" s="479" customFormat="1" ht="18" customHeight="1" x14ac:dyDescent="0.3"/>
    <row r="11529" s="479" customFormat="1" ht="18" customHeight="1" x14ac:dyDescent="0.3"/>
    <row r="11530" s="479" customFormat="1" ht="18" customHeight="1" x14ac:dyDescent="0.3"/>
    <row r="11531" s="479" customFormat="1" ht="18" customHeight="1" x14ac:dyDescent="0.3"/>
    <row r="11532" s="479" customFormat="1" ht="18" customHeight="1" x14ac:dyDescent="0.3"/>
    <row r="11533" s="479" customFormat="1" ht="18" customHeight="1" x14ac:dyDescent="0.3"/>
    <row r="11534" s="479" customFormat="1" ht="18" customHeight="1" x14ac:dyDescent="0.3"/>
    <row r="11535" s="479" customFormat="1" ht="18" customHeight="1" x14ac:dyDescent="0.3"/>
    <row r="11536" s="479" customFormat="1" ht="18" customHeight="1" x14ac:dyDescent="0.3"/>
    <row r="11537" s="479" customFormat="1" ht="18" customHeight="1" x14ac:dyDescent="0.3"/>
    <row r="11538" s="479" customFormat="1" ht="18" customHeight="1" x14ac:dyDescent="0.3"/>
    <row r="11539" s="479" customFormat="1" ht="18" customHeight="1" x14ac:dyDescent="0.3"/>
    <row r="11540" s="479" customFormat="1" ht="18" customHeight="1" x14ac:dyDescent="0.3"/>
    <row r="11541" s="479" customFormat="1" ht="18" customHeight="1" x14ac:dyDescent="0.3"/>
    <row r="11542" s="479" customFormat="1" ht="18" customHeight="1" x14ac:dyDescent="0.3"/>
    <row r="11543" s="479" customFormat="1" ht="18" customHeight="1" x14ac:dyDescent="0.3"/>
    <row r="11544" s="479" customFormat="1" ht="18" customHeight="1" x14ac:dyDescent="0.3"/>
    <row r="11545" s="479" customFormat="1" ht="18" customHeight="1" x14ac:dyDescent="0.3"/>
    <row r="11546" s="479" customFormat="1" ht="18" customHeight="1" x14ac:dyDescent="0.3"/>
    <row r="11547" s="479" customFormat="1" ht="18" customHeight="1" x14ac:dyDescent="0.3"/>
    <row r="11548" s="479" customFormat="1" ht="18" customHeight="1" x14ac:dyDescent="0.3"/>
    <row r="11549" s="479" customFormat="1" ht="18" customHeight="1" x14ac:dyDescent="0.3"/>
    <row r="11550" s="479" customFormat="1" ht="18" customHeight="1" x14ac:dyDescent="0.3"/>
    <row r="11551" s="479" customFormat="1" ht="18" customHeight="1" x14ac:dyDescent="0.3"/>
    <row r="11552" s="479" customFormat="1" ht="18" customHeight="1" x14ac:dyDescent="0.3"/>
    <row r="11553" s="479" customFormat="1" ht="18" customHeight="1" x14ac:dyDescent="0.3"/>
    <row r="11554" s="479" customFormat="1" ht="18" customHeight="1" x14ac:dyDescent="0.3"/>
    <row r="11555" s="479" customFormat="1" ht="18" customHeight="1" x14ac:dyDescent="0.3"/>
    <row r="11556" s="479" customFormat="1" ht="18" customHeight="1" x14ac:dyDescent="0.3"/>
    <row r="11557" s="479" customFormat="1" ht="18" customHeight="1" x14ac:dyDescent="0.3"/>
    <row r="11558" s="479" customFormat="1" ht="18" customHeight="1" x14ac:dyDescent="0.3"/>
    <row r="11559" s="479" customFormat="1" ht="18" customHeight="1" x14ac:dyDescent="0.3"/>
    <row r="11560" s="479" customFormat="1" ht="18" customHeight="1" x14ac:dyDescent="0.3"/>
    <row r="11561" s="479" customFormat="1" ht="18" customHeight="1" x14ac:dyDescent="0.3"/>
    <row r="11562" s="479" customFormat="1" ht="18" customHeight="1" x14ac:dyDescent="0.3"/>
    <row r="11563" s="479" customFormat="1" ht="18" customHeight="1" x14ac:dyDescent="0.3"/>
    <row r="11564" s="479" customFormat="1" ht="18" customHeight="1" x14ac:dyDescent="0.3"/>
    <row r="11565" s="479" customFormat="1" ht="18" customHeight="1" x14ac:dyDescent="0.3"/>
    <row r="11566" s="479" customFormat="1" ht="18" customHeight="1" x14ac:dyDescent="0.3"/>
    <row r="11567" s="479" customFormat="1" ht="18" customHeight="1" x14ac:dyDescent="0.3"/>
    <row r="11568" s="479" customFormat="1" ht="18" customHeight="1" x14ac:dyDescent="0.3"/>
    <row r="11569" s="479" customFormat="1" ht="18" customHeight="1" x14ac:dyDescent="0.3"/>
    <row r="11570" s="479" customFormat="1" ht="18" customHeight="1" x14ac:dyDescent="0.3"/>
    <row r="11571" s="479" customFormat="1" ht="18" customHeight="1" x14ac:dyDescent="0.3"/>
    <row r="11572" s="479" customFormat="1" ht="18" customHeight="1" x14ac:dyDescent="0.3"/>
    <row r="11573" s="479" customFormat="1" ht="18" customHeight="1" x14ac:dyDescent="0.3"/>
    <row r="11574" s="479" customFormat="1" ht="18" customHeight="1" x14ac:dyDescent="0.3"/>
    <row r="11575" s="479" customFormat="1" ht="18" customHeight="1" x14ac:dyDescent="0.3"/>
    <row r="11576" s="479" customFormat="1" ht="18" customHeight="1" x14ac:dyDescent="0.3"/>
    <row r="11577" s="479" customFormat="1" ht="18" customHeight="1" x14ac:dyDescent="0.3"/>
    <row r="11578" s="479" customFormat="1" ht="18" customHeight="1" x14ac:dyDescent="0.3"/>
  </sheetData>
  <sheetProtection sheet="1" objects="1" scenarios="1" formatCells="0" formatColumns="0" formatRows="0" insertHyperlinks="0" sort="0" autoFilter="0"/>
  <mergeCells count="9">
    <mergeCell ref="A2:A8"/>
    <mergeCell ref="C2:O2"/>
    <mergeCell ref="C5:O5"/>
    <mergeCell ref="C7:O7"/>
    <mergeCell ref="C9:O9"/>
    <mergeCell ref="C3:O3"/>
    <mergeCell ref="C4:O4"/>
    <mergeCell ref="C6:O6"/>
    <mergeCell ref="C8:O8"/>
  </mergeCells>
  <phoneticPr fontId="92" type="noConversion"/>
  <conditionalFormatting sqref="L12:L61">
    <cfRule type="iconSet" priority="16">
      <iconSet iconSet="3Symbols2" showValue="0">
        <cfvo type="percent" val="0"/>
        <cfvo type="percent" val="33"/>
        <cfvo type="percent" val="67"/>
      </iconSet>
    </cfRule>
  </conditionalFormatting>
  <conditionalFormatting sqref="K12:K61 N12:N61">
    <cfRule type="dataBar" priority="3">
      <dataBar>
        <cfvo type="min"/>
        <cfvo type="max"/>
        <color theme="4" tint="0.39997558519241921"/>
      </dataBar>
      <extLst>
        <ext xmlns:x14="http://schemas.microsoft.com/office/spreadsheetml/2009/9/main" uri="{B025F937-C7B1-47D3-B67F-A62EFF666E3E}">
          <x14:id>{87BDA93D-74D0-4C27-9FEC-491043CA42CA}</x14:id>
        </ext>
      </extLst>
    </cfRule>
  </conditionalFormatting>
  <conditionalFormatting sqref="L12:L61">
    <cfRule type="expression" dxfId="1091" priority="1">
      <formula>AND($K12&lt;&gt;"",ISBLANK($J12))</formula>
    </cfRule>
  </conditionalFormatting>
  <dataValidations count="6">
    <dataValidation type="custom" errorStyle="warning" allowBlank="1" showInputMessage="1" showErrorMessage="1" error="La date d’échéance doit être supérieure ou égale à la date de début. Sélectionnez OUI pour conserver l’entrée, NON pour réessayer et ANNULER pour effacer le contenu de la cellule" sqref="I15:I25" xr:uid="{D204C17D-982B-4C1E-893F-37508DD1ACEE}">
      <formula1>I15&gt;=H15</formula1>
    </dataValidation>
    <dataValidation type="list" errorStyle="warning" allowBlank="1" showInputMessage="1" showErrorMessage="1" error="Sélectionnez une entrée dans la liste. Sélectionnez ANNULER, appuyez sur ALT+FLÈCHE BAS pour ouvrir la liste déroulante, puis sur ENTRÉE pour opérer votre sélection" sqref="K12:K61" xr:uid="{53BA9F7B-1B24-4407-B9B4-634E9E4D8720}">
      <formula1>"25%,50%,75%,100%"</formula1>
    </dataValidation>
    <dataValidation type="list" errorStyle="warning" allowBlank="1" showInputMessage="1" showErrorMessage="1" error="Sélectionnez une entrée dans la liste. Sélectionnez ANNULER, appuyez sur ALT+FLÈCHE BAS pour ouvrir la liste déroulante, puis sur ENTRÉE pour opérer votre sélection" sqref="G12:G61 L12:L61" xr:uid="{F08C83D2-3E5D-4C4B-B8F3-6E0DB4272BC7}">
      <formula1>"1,2,3"</formula1>
    </dataValidation>
    <dataValidation allowBlank="1" showInputMessage="1" showErrorMessage="1" prompt="Entrez l’année de cette liste de tâches dans cette cellule" sqref="K1:O1" xr:uid="{065A7BC4-5EE3-43D7-8C86-649817E24250}"/>
    <dataValidation allowBlank="1" showInputMessage="1" showErrorMessage="1" prompt="Le titre de la feuille de calcul figure dans cette cellule." sqref="C11:F11" xr:uid="{7CA9C447-F549-4DAD-B1E2-C232EC98FD9C}"/>
    <dataValidation type="list" allowBlank="1" showInputMessage="1" showErrorMessage="1" sqref="D12:D61" xr:uid="{CAFD03BB-8ECE-4430-B661-AFBA87E532DD}">
      <formula1>"1,2,3,4,5,6,7,8,9"</formula1>
    </dataValidation>
  </dataValidations>
  <hyperlinks>
    <hyperlink ref="E13" r:id="rId1" xr:uid="{6410B190-CA4B-4F1B-BC0F-2962087F4A03}"/>
  </hyperlinks>
  <printOptions horizontalCentered="1"/>
  <pageMargins left="0.23622047244094491" right="0.23622047244094491" top="0.74803149606299213" bottom="0.74803149606299213" header="0.31496062992125984" footer="0.31496062992125984"/>
  <pageSetup paperSize="9" scale="73" fitToHeight="0" orientation="landscape" r:id="rId2"/>
  <headerFooter differentFirst="1">
    <oddFooter>&amp;CPage &amp;P of &amp;N</oddFooter>
    <firstFooter>&amp;CPage &amp;P of &amp;N</firstFooter>
  </headerFooter>
  <ignoredErrors>
    <ignoredError sqref="K17" unlockedFormula="1"/>
  </ignoredErrors>
  <drawing r:id="rId3"/>
  <legacyDrawing r:id="rId4"/>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87BDA93D-74D0-4C27-9FEC-491043CA42CA}">
            <x14:dataBar minLength="0" maxLength="100" border="1">
              <x14:cfvo type="autoMin"/>
              <x14:cfvo type="autoMax"/>
              <x14:borderColor theme="4" tint="0.39997558519241921"/>
              <x14:negativeFillColor rgb="FFFF0000"/>
              <x14:axisColor rgb="FF000000"/>
            </x14:dataBar>
          </x14:cfRule>
          <xm:sqref>K12:K61 N12:N61</xm:sqref>
        </x14:conditionalFormatting>
        <x14:conditionalFormatting xmlns:xm="http://schemas.microsoft.com/office/excel/2006/main">
          <x14:cfRule type="iconSet" priority="2" id="{90CF4624-6C26-4C56-8D23-945D997BA959}">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L12:L61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DA886382-E10A-4224-8959-F38280EDA102}">
          <x14:formula1>
            <xm:f>Logo!$B$46:$B$51</xm:f>
          </x14:formula1>
          <xm:sqref>J12:J61</xm:sqref>
        </x14:dataValidation>
        <x14:dataValidation type="list" errorStyle="warning" allowBlank="1" showInputMessage="1" showErrorMessage="1" error="Sélectionnez une entrée dans la liste. Sélectionnez ANNULER, appuyez sur ALT+FLÈCHE BAS pour ouvrir la liste déroulante, puis sur ENTRÉE pour opérer votre sélection" xr:uid="{62E0F7DF-E722-4A37-8CFD-FFEBF24EB23E}">
          <x14:formula1>
            <xm:f>KPI!$B$4:$B$53</xm:f>
          </x14:formula1>
          <xm:sqref>M12:M220 N42:N220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5189D-1C68-4D46-B23B-F6CAD3E0DCB9}">
  <sheetPr codeName="Tabelle8">
    <tabColor theme="6" tint="0.59999389629810485"/>
    <pageSetUpPr fitToPage="1"/>
  </sheetPr>
  <dimension ref="A1:Z60"/>
  <sheetViews>
    <sheetView showGridLines="0" zoomScaleNormal="100" workbookViewId="0">
      <pane ySplit="4" topLeftCell="A5" activePane="bottomLeft" state="frozen"/>
      <selection activeCell="C28" sqref="C28"/>
      <selection pane="bottomLeft" activeCell="I7" sqref="I7"/>
    </sheetView>
  </sheetViews>
  <sheetFormatPr baseColWidth="10" defaultColWidth="12.5546875" defaultRowHeight="14.4" x14ac:dyDescent="0.3"/>
  <cols>
    <col min="1" max="1" width="7" style="435" customWidth="1"/>
    <col min="2" max="2" width="4.5546875" style="650" customWidth="1"/>
    <col min="3" max="3" width="29" style="650" customWidth="1"/>
    <col min="4" max="4" width="16.109375" style="650" customWidth="1"/>
    <col min="5" max="5" width="17" style="650" customWidth="1"/>
    <col min="6" max="6" width="31.88671875" style="650" customWidth="1"/>
    <col min="7" max="7" width="7" style="650" customWidth="1"/>
    <col min="8" max="8" width="26" style="650" customWidth="1"/>
    <col min="9" max="9" width="7" style="650" customWidth="1"/>
    <col min="10" max="10" width="8.44140625" style="651" customWidth="1"/>
    <col min="11" max="18" width="4" style="650" customWidth="1"/>
    <col min="19" max="19" width="12.5546875" style="650"/>
    <col min="20" max="20" width="12.77734375" style="652" customWidth="1"/>
    <col min="21" max="24" width="0.21875" style="653" customWidth="1"/>
    <col min="25" max="26" width="0.21875" style="654" customWidth="1"/>
    <col min="27" max="16384" width="12.5546875" style="650"/>
  </cols>
  <sheetData>
    <row r="1" spans="1:26" s="641" customFormat="1" ht="45" customHeight="1" x14ac:dyDescent="0.6">
      <c r="A1" s="102"/>
      <c r="B1" s="638" t="str">
        <f ca="1">' '!A907</f>
        <v>A N A L Y S E   D U   R I S Q U E</v>
      </c>
      <c r="C1" s="639"/>
      <c r="D1" s="639"/>
      <c r="E1" s="639"/>
      <c r="F1" s="639"/>
      <c r="G1" s="639"/>
      <c r="H1" s="639"/>
      <c r="I1" s="640"/>
      <c r="J1" s="622"/>
      <c r="T1" s="642"/>
      <c r="U1" s="643"/>
      <c r="V1" s="643"/>
      <c r="W1" s="643"/>
      <c r="X1" s="643"/>
      <c r="Y1" s="644"/>
      <c r="Z1" s="644"/>
    </row>
    <row r="2" spans="1:26" s="646" customFormat="1" ht="22.5" customHeight="1" x14ac:dyDescent="0.3">
      <c r="A2" s="435"/>
      <c r="B2" s="645"/>
      <c r="J2" s="647"/>
      <c r="T2" s="648"/>
      <c r="U2" s="470"/>
      <c r="V2" s="470"/>
      <c r="W2" s="470"/>
      <c r="X2" s="470"/>
      <c r="Y2" s="649"/>
      <c r="Z2" s="649"/>
    </row>
    <row r="3" spans="1:26" ht="12.75" customHeight="1" x14ac:dyDescent="0.3">
      <c r="C3" s="646"/>
    </row>
    <row r="4" spans="1:26" ht="36" customHeight="1" x14ac:dyDescent="0.3">
      <c r="B4" s="655" t="str">
        <f ca="1">' '!A916</f>
        <v>No.</v>
      </c>
      <c r="C4" s="656" t="str">
        <f ca="1">' '!A917</f>
        <v>Risque</v>
      </c>
      <c r="D4" s="657" t="str">
        <f ca="1">' '!A919</f>
        <v>Probabilité d'occurrence</v>
      </c>
      <c r="E4" s="657" t="str">
        <f ca="1">' '!A920</f>
        <v>Étendue des dommages</v>
      </c>
      <c r="F4" s="656" t="str">
        <f ca="1">' '!A918</f>
        <v>Impact</v>
      </c>
      <c r="G4" s="656" t="str">
        <f ca="1">' '!A921</f>
        <v>Ten-
dance</v>
      </c>
      <c r="H4" s="656" t="str">
        <f ca="1">' '!A922</f>
        <v>Mesures possibles</v>
      </c>
      <c r="I4" s="658" t="str">
        <f ca="1">' '!A923</f>
        <v>Statut</v>
      </c>
      <c r="U4" s="653" t="s">
        <v>612</v>
      </c>
      <c r="V4" s="653" t="str">
        <f ca="1">D4</f>
        <v>Probabilité d'occurrence</v>
      </c>
      <c r="W4" s="653" t="str">
        <f ca="1">E4</f>
        <v>Étendue des dommages</v>
      </c>
      <c r="Y4" s="654" t="s">
        <v>801</v>
      </c>
    </row>
    <row r="5" spans="1:26" ht="23.4" x14ac:dyDescent="0.3">
      <c r="B5" s="391" t="s">
        <v>626</v>
      </c>
      <c r="C5" s="444" t="s">
        <v>3635</v>
      </c>
      <c r="D5" s="436" t="s">
        <v>987</v>
      </c>
      <c r="E5" s="436" t="s">
        <v>254</v>
      </c>
      <c r="F5" s="392"/>
      <c r="G5" s="393">
        <v>2</v>
      </c>
      <c r="H5" s="392"/>
      <c r="I5" s="659">
        <f ca="1">Y5</f>
        <v>3</v>
      </c>
      <c r="U5" s="653" t="str">
        <f>B5</f>
        <v>R1</v>
      </c>
      <c r="V5" s="660">
        <f ca="1">IF(E5=' '!$A$206,1,
IF(E5=' '!$A$207,2,
IF(E5=' '!$A$208,3,
IF(E5=' '!$A$209,4,10))))</f>
        <v>4</v>
      </c>
      <c r="W5" s="660">
        <f ca="1">IF(D5=' '!$A$202,1,
IF(D5=' '!$A$203,2,
IF(D5=' '!$A$204,3,
IF(D5=' '!$A$205,4,10))))</f>
        <v>4</v>
      </c>
      <c r="X5" s="660">
        <v>1</v>
      </c>
      <c r="Y5" s="654">
        <f ca="1">IF(V5&gt;4,"",
IF(OR(V5=4),3,
IF(AND(W5&gt;=3,V5&gt;=3),3,
IF(AND(W5&gt;=4,V5&gt;=2),3,
IF(AND(W5&gt;=1,V5&gt;=3),2,
IF(AND(W5&gt;=2,V5&gt;=3),2,
IF(AND(W5&gt;=2,V5&gt;=2),2,
IF(AND(W5&gt;=3,V5&gt;=2),2,
IF(AND(W5&gt;=4,V5&gt;=1),2,
IF(AND(W5&gt;=1,V5&gt;=2),1,
IF(AND(W5&gt;=1,V5&gt;=1),1,
IF(AND(W5&gt;=2,V5&gt;=1),1,
IF(AND(W5&gt;=3,V5&gt;=1),1,
"")))))))))))))</f>
        <v>3</v>
      </c>
    </row>
    <row r="6" spans="1:26" ht="23.4" x14ac:dyDescent="0.3">
      <c r="B6" s="394" t="s">
        <v>627</v>
      </c>
      <c r="C6" s="392" t="s">
        <v>3636</v>
      </c>
      <c r="D6" s="436" t="s">
        <v>984</v>
      </c>
      <c r="E6" s="436" t="s">
        <v>989</v>
      </c>
      <c r="F6" s="395"/>
      <c r="G6" s="396"/>
      <c r="H6" s="395"/>
      <c r="I6" s="659">
        <f t="shared" ref="I6:I19" ca="1" si="0">Y6</f>
        <v>1</v>
      </c>
      <c r="U6" s="653" t="str">
        <f t="shared" ref="U6:U19" si="1">B6</f>
        <v>R2</v>
      </c>
      <c r="V6" s="660">
        <f ca="1">IF(E6=' '!$A$206,1,
IF(E6=' '!$A$207,2,
IF(E6=' '!$A$208,3,
IF(E6=' '!$A$209,4,10))))</f>
        <v>2</v>
      </c>
      <c r="W6" s="660">
        <f ca="1">IF(D6=' '!$A$202,1,
IF(D6=' '!$A$203,2,
IF(D6=' '!$A$204,3,
IF(D6=' '!$A$205,4,10))))</f>
        <v>1</v>
      </c>
      <c r="X6" s="660">
        <v>1</v>
      </c>
      <c r="Y6" s="654">
        <f t="shared" ref="Y6:Y19" ca="1" si="2">IF(V6&gt;4,"",
IF(OR(V6=4),3,
IF(AND(W6&gt;=3,V6&gt;=3),3,
IF(AND(W6&gt;=4,V6&gt;=2),3,
IF(AND(W6&gt;=1,V6&gt;=3),2,
IF(AND(W6&gt;=2,V6&gt;=3),2,
IF(AND(W6&gt;=2,V6&gt;=2),2,
IF(AND(W6&gt;=3,V6&gt;=2),2,
IF(AND(W6&gt;=4,V6&gt;=1),2,
IF(AND(W6&gt;=1,V6&gt;=2),1,
IF(AND(W6&gt;=1,V6&gt;=1),1,
IF(AND(W6&gt;=2,V6&gt;=1),1,
IF(AND(W6&gt;=3,V6&gt;=1),1,
"")))))))))))))</f>
        <v>1</v>
      </c>
    </row>
    <row r="7" spans="1:26" ht="23.4" x14ac:dyDescent="0.3">
      <c r="B7" s="397" t="s">
        <v>628</v>
      </c>
      <c r="C7" s="445"/>
      <c r="D7" s="436"/>
      <c r="E7" s="436"/>
      <c r="F7" s="398"/>
      <c r="G7" s="399"/>
      <c r="H7" s="398"/>
      <c r="I7" s="659" t="str">
        <f t="shared" ca="1" si="0"/>
        <v/>
      </c>
      <c r="U7" s="653" t="str">
        <f t="shared" si="1"/>
        <v>R3</v>
      </c>
      <c r="V7" s="660">
        <f ca="1">IF(E7=' '!$A$206,1,
IF(E7=' '!$A$207,2,
IF(E7=' '!$A$208,3,
IF(E7=' '!$A$209,4,10))))</f>
        <v>10</v>
      </c>
      <c r="W7" s="660">
        <f ca="1">IF(D7=' '!$A$202,1,
IF(D7=' '!$A$203,2,
IF(D7=' '!$A$204,3,
IF(D7=' '!$A$205,4,10))))</f>
        <v>10</v>
      </c>
      <c r="X7" s="660">
        <v>1</v>
      </c>
      <c r="Y7" s="654" t="str">
        <f t="shared" ca="1" si="2"/>
        <v/>
      </c>
    </row>
    <row r="8" spans="1:26" ht="23.4" x14ac:dyDescent="0.3">
      <c r="B8" s="400" t="s">
        <v>629</v>
      </c>
      <c r="C8" s="437"/>
      <c r="D8" s="436"/>
      <c r="E8" s="436"/>
      <c r="F8" s="402"/>
      <c r="G8" s="403"/>
      <c r="H8" s="402"/>
      <c r="I8" s="659" t="str">
        <f t="shared" ca="1" si="0"/>
        <v/>
      </c>
      <c r="U8" s="653" t="str">
        <f t="shared" si="1"/>
        <v>R4</v>
      </c>
      <c r="V8" s="660">
        <f ca="1">IF(E8=' '!$A$206,1,
IF(E8=' '!$A$207,2,
IF(E8=' '!$A$208,3,
IF(E8=' '!$A$209,4,10))))</f>
        <v>10</v>
      </c>
      <c r="W8" s="660">
        <f ca="1">IF(D8=' '!$A$202,1,
IF(D8=' '!$A$203,2,
IF(D8=' '!$A$204,3,
IF(D8=' '!$A$205,4,10))))</f>
        <v>10</v>
      </c>
      <c r="X8" s="660">
        <v>1</v>
      </c>
      <c r="Y8" s="654" t="str">
        <f t="shared" ca="1" si="2"/>
        <v/>
      </c>
    </row>
    <row r="9" spans="1:26" ht="23.4" x14ac:dyDescent="0.3">
      <c r="B9" s="404" t="s">
        <v>630</v>
      </c>
      <c r="C9" s="395"/>
      <c r="D9" s="436"/>
      <c r="E9" s="436"/>
      <c r="F9" s="405"/>
      <c r="G9" s="406"/>
      <c r="H9" s="405"/>
      <c r="I9" s="659" t="str">
        <f t="shared" ca="1" si="0"/>
        <v/>
      </c>
      <c r="U9" s="653" t="str">
        <f t="shared" si="1"/>
        <v>R5</v>
      </c>
      <c r="V9" s="660">
        <f ca="1">IF(E9=' '!$A$206,1,
IF(E9=' '!$A$207,2,
IF(E9=' '!$A$208,3,
IF(E9=' '!$A$209,4,10))))</f>
        <v>10</v>
      </c>
      <c r="W9" s="660">
        <f ca="1">IF(D9=' '!$A$202,1,
IF(D9=' '!$A$203,2,
IF(D9=' '!$A$204,3,
IF(D9=' '!$A$205,4,10))))</f>
        <v>10</v>
      </c>
      <c r="X9" s="660">
        <v>1</v>
      </c>
      <c r="Y9" s="654" t="str">
        <f t="shared" ca="1" si="2"/>
        <v/>
      </c>
    </row>
    <row r="10" spans="1:26" ht="23.4" x14ac:dyDescent="0.3">
      <c r="B10" s="407" t="s">
        <v>631</v>
      </c>
      <c r="C10" s="408"/>
      <c r="D10" s="436"/>
      <c r="E10" s="436"/>
      <c r="F10" s="409"/>
      <c r="G10" s="410"/>
      <c r="H10" s="409"/>
      <c r="I10" s="659" t="str">
        <f t="shared" ca="1" si="0"/>
        <v/>
      </c>
      <c r="U10" s="653" t="str">
        <f t="shared" si="1"/>
        <v>R6</v>
      </c>
      <c r="V10" s="660">
        <f ca="1">IF(E10=' '!$A$206,1,
IF(E10=' '!$A$207,2,
IF(E10=' '!$A$208,3,
IF(E10=' '!$A$209,4,10))))</f>
        <v>10</v>
      </c>
      <c r="W10" s="660">
        <f ca="1">IF(D10=' '!$A$202,1,
IF(D10=' '!$A$203,2,
IF(D10=' '!$A$204,3,
IF(D10=' '!$A$205,4,10))))</f>
        <v>10</v>
      </c>
      <c r="X10" s="660">
        <v>1</v>
      </c>
      <c r="Y10" s="654" t="str">
        <f t="shared" ca="1" si="2"/>
        <v/>
      </c>
    </row>
    <row r="11" spans="1:26" ht="23.4" x14ac:dyDescent="0.3">
      <c r="B11" s="411" t="s">
        <v>632</v>
      </c>
      <c r="C11" s="412"/>
      <c r="D11" s="436"/>
      <c r="E11" s="436"/>
      <c r="F11" s="401"/>
      <c r="G11" s="413"/>
      <c r="H11" s="414"/>
      <c r="I11" s="659" t="str">
        <f t="shared" ca="1" si="0"/>
        <v/>
      </c>
      <c r="U11" s="653" t="str">
        <f t="shared" si="1"/>
        <v>R7</v>
      </c>
      <c r="V11" s="660">
        <f ca="1">IF(E11=' '!$A$206,1,
IF(E11=' '!$A$207,2,
IF(E11=' '!$A$208,3,
IF(E11=' '!$A$209,4,10))))</f>
        <v>10</v>
      </c>
      <c r="W11" s="660">
        <f ca="1">IF(D11=' '!$A$202,1,
IF(D11=' '!$A$203,2,
IF(D11=' '!$A$204,3,
IF(D11=' '!$A$205,4,10))))</f>
        <v>10</v>
      </c>
      <c r="X11" s="660">
        <v>1</v>
      </c>
      <c r="Y11" s="654" t="str">
        <f t="shared" ca="1" si="2"/>
        <v/>
      </c>
    </row>
    <row r="12" spans="1:26" ht="23.4" x14ac:dyDescent="0.3">
      <c r="B12" s="415" t="s">
        <v>633</v>
      </c>
      <c r="C12" s="416"/>
      <c r="D12" s="436"/>
      <c r="E12" s="436"/>
      <c r="F12" s="417"/>
      <c r="G12" s="418"/>
      <c r="H12" s="419"/>
      <c r="I12" s="659" t="str">
        <f t="shared" ca="1" si="0"/>
        <v/>
      </c>
      <c r="U12" s="653" t="str">
        <f t="shared" si="1"/>
        <v>R8</v>
      </c>
      <c r="V12" s="660">
        <f ca="1">IF(E12=' '!$A$206,1,
IF(E12=' '!$A$207,2,
IF(E12=' '!$A$208,3,
IF(E12=' '!$A$209,4,10))))</f>
        <v>10</v>
      </c>
      <c r="W12" s="660">
        <f ca="1">IF(D12=' '!$A$202,1,
IF(D12=' '!$A$203,2,
IF(D12=' '!$A$204,3,
IF(D12=' '!$A$205,4,10))))</f>
        <v>10</v>
      </c>
      <c r="X12" s="660">
        <v>1</v>
      </c>
      <c r="Y12" s="654" t="str">
        <f t="shared" ca="1" si="2"/>
        <v/>
      </c>
    </row>
    <row r="13" spans="1:26" ht="23.4" x14ac:dyDescent="0.3">
      <c r="B13" s="420" t="s">
        <v>634</v>
      </c>
      <c r="C13" s="421"/>
      <c r="D13" s="436"/>
      <c r="E13" s="436"/>
      <c r="F13" s="422"/>
      <c r="G13" s="423"/>
      <c r="H13" s="422"/>
      <c r="I13" s="659" t="str">
        <f t="shared" ca="1" si="0"/>
        <v/>
      </c>
      <c r="U13" s="653" t="str">
        <f t="shared" si="1"/>
        <v>R9</v>
      </c>
      <c r="V13" s="660">
        <f ca="1">IF(E13=' '!$A$206,1,
IF(E13=' '!$A$207,2,
IF(E13=' '!$A$208,3,
IF(E13=' '!$A$209,4,10))))</f>
        <v>10</v>
      </c>
      <c r="W13" s="660">
        <f ca="1">IF(D13=' '!$A$202,1,
IF(D13=' '!$A$203,2,
IF(D13=' '!$A$204,3,
IF(D13=' '!$A$205,4,10))))</f>
        <v>10</v>
      </c>
      <c r="X13" s="660">
        <v>1</v>
      </c>
      <c r="Y13" s="654" t="str">
        <f t="shared" ca="1" si="2"/>
        <v/>
      </c>
    </row>
    <row r="14" spans="1:26" ht="23.4" x14ac:dyDescent="0.3">
      <c r="B14" s="424" t="s">
        <v>635</v>
      </c>
      <c r="C14" s="405"/>
      <c r="D14" s="436"/>
      <c r="E14" s="436"/>
      <c r="F14" s="422"/>
      <c r="G14" s="423"/>
      <c r="H14" s="422"/>
      <c r="I14" s="659" t="str">
        <f t="shared" ca="1" si="0"/>
        <v/>
      </c>
      <c r="U14" s="653" t="str">
        <f t="shared" si="1"/>
        <v>R10</v>
      </c>
      <c r="V14" s="660">
        <f ca="1">IF(E14=' '!$A$206,1,
IF(E14=' '!$A$207,2,
IF(E14=' '!$A$208,3,
IF(E14=' '!$A$209,4,10))))</f>
        <v>10</v>
      </c>
      <c r="W14" s="660">
        <f ca="1">IF(D14=' '!$A$202,1,
IF(D14=' '!$A$203,2,
IF(D14=' '!$A$204,3,
IF(D14=' '!$A$205,4,10))))</f>
        <v>10</v>
      </c>
      <c r="X14" s="660">
        <v>1</v>
      </c>
      <c r="Y14" s="654" t="str">
        <f t="shared" ca="1" si="2"/>
        <v/>
      </c>
    </row>
    <row r="15" spans="1:26" ht="23.4" x14ac:dyDescent="0.3">
      <c r="B15" s="425" t="s">
        <v>891</v>
      </c>
      <c r="C15" s="414"/>
      <c r="D15" s="436"/>
      <c r="E15" s="436"/>
      <c r="F15" s="422"/>
      <c r="G15" s="423"/>
      <c r="H15" s="422"/>
      <c r="I15" s="659" t="str">
        <f t="shared" ca="1" si="0"/>
        <v/>
      </c>
      <c r="U15" s="653" t="str">
        <f t="shared" si="1"/>
        <v>R11</v>
      </c>
      <c r="V15" s="660">
        <f ca="1">IF(E15=' '!$A$206,1,
IF(E15=' '!$A$207,2,
IF(E15=' '!$A$208,3,
IF(E15=' '!$A$209,4,10))))</f>
        <v>10</v>
      </c>
      <c r="W15" s="660">
        <f ca="1">IF(D15=' '!$A$202,1,
IF(D15=' '!$A$203,2,
IF(D15=' '!$A$204,3,
IF(D15=' '!$A$205,4,10))))</f>
        <v>10</v>
      </c>
      <c r="X15" s="660">
        <v>1</v>
      </c>
      <c r="Y15" s="654" t="str">
        <f t="shared" ca="1" si="2"/>
        <v/>
      </c>
    </row>
    <row r="16" spans="1:26" ht="23.4" x14ac:dyDescent="0.3">
      <c r="B16" s="426" t="s">
        <v>892</v>
      </c>
      <c r="C16" s="409"/>
      <c r="D16" s="436"/>
      <c r="E16" s="436"/>
      <c r="F16" s="422"/>
      <c r="G16" s="423"/>
      <c r="H16" s="422"/>
      <c r="I16" s="659" t="str">
        <f t="shared" ca="1" si="0"/>
        <v/>
      </c>
      <c r="U16" s="653" t="str">
        <f t="shared" si="1"/>
        <v>R12</v>
      </c>
      <c r="V16" s="660">
        <f ca="1">IF(E16=' '!$A$206,1,
IF(E16=' '!$A$207,2,
IF(E16=' '!$A$208,3,
IF(E16=' '!$A$209,4,10))))</f>
        <v>10</v>
      </c>
      <c r="W16" s="660">
        <f ca="1">IF(D16=' '!$A$202,1,
IF(D16=' '!$A$203,2,
IF(D16=' '!$A$204,3,
IF(D16=' '!$A$205,4,10))))</f>
        <v>10</v>
      </c>
      <c r="X16" s="660">
        <v>1</v>
      </c>
      <c r="Y16" s="654" t="str">
        <f t="shared" ca="1" si="2"/>
        <v/>
      </c>
    </row>
    <row r="17" spans="2:25" ht="23.4" x14ac:dyDescent="0.3">
      <c r="B17" s="427" t="s">
        <v>893</v>
      </c>
      <c r="C17" s="428"/>
      <c r="D17" s="436"/>
      <c r="E17" s="436"/>
      <c r="F17" s="422"/>
      <c r="G17" s="423"/>
      <c r="H17" s="422"/>
      <c r="I17" s="659" t="str">
        <f t="shared" ca="1" si="0"/>
        <v/>
      </c>
      <c r="U17" s="653" t="str">
        <f t="shared" si="1"/>
        <v>R13</v>
      </c>
      <c r="V17" s="660">
        <f ca="1">IF(E17=' '!$A$206,1,
IF(E17=' '!$A$207,2,
IF(E17=' '!$A$208,3,
IF(E17=' '!$A$209,4,10))))</f>
        <v>10</v>
      </c>
      <c r="W17" s="660">
        <f ca="1">IF(D17=' '!$A$202,1,
IF(D17=' '!$A$203,2,
IF(D17=' '!$A$204,3,
IF(D17=' '!$A$205,4,10))))</f>
        <v>10</v>
      </c>
      <c r="X17" s="660">
        <v>1</v>
      </c>
      <c r="Y17" s="654" t="str">
        <f t="shared" ca="1" si="2"/>
        <v/>
      </c>
    </row>
    <row r="18" spans="2:25" ht="23.4" x14ac:dyDescent="0.3">
      <c r="B18" s="429" t="s">
        <v>894</v>
      </c>
      <c r="C18" s="430"/>
      <c r="D18" s="436"/>
      <c r="E18" s="436"/>
      <c r="F18" s="422"/>
      <c r="G18" s="423"/>
      <c r="H18" s="422"/>
      <c r="I18" s="659" t="str">
        <f t="shared" ca="1" si="0"/>
        <v/>
      </c>
      <c r="U18" s="653" t="str">
        <f t="shared" si="1"/>
        <v>R14</v>
      </c>
      <c r="V18" s="660">
        <f ca="1">IF(E18=' '!$A$206,1,
IF(E18=' '!$A$207,2,
IF(E18=' '!$A$208,3,
IF(E18=' '!$A$209,4,10))))</f>
        <v>10</v>
      </c>
      <c r="W18" s="660">
        <f ca="1">IF(D18=' '!$A$202,1,
IF(D18=' '!$A$203,2,
IF(D18=' '!$A$204,3,
IF(D18=' '!$A$205,4,10))))</f>
        <v>10</v>
      </c>
      <c r="X18" s="660">
        <v>1</v>
      </c>
      <c r="Y18" s="654" t="str">
        <f t="shared" ca="1" si="2"/>
        <v/>
      </c>
    </row>
    <row r="19" spans="2:25" ht="23.4" x14ac:dyDescent="0.3">
      <c r="B19" s="431" t="s">
        <v>895</v>
      </c>
      <c r="C19" s="432"/>
      <c r="D19" s="436"/>
      <c r="E19" s="436"/>
      <c r="F19" s="433"/>
      <c r="G19" s="434"/>
      <c r="H19" s="433"/>
      <c r="I19" s="659" t="str">
        <f t="shared" ca="1" si="0"/>
        <v/>
      </c>
      <c r="U19" s="653" t="str">
        <f t="shared" si="1"/>
        <v>R15</v>
      </c>
      <c r="V19" s="660">
        <f ca="1">IF(E19=' '!$A$206,1,
IF(E19=' '!$A$207,2,
IF(E19=' '!$A$208,3,
IF(E19=' '!$A$209,4,10))))</f>
        <v>10</v>
      </c>
      <c r="W19" s="660">
        <f ca="1">IF(D19=' '!$A$202,1,
IF(D19=' '!$A$203,2,
IF(D19=' '!$A$204,3,
IF(D19=' '!$A$205,4,10))))</f>
        <v>10</v>
      </c>
      <c r="X19" s="661">
        <v>1</v>
      </c>
      <c r="Y19" s="654" t="str">
        <f t="shared" ca="1" si="2"/>
        <v/>
      </c>
    </row>
    <row r="20" spans="2:25" ht="18" x14ac:dyDescent="0.35">
      <c r="C20" s="650">
        <v>5</v>
      </c>
      <c r="I20" s="662"/>
    </row>
    <row r="34" spans="8:8" ht="15.6" x14ac:dyDescent="0.3">
      <c r="H34" s="663"/>
    </row>
    <row r="35" spans="8:8" ht="15.6" x14ac:dyDescent="0.3">
      <c r="H35" s="663"/>
    </row>
    <row r="36" spans="8:8" ht="15.6" x14ac:dyDescent="0.3">
      <c r="H36" s="663"/>
    </row>
    <row r="37" spans="8:8" ht="15.6" x14ac:dyDescent="0.3">
      <c r="H37" s="663"/>
    </row>
    <row r="38" spans="8:8" ht="15.6" x14ac:dyDescent="0.3">
      <c r="H38" s="663"/>
    </row>
    <row r="39" spans="8:8" ht="15.6" x14ac:dyDescent="0.3">
      <c r="H39" s="663"/>
    </row>
    <row r="40" spans="8:8" ht="15.6" x14ac:dyDescent="0.3">
      <c r="H40" s="663"/>
    </row>
    <row r="41" spans="8:8" ht="15.6" x14ac:dyDescent="0.3">
      <c r="H41" s="663"/>
    </row>
    <row r="42" spans="8:8" ht="15.6" x14ac:dyDescent="0.3">
      <c r="H42" s="663"/>
    </row>
    <row r="43" spans="8:8" ht="15.6" x14ac:dyDescent="0.3">
      <c r="H43" s="663"/>
    </row>
    <row r="44" spans="8:8" ht="15.6" x14ac:dyDescent="0.3">
      <c r="H44" s="663"/>
    </row>
    <row r="45" spans="8:8" ht="15.6" x14ac:dyDescent="0.3">
      <c r="H45" s="663"/>
    </row>
    <row r="46" spans="8:8" ht="15.6" x14ac:dyDescent="0.3">
      <c r="H46" s="663"/>
    </row>
    <row r="47" spans="8:8" ht="15.6" x14ac:dyDescent="0.3">
      <c r="H47" s="663"/>
    </row>
    <row r="48" spans="8:8" ht="15.6" x14ac:dyDescent="0.3">
      <c r="H48" s="663"/>
    </row>
    <row r="54" spans="2:3" ht="0.9" customHeight="1" x14ac:dyDescent="0.3"/>
    <row r="55" spans="2:3" x14ac:dyDescent="0.3">
      <c r="C55" s="646"/>
    </row>
    <row r="60" spans="2:3" x14ac:dyDescent="0.3">
      <c r="B60" s="605" t="s">
        <v>1152</v>
      </c>
    </row>
  </sheetData>
  <sheetProtection sheet="1" objects="1" scenarios="1" formatCells="0" formatColumns="0" formatRows="0" insertHyperlinks="0" sort="0" autoFilter="0"/>
  <phoneticPr fontId="92" type="noConversion"/>
  <conditionalFormatting sqref="G5:G19">
    <cfRule type="iconSet" priority="29">
      <iconSet iconSet="3ArrowsGray" showValue="0">
        <cfvo type="percent" val="0"/>
        <cfvo type="num" val="2"/>
        <cfvo type="num" val="3"/>
      </iconSet>
    </cfRule>
  </conditionalFormatting>
  <conditionalFormatting sqref="E5:E19">
    <cfRule type="iconSet" priority="25">
      <iconSet iconSet="5Rating">
        <cfvo type="percent" val="0"/>
        <cfvo type="num" val="2"/>
        <cfvo type="num" val="5"/>
        <cfvo type="num" val="7"/>
        <cfvo type="num" val="9"/>
      </iconSet>
    </cfRule>
  </conditionalFormatting>
  <conditionalFormatting sqref="D5:D19">
    <cfRule type="iconSet" priority="24">
      <iconSet iconSet="5Rating">
        <cfvo type="percent" val="0"/>
        <cfvo type="num" val="2"/>
        <cfvo type="num" val="5"/>
        <cfvo type="num" val="7"/>
        <cfvo type="num" val="9"/>
      </iconSet>
    </cfRule>
  </conditionalFormatting>
  <conditionalFormatting sqref="D5:D19">
    <cfRule type="expression" dxfId="1090" priority="26">
      <formula>MOD(ROW(B1),2)=0</formula>
    </cfRule>
    <cfRule type="expression" dxfId="1089" priority="27">
      <formula>MOD(ROW(B2),2)=0</formula>
    </cfRule>
  </conditionalFormatting>
  <conditionalFormatting sqref="E5:E19">
    <cfRule type="expression" dxfId="1088" priority="18205">
      <formula>MOD(ROW(A1),2)=0</formula>
    </cfRule>
    <cfRule type="expression" dxfId="1087" priority="18206">
      <formula>MOD(ROW(A2),2)=0</formula>
    </cfRule>
  </conditionalFormatting>
  <conditionalFormatting sqref="F5:H19">
    <cfRule type="expression" dxfId="1086" priority="18211">
      <formula>MOD(ROW(C1),2)=0</formula>
    </cfRule>
    <cfRule type="expression" dxfId="1085" priority="18212">
      <formula>MOD(ROW(C2),2)=0</formula>
    </cfRule>
  </conditionalFormatting>
  <conditionalFormatting sqref="I5:I19">
    <cfRule type="expression" dxfId="1084" priority="1">
      <formula>I5=3</formula>
    </cfRule>
    <cfRule type="expression" dxfId="1083" priority="2">
      <formula>I5=2</formula>
    </cfRule>
    <cfRule type="expression" dxfId="1082" priority="3">
      <formula>I5=1</formula>
    </cfRule>
    <cfRule type="expression" dxfId="1081" priority="5">
      <formula>MOD(ROW(C1),2)=0</formula>
    </cfRule>
    <cfRule type="expression" dxfId="1080" priority="6">
      <formula>MOD(ROW(C2),2)=0</formula>
    </cfRule>
  </conditionalFormatting>
  <dataValidations count="2">
    <dataValidation type="list" allowBlank="1" showInputMessage="1" showErrorMessage="1" sqref="G54 G61 G5:G52" xr:uid="{45F9104C-D748-443A-9E85-9DFF8454D981}">
      <formula1>"1,2,3"</formula1>
    </dataValidation>
    <dataValidation type="list" allowBlank="1" showInputMessage="1" showErrorMessage="1" sqref="D20:E52 D54:E54 D61:E61" xr:uid="{F479B2FF-973F-43C6-8BA6-1561947A9E69}">
      <formula1>"1,2,3,4,5,6,7,8,9,10"</formula1>
    </dataValidation>
  </dataValidations>
  <pageMargins left="0.19685039370078741" right="0.19685039370078741" top="0.31496062992125984" bottom="0.43307086614173229" header="0" footer="0.19685039370078741"/>
  <pageSetup paperSize="8" orientation="portrait" r:id="rId1"/>
  <headerFooter scaleWithDoc="0">
    <oddFooter>&amp;L&amp;8&amp;K01+049(c) s. imboden&amp;C&amp;8&amp;K01+049printed &amp;D&amp;R&amp;8&amp;K03+000&amp;P/&amp;N</oddFooter>
  </headerFooter>
  <rowBreaks count="1" manualBreakCount="1">
    <brk id="20"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C634CC3C-4AC7-491A-B60E-D502385E1BA8}">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I5:I19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7025A38D-E52B-4F89-9BA5-ADFF670DD441}">
          <x14:formula1>
            <xm:f>' '!$A$202:$A$205</xm:f>
          </x14:formula1>
          <xm:sqref>D5:D19</xm:sqref>
        </x14:dataValidation>
        <x14:dataValidation type="list" allowBlank="1" showInputMessage="1" showErrorMessage="1" xr:uid="{A052F4B1-F9B7-4DB4-BE9B-CF8588B2DA05}">
          <x14:formula1>
            <xm:f>' '!$A$206:$A$209</xm:f>
          </x14:formula1>
          <xm:sqref>E5:E19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Massnahmen5">
    <tabColor theme="5" tint="0.59999389629810485"/>
    <pageSetUpPr fitToPage="1"/>
  </sheetPr>
  <dimension ref="A1:AT162"/>
  <sheetViews>
    <sheetView showGridLines="0" zoomScaleNormal="100" workbookViewId="0">
      <pane xSplit="6" ySplit="5" topLeftCell="G6" activePane="bottomRight" state="frozen"/>
      <selection sqref="A1:XFD1048576"/>
      <selection pane="topRight" sqref="A1:XFD1048576"/>
      <selection pane="bottomLeft" sqref="A1:XFD1048576"/>
      <selection pane="bottomRight" activeCell="C6" sqref="C6:C9"/>
    </sheetView>
  </sheetViews>
  <sheetFormatPr baseColWidth="10" defaultColWidth="11.44140625" defaultRowHeight="18.75" customHeight="1" x14ac:dyDescent="0.3"/>
  <cols>
    <col min="1" max="1" width="6.6640625" style="723" customWidth="1"/>
    <col min="2" max="2" width="4.33203125" style="721" bestFit="1" customWidth="1"/>
    <col min="3" max="3" width="23.44140625" style="736" customWidth="1"/>
    <col min="4" max="4" width="4.6640625" style="737" customWidth="1"/>
    <col min="5" max="5" width="3.44140625" style="737" hidden="1" customWidth="1"/>
    <col min="6" max="6" width="28.44140625" style="736" customWidth="1"/>
    <col min="7" max="7" width="19" style="736" customWidth="1"/>
    <col min="8" max="8" width="15.6640625" style="738" customWidth="1"/>
    <col min="9" max="9" width="15.33203125" style="738" customWidth="1"/>
    <col min="10" max="10" width="7.33203125" style="738" customWidth="1"/>
    <col min="11" max="11" width="4.5546875" style="737" customWidth="1"/>
    <col min="12" max="12" width="37.6640625" style="739" customWidth="1"/>
    <col min="13" max="13" width="4.6640625" style="737" customWidth="1"/>
    <col min="14" max="14" width="3.44140625" style="737" hidden="1" customWidth="1"/>
    <col min="15" max="15" width="16.109375" style="738" customWidth="1"/>
    <col min="16" max="16" width="15.33203125" style="738" customWidth="1"/>
    <col min="17" max="17" width="7.33203125" style="738" customWidth="1"/>
    <col min="18" max="18" width="11.44140625" style="739" customWidth="1"/>
    <col min="19" max="19" width="5.5546875" style="739" customWidth="1"/>
    <col min="20" max="20" width="4.6640625" style="709" customWidth="1"/>
    <col min="21" max="21" width="40.33203125" style="739" customWidth="1"/>
    <col min="22" max="22" width="2.6640625" style="740" customWidth="1"/>
    <col min="23" max="24" width="10.44140625" style="739" customWidth="1"/>
    <col min="25" max="25" width="10.44140625" style="739" bestFit="1" customWidth="1"/>
    <col min="26" max="26" width="4.5546875" style="741" customWidth="1"/>
    <col min="27" max="27" width="3.6640625" style="621" customWidth="1"/>
    <col min="28" max="28" width="3.6640625" style="622" customWidth="1"/>
    <col min="29" max="29" width="3.33203125" style="678" hidden="1" customWidth="1"/>
    <col min="30" max="30" width="5.6640625" style="678" hidden="1" customWidth="1"/>
    <col min="31" max="31" width="3.33203125" style="678" hidden="1" customWidth="1"/>
    <col min="32" max="32" width="3.5546875" style="678" hidden="1" customWidth="1"/>
    <col min="33" max="33" width="3.33203125" style="678" hidden="1" customWidth="1"/>
    <col min="34" max="34" width="3.6640625" style="622" hidden="1" customWidth="1"/>
    <col min="35" max="35" width="3.33203125" style="673" hidden="1" customWidth="1"/>
    <col min="36" max="36" width="7.5546875" style="673" hidden="1" customWidth="1"/>
    <col min="37" max="37" width="3.33203125" style="673" hidden="1" customWidth="1"/>
    <col min="38" max="38" width="3.6640625" style="673" hidden="1" customWidth="1"/>
    <col min="39" max="39" width="3.33203125" style="673" hidden="1" customWidth="1"/>
    <col min="40" max="40" width="4.44140625" style="622" hidden="1" customWidth="1"/>
    <col min="41" max="43" width="3.77734375" style="622" hidden="1" customWidth="1"/>
    <col min="44" max="44" width="6.5546875" style="622" hidden="1" customWidth="1"/>
    <col min="45" max="45" width="4.44140625" style="622" customWidth="1"/>
    <col min="46" max="46" width="11.44140625" style="622" customWidth="1"/>
    <col min="47" max="16384" width="11.44140625" style="40"/>
  </cols>
  <sheetData>
    <row r="1" spans="1:46" ht="45" customHeight="1" x14ac:dyDescent="0.6">
      <c r="A1" s="664"/>
      <c r="B1" s="214"/>
      <c r="C1" s="607" t="str">
        <f ca="1">' '!A158</f>
        <v>G E S T I O N   D E S   R I S Q U E S</v>
      </c>
      <c r="D1" s="665"/>
      <c r="E1" s="665"/>
      <c r="F1" s="596"/>
      <c r="G1" s="596"/>
      <c r="H1" s="596"/>
      <c r="I1" s="666"/>
      <c r="J1" s="596"/>
      <c r="K1" s="665"/>
      <c r="L1" s="667"/>
      <c r="M1" s="665"/>
      <c r="N1" s="665"/>
      <c r="O1" s="596"/>
      <c r="P1" s="596"/>
      <c r="Q1" s="596"/>
      <c r="R1" s="667"/>
      <c r="S1" s="667"/>
      <c r="T1" s="668"/>
      <c r="U1" s="667"/>
      <c r="V1" s="669"/>
      <c r="W1" s="670"/>
      <c r="X1" s="671"/>
      <c r="Y1" s="672"/>
      <c r="Z1" s="668"/>
      <c r="AC1" s="673"/>
      <c r="AD1" s="673"/>
      <c r="AE1" s="673"/>
      <c r="AF1" s="673"/>
      <c r="AG1" s="673"/>
      <c r="AO1" s="622" t="s">
        <v>983</v>
      </c>
    </row>
    <row r="2" spans="1:46" ht="6" hidden="1" customHeight="1" x14ac:dyDescent="0.3">
      <c r="A2" s="621"/>
      <c r="B2" s="214"/>
      <c r="C2" s="215"/>
      <c r="D2" s="674"/>
      <c r="E2" s="674"/>
      <c r="F2" s="215"/>
      <c r="G2" s="215"/>
      <c r="H2" s="215"/>
      <c r="I2" s="675"/>
      <c r="J2" s="215"/>
      <c r="K2" s="674"/>
      <c r="L2" s="616"/>
      <c r="M2" s="674"/>
      <c r="N2" s="674"/>
      <c r="O2" s="215"/>
      <c r="P2" s="215"/>
      <c r="Q2" s="215"/>
      <c r="R2" s="616"/>
      <c r="S2" s="616"/>
      <c r="T2" s="616"/>
      <c r="U2" s="616"/>
      <c r="V2" s="676"/>
      <c r="W2" s="616"/>
      <c r="X2" s="677"/>
      <c r="Y2" s="616"/>
      <c r="Z2" s="616"/>
    </row>
    <row r="3" spans="1:46" s="41" customFormat="1" ht="20.25" customHeight="1" x14ac:dyDescent="0.3">
      <c r="A3" s="679"/>
      <c r="B3" s="198"/>
      <c r="D3" s="680"/>
      <c r="E3" s="680"/>
      <c r="F3" s="216"/>
      <c r="G3" s="216"/>
      <c r="H3" s="1368" t="str">
        <f ca="1">' '!A195</f>
        <v>Risque initial</v>
      </c>
      <c r="I3" s="1368"/>
      <c r="J3" s="1369"/>
      <c r="K3" s="680"/>
      <c r="L3" s="681"/>
      <c r="M3" s="680"/>
      <c r="N3" s="680"/>
      <c r="O3" s="1363" t="str">
        <f ca="1">' '!A198</f>
        <v>Risque résiduel</v>
      </c>
      <c r="P3" s="1363"/>
      <c r="Q3" s="1364"/>
      <c r="R3" s="681"/>
      <c r="S3" s="681"/>
      <c r="T3" s="681"/>
      <c r="U3" s="681"/>
      <c r="V3" s="682"/>
      <c r="W3" s="681"/>
      <c r="X3" s="681"/>
      <c r="Y3" s="681"/>
      <c r="Z3" s="681"/>
      <c r="AA3" s="683"/>
      <c r="AB3" s="647"/>
      <c r="AC3" s="678"/>
      <c r="AD3" s="678" t="s">
        <v>888</v>
      </c>
      <c r="AE3" s="678"/>
      <c r="AF3" s="678"/>
      <c r="AG3" s="678"/>
      <c r="AH3" s="647"/>
      <c r="AI3" s="678"/>
      <c r="AJ3" s="678" t="s">
        <v>889</v>
      </c>
      <c r="AK3" s="678"/>
      <c r="AL3" s="678"/>
      <c r="AM3" s="678"/>
      <c r="AN3" s="647"/>
      <c r="AO3" s="678" t="s">
        <v>888</v>
      </c>
      <c r="AP3" s="647"/>
      <c r="AQ3" s="678" t="s">
        <v>889</v>
      </c>
      <c r="AR3" s="647"/>
      <c r="AS3" s="647"/>
      <c r="AT3" s="647"/>
    </row>
    <row r="4" spans="1:46" s="702" customFormat="1" ht="32.25" customHeight="1" x14ac:dyDescent="0.3">
      <c r="A4" s="684"/>
      <c r="B4" s="685" t="str">
        <f ca="1">' '!A41</f>
        <v>No.</v>
      </c>
      <c r="C4" s="686" t="str">
        <f ca="1">' '!A181</f>
        <v>Famille de risque</v>
      </c>
      <c r="D4" s="687" t="str">
        <f ca="1">B4</f>
        <v>No.</v>
      </c>
      <c r="E4" s="687" t="s">
        <v>890</v>
      </c>
      <c r="F4" s="688" t="str">
        <f ca="1">' '!A192</f>
        <v>Risque</v>
      </c>
      <c r="G4" s="688" t="str">
        <f ca="1">' '!A193</f>
        <v>Responsable</v>
      </c>
      <c r="H4" s="689" t="str">
        <f ca="1">' '!A170</f>
        <v>Probabilité</v>
      </c>
      <c r="I4" s="689" t="str">
        <f ca="1">' '!A172</f>
        <v>Impact</v>
      </c>
      <c r="J4" s="690" t="str">
        <f ca="1">' '!A196</f>
        <v>Risque initial</v>
      </c>
      <c r="K4" s="687" t="str">
        <f ca="1">B4</f>
        <v>No.</v>
      </c>
      <c r="L4" s="691" t="str">
        <f ca="1">' '!A174</f>
        <v>Mesures</v>
      </c>
      <c r="M4" s="687" t="str">
        <f ca="1">D4</f>
        <v>No.</v>
      </c>
      <c r="N4" s="687" t="s">
        <v>890</v>
      </c>
      <c r="O4" s="692" t="str">
        <f ca="1">H4</f>
        <v>Probabilité</v>
      </c>
      <c r="P4" s="692" t="str">
        <f ca="1">I4</f>
        <v>Impact</v>
      </c>
      <c r="Q4" s="693" t="str">
        <f ca="1">' '!A197</f>
        <v>Risque résiduel</v>
      </c>
      <c r="R4" s="693" t="str">
        <f ca="1">' '!A200</f>
        <v>Traitement du risque</v>
      </c>
      <c r="S4" s="693" t="str">
        <f ca="1">' '!A220</f>
        <v>Trend</v>
      </c>
      <c r="T4" s="687" t="str">
        <f ca="1">B4</f>
        <v>No.</v>
      </c>
      <c r="U4" s="694" t="str">
        <f ca="1">' '!A199</f>
        <v>Plan d'action &amp; Projets</v>
      </c>
      <c r="V4" s="695" t="s">
        <v>481</v>
      </c>
      <c r="W4" s="696" t="str">
        <f ca="1">' '!A55</f>
        <v>Qui ?</v>
      </c>
      <c r="X4" s="696" t="str">
        <f ca="1">' '!A53</f>
        <v>Début</v>
      </c>
      <c r="Y4" s="696" t="str">
        <f ca="1">' '!A54</f>
        <v>Fin</v>
      </c>
      <c r="Z4" s="697" t="s">
        <v>526</v>
      </c>
      <c r="AA4" s="698" t="s">
        <v>21</v>
      </c>
      <c r="AB4" s="699"/>
      <c r="AC4" s="700" t="s">
        <v>799</v>
      </c>
      <c r="AD4" s="700" t="s">
        <v>495</v>
      </c>
      <c r="AE4" s="700" t="s">
        <v>800</v>
      </c>
      <c r="AF4" s="701"/>
      <c r="AG4" s="700" t="s">
        <v>801</v>
      </c>
      <c r="AH4" s="699"/>
      <c r="AI4" s="700" t="s">
        <v>799</v>
      </c>
      <c r="AJ4" s="700" t="s">
        <v>495</v>
      </c>
      <c r="AK4" s="700" t="s">
        <v>800</v>
      </c>
      <c r="AL4" s="701"/>
      <c r="AM4" s="700" t="s">
        <v>801</v>
      </c>
      <c r="AN4" s="699"/>
      <c r="AO4" s="700" t="s">
        <v>799</v>
      </c>
      <c r="AP4" s="700" t="s">
        <v>495</v>
      </c>
      <c r="AQ4" s="700" t="s">
        <v>799</v>
      </c>
      <c r="AR4" s="700" t="s">
        <v>495</v>
      </c>
      <c r="AS4" s="699"/>
      <c r="AT4" s="699"/>
    </row>
    <row r="5" spans="1:46" s="714" customFormat="1" ht="9" customHeight="1" x14ac:dyDescent="0.3">
      <c r="A5" s="703"/>
      <c r="B5" s="704"/>
      <c r="C5" s="705"/>
      <c r="D5" s="706"/>
      <c r="E5" s="706"/>
      <c r="F5" s="705"/>
      <c r="G5" s="705"/>
      <c r="H5" s="707"/>
      <c r="I5" s="707"/>
      <c r="J5" s="707"/>
      <c r="K5" s="706"/>
      <c r="L5" s="708"/>
      <c r="M5" s="706"/>
      <c r="N5" s="706"/>
      <c r="O5" s="707"/>
      <c r="P5" s="707"/>
      <c r="Q5" s="707"/>
      <c r="R5" s="708"/>
      <c r="S5" s="708"/>
      <c r="T5" s="709"/>
      <c r="U5" s="708"/>
      <c r="V5" s="710"/>
      <c r="W5" s="708"/>
      <c r="X5" s="708"/>
      <c r="Y5" s="708"/>
      <c r="Z5" s="711"/>
      <c r="AA5" s="712" t="str">
        <f>IF($C$6="","","drucken")</f>
        <v>drucken</v>
      </c>
      <c r="AB5" s="713"/>
      <c r="AC5" s="700"/>
      <c r="AD5" s="700"/>
      <c r="AE5" s="700"/>
      <c r="AF5" s="701"/>
      <c r="AG5" s="700"/>
      <c r="AH5" s="713"/>
      <c r="AI5" s="700"/>
      <c r="AJ5" s="700"/>
      <c r="AK5" s="700"/>
      <c r="AL5" s="701"/>
      <c r="AM5" s="700"/>
      <c r="AN5" s="713"/>
      <c r="AO5" s="713"/>
      <c r="AP5" s="713"/>
      <c r="AQ5" s="713"/>
      <c r="AR5" s="713"/>
      <c r="AS5" s="713"/>
      <c r="AT5" s="713"/>
    </row>
    <row r="6" spans="1:46" ht="14.4" x14ac:dyDescent="0.3">
      <c r="A6" s="715">
        <f>B6</f>
        <v>1</v>
      </c>
      <c r="B6" s="716">
        <v>1</v>
      </c>
      <c r="C6" s="1359" t="s">
        <v>977</v>
      </c>
      <c r="D6" s="69" t="s">
        <v>626</v>
      </c>
      <c r="E6" s="717">
        <f t="shared" ref="E6:E37" si="0">IF(AND(F6&lt;&gt;"",I6&lt;&gt;"",H6&lt;&gt;""),1,0)</f>
        <v>1</v>
      </c>
      <c r="F6" s="42" t="str">
        <f>IF(Risikoanalyse!C5&lt;&gt;"",Risikoanalyse!C5,"")</f>
        <v>Risque 1</v>
      </c>
      <c r="G6" s="43" t="s">
        <v>246</v>
      </c>
      <c r="H6" s="325" t="str">
        <f>IF(Risikoanalyse!D5&lt;&gt;"",Risikoanalyse!D5,"")</f>
        <v>certain</v>
      </c>
      <c r="I6" s="325" t="s">
        <v>989</v>
      </c>
      <c r="J6" s="718">
        <f>AG6</f>
        <v>3</v>
      </c>
      <c r="K6" s="70" t="s">
        <v>401</v>
      </c>
      <c r="L6" s="44" t="s">
        <v>246</v>
      </c>
      <c r="M6" s="71" t="s">
        <v>803</v>
      </c>
      <c r="N6" s="717">
        <f>IF(AND(E6&lt;&gt;"",P6&lt;&gt;"",O6&lt;&gt;""),1,0)</f>
        <v>1</v>
      </c>
      <c r="O6" s="326" t="str">
        <f>IF(H6&lt;&gt;"",H6,"")</f>
        <v>certain</v>
      </c>
      <c r="P6" s="326" t="str">
        <f t="shared" ref="P6:P70" si="1">IF(I6&lt;&gt;"",I6,"")</f>
        <v>modéré</v>
      </c>
      <c r="Q6" s="719">
        <f>AM6</f>
        <v>3</v>
      </c>
      <c r="R6" s="327" t="s">
        <v>991</v>
      </c>
      <c r="S6" s="372">
        <v>3</v>
      </c>
      <c r="T6" s="72" t="s">
        <v>321</v>
      </c>
      <c r="U6" s="6" t="s">
        <v>505</v>
      </c>
      <c r="V6" s="38">
        <v>1</v>
      </c>
      <c r="W6" s="9" t="s">
        <v>246</v>
      </c>
      <c r="X6" s="10">
        <f ca="1">TODAY()</f>
        <v>46049</v>
      </c>
      <c r="Y6" s="10">
        <f ca="1">X6+60</f>
        <v>46109</v>
      </c>
      <c r="Z6" s="361">
        <v>1</v>
      </c>
      <c r="AA6" s="621" t="str">
        <f>IF($C$6="","","drucken")</f>
        <v>drucken</v>
      </c>
      <c r="AB6" s="713"/>
      <c r="AC6" s="720">
        <f>IF(H6&lt;&gt;"",
IF(OR(H6=' '!$C$202,H6=' '!$D$202,H6=' '!$E$202,H6=' '!$G$202),1,
IF(OR(H6=' '!$C$203,H6=' '!$D$203,H6=' '!$E$203,H6=' '!$G$203),2,
IF(OR(H6=' '!$C$204,H6=' '!$D$204,H6=' '!$E$204,H6=' '!$G$204),3,
IF(OR(H6=' '!$C$205,H6=' '!$D$205,H6=' '!$E$205,H6=' '!$G$205),4
)))),-1)</f>
        <v>4</v>
      </c>
      <c r="AD6" s="720">
        <f>IF(I6&lt;&gt;"",
IF(OR(I6=' '!$C$206,I6=' '!$D$206,I6=' '!$E$206,I6=' '!$G$206),1,
IF(OR(I6=' '!$C$207,I6=' '!$D$207,I6=' '!$E$207,I6=' '!$G$207),2,
IF(OR(I6=' '!$C$208,I6=' '!$D$208,I6=' '!$E$208,I6=' '!$G$208),3,
IF(OR(I6=' '!$C$209,I6=' '!$D$209,I6=' '!$E$209,I6=' '!$G$209),4
)))),-1)</f>
        <v>2</v>
      </c>
      <c r="AE6" s="720">
        <v>1</v>
      </c>
      <c r="AG6" s="720">
        <f t="shared" ref="AG6:AG69" si="2">IF(OR(AD6=4),3,
IF(AND(AC6&gt;=3,AD6&gt;=3),3,
IF(AND(AC6&gt;=4,AD6&gt;=2),3,
IF(AND(AC6&gt;=1,AD6&gt;=3),2,
IF(AND(AC6&gt;=2,AD6&gt;=3),2,
IF(AND(AC6&gt;=2,AD6&gt;=2),2,
IF(AND(AC6&gt;=3,AD6&gt;=2),2,
IF(AND(AC6&gt;=4,AD6&gt;=1),2,
IF(AND(AC6&gt;=1,AD6&gt;=2),1,
IF(AND(AC6&gt;=1,AD6&gt;=1),1,
IF(AND(AC6&gt;=2,AD6&gt;=1),1,
IF(AND(AC6&gt;=3,AD6&gt;=1),1,
""))))))))))))</f>
        <v>3</v>
      </c>
      <c r="AI6" s="720">
        <f>IF(O6&lt;&gt;"",
IF(OR(O6=' '!$C$202,O6=' '!$D$202,O6=' '!$E$202,O6=' '!$G$202),1,
IF(OR(O6=' '!$C$203,O6=' '!$D$203,O6=' '!$E$203,O6=' '!$G$203),2,
IF(OR(O6=' '!$C$204,O6=' '!$D$204,O6=' '!$E$204,O6=' '!$G$204),3,
IF(OR(O6=' '!$C$205,O6=' '!$D$205,O6=' '!$E$205,O6=' '!$G$205),4
)))),-1)</f>
        <v>4</v>
      </c>
      <c r="AJ6" s="720">
        <f>IF(P6&lt;&gt;"",
IF(OR(P6=' '!$C$206,P6=' '!$D$206,P6=' '!$E$206,P6=' '!$G$206),1,
IF(OR(P6=' '!$C$207,P6=' '!$D$207,P6=' '!$E$207,P6=' '!$G$207),2,
IF(OR(P6=' '!$C$208,P6=' '!$D$208,P6=' '!$E$208,P6=' '!$G$208),3,
IF(OR(P6=' '!$C$209,P6=' '!$D$209,P6=' '!$E$209,P6=' '!$G$209),4
)))),-1)</f>
        <v>2</v>
      </c>
      <c r="AK6" s="720">
        <v>1</v>
      </c>
      <c r="AL6" s="678"/>
      <c r="AM6" s="720">
        <f t="shared" ref="AM6:AM69" si="3">IF(OR(AJ6=4),3,
IF(AND(AI6&gt;=3,AJ6&gt;=3),3,
IF(AND(AI6&gt;=4,AJ6&gt;=2),3,
IF(AND(AI6&gt;=1,AJ6&gt;=3),2,
IF(AND(AI6&gt;=2,AJ6&gt;=3),2,
IF(AND(AI6&gt;=2,AJ6&gt;=2),2,
IF(AND(AI6&gt;=3,AJ6&gt;=2),2,
IF(AND(AI6&gt;=4,AJ6&gt;=1),2,
IF(AND(AI6&gt;=1,AJ6&gt;=2),1,
IF(AND(AI6&gt;=1,AJ6&gt;=1),1,
IF(AND(AI6&gt;=2,AJ6&gt;=1),1,
IF(AND(AI6&gt;=3,AJ6&gt;=1),1,
""))))))))))))</f>
        <v>3</v>
      </c>
      <c r="AO6" s="622">
        <f>IF(AC6&gt;0,AC6,"")</f>
        <v>4</v>
      </c>
      <c r="AP6" s="622">
        <f>IF(AD6&gt;0,AD6,"")</f>
        <v>2</v>
      </c>
      <c r="AQ6" s="622">
        <f>IF(AI6&gt;0,AI6,"")</f>
        <v>4</v>
      </c>
      <c r="AR6" s="622">
        <f>IF(AJ6&gt;0,AJ6,"")</f>
        <v>2</v>
      </c>
    </row>
    <row r="7" spans="1:46" ht="14.4" x14ac:dyDescent="0.3">
      <c r="A7" s="715">
        <f t="shared" ref="A7:A13" si="4">$A$6</f>
        <v>1</v>
      </c>
      <c r="C7" s="1360"/>
      <c r="D7" s="69" t="s">
        <v>627</v>
      </c>
      <c r="E7" s="717">
        <f t="shared" si="0"/>
        <v>1</v>
      </c>
      <c r="F7" s="42" t="str">
        <f>IF(Risikoanalyse!C6&lt;&gt;"",Risikoanalyse!C6,"")</f>
        <v>Risque 2</v>
      </c>
      <c r="G7" s="43"/>
      <c r="H7" s="325" t="str">
        <f>IF(Risikoanalyse!D6&lt;&gt;"",Risikoanalyse!D6,"")</f>
        <v>peu probable</v>
      </c>
      <c r="I7" s="325" t="str">
        <f>IF(Risikoanalyse!E6&lt;&gt;"",Risikoanalyse!E6,"")</f>
        <v>modéré</v>
      </c>
      <c r="J7" s="719">
        <f t="shared" ref="J7:J70" si="5">AG7</f>
        <v>1</v>
      </c>
      <c r="K7" s="70" t="s">
        <v>402</v>
      </c>
      <c r="L7" s="44"/>
      <c r="M7" s="71" t="s">
        <v>804</v>
      </c>
      <c r="N7" s="717">
        <f t="shared" ref="N7:N37" si="6">IF(AND(E7&lt;&gt;"",P7&lt;&gt;"",O7&lt;&gt;""),1,0)</f>
        <v>1</v>
      </c>
      <c r="O7" s="326" t="str">
        <f t="shared" ref="O7:O70" si="7">IF(H7&lt;&gt;"",H7,"")</f>
        <v>peu probable</v>
      </c>
      <c r="P7" s="326" t="str">
        <f t="shared" si="1"/>
        <v>modéré</v>
      </c>
      <c r="Q7" s="719">
        <f t="shared" ref="Q7:Q26" si="8">AM7</f>
        <v>1</v>
      </c>
      <c r="R7" s="327"/>
      <c r="S7" s="372"/>
      <c r="T7" s="72" t="s">
        <v>322</v>
      </c>
      <c r="U7" s="6"/>
      <c r="V7" s="38">
        <v>2</v>
      </c>
      <c r="W7" s="9"/>
      <c r="X7" s="10"/>
      <c r="Y7" s="10"/>
      <c r="Z7" s="361">
        <v>2</v>
      </c>
      <c r="AA7" s="621" t="str">
        <f t="shared" ref="AA7:AA13" si="9">IF($C$6="","","drucken")</f>
        <v>drucken</v>
      </c>
      <c r="AB7" s="713"/>
      <c r="AC7" s="720">
        <f>IF(H7&lt;&gt;"",
IF(OR(H7=' '!$C$202,H7=' '!$D$202,H7=' '!$E$202,H7=' '!$G$202),1,
IF(OR(H7=' '!$C$203,H7=' '!$D$203,H7=' '!$E$203,H7=' '!$G$203),2,
IF(OR(H7=' '!$C$204,H7=' '!$D$204,H7=' '!$E$204,H7=' '!$G$204),3,
IF(OR(H7=' '!$C$205,H7=' '!$D$205,H7=' '!$E$205,H7=' '!$G$205),4
)))),-1)</f>
        <v>1</v>
      </c>
      <c r="AD7" s="720">
        <f>IF(I7&lt;&gt;"",
IF(OR(I7=' '!$C$206,I7=' '!$D$206,I7=' '!$E$206,I7=' '!$G$206),1,
IF(OR(I7=' '!$C$207,I7=' '!$D$207,I7=' '!$E$207,I7=' '!$G$207),2,
IF(OR(I7=' '!$C$208,I7=' '!$D$208,I7=' '!$E$208,I7=' '!$G$208),3,
IF(OR(I7=' '!$C$209,I7=' '!$D$209,I7=' '!$E$209,I7=' '!$G$209),4
)))),-1)</f>
        <v>2</v>
      </c>
      <c r="AE7" s="720">
        <v>1</v>
      </c>
      <c r="AG7" s="720">
        <f t="shared" si="2"/>
        <v>1</v>
      </c>
      <c r="AI7" s="720">
        <f>IF(O7&lt;&gt;"",
IF(OR(O7=' '!$C$202,O7=' '!$D$202,O7=' '!$E$202,O7=' '!$G$202),1,
IF(OR(O7=' '!$C$203,O7=' '!$D$203,O7=' '!$E$203,O7=' '!$G$203),2,
IF(OR(O7=' '!$C$204,O7=' '!$D$204,O7=' '!$E$204,O7=' '!$G$204),3,
IF(OR(O7=' '!$C$205,O7=' '!$D$205,O7=' '!$E$205,O7=' '!$G$205),4
)))),-1)</f>
        <v>1</v>
      </c>
      <c r="AJ7" s="720">
        <f>IF(P7&lt;&gt;"",
IF(OR(P7=' '!$C$206,P7=' '!$D$206,P7=' '!$E$206,P7=' '!$G$206),1,
IF(OR(P7=' '!$C$207,P7=' '!$D$207,P7=' '!$E$207,P7=' '!$G$207),2,
IF(OR(P7=' '!$C$208,P7=' '!$D$208,P7=' '!$E$208,P7=' '!$G$208),3,
IF(OR(P7=' '!$C$209,P7=' '!$D$209,P7=' '!$E$209,P7=' '!$G$209),4
)))),-1)</f>
        <v>2</v>
      </c>
      <c r="AK7" s="720">
        <v>1</v>
      </c>
      <c r="AL7" s="678"/>
      <c r="AM7" s="720">
        <f t="shared" si="3"/>
        <v>1</v>
      </c>
      <c r="AO7" s="622">
        <f t="shared" ref="AO7:AP70" si="10">IF(AC7&gt;0,AC7,"")</f>
        <v>1</v>
      </c>
      <c r="AP7" s="622">
        <f t="shared" si="10"/>
        <v>2</v>
      </c>
      <c r="AQ7" s="622">
        <f t="shared" ref="AQ7:AR70" si="11">IF(AI7&gt;0,AI7,"")</f>
        <v>1</v>
      </c>
      <c r="AR7" s="622">
        <f t="shared" si="11"/>
        <v>2</v>
      </c>
    </row>
    <row r="8" spans="1:46" ht="14.4" x14ac:dyDescent="0.3">
      <c r="A8" s="715">
        <f t="shared" si="4"/>
        <v>1</v>
      </c>
      <c r="C8" s="1360"/>
      <c r="D8" s="69" t="s">
        <v>628</v>
      </c>
      <c r="E8" s="717">
        <f t="shared" si="0"/>
        <v>0</v>
      </c>
      <c r="F8" s="42" t="str">
        <f>IF(Risikoanalyse!C7&lt;&gt;"",Risikoanalyse!C7,"")</f>
        <v/>
      </c>
      <c r="G8" s="43"/>
      <c r="H8" s="325" t="str">
        <f>IF(Risikoanalyse!D7&lt;&gt;"",Risikoanalyse!D7,"")</f>
        <v/>
      </c>
      <c r="I8" s="325" t="str">
        <f>IF(Risikoanalyse!E7&lt;&gt;"",Risikoanalyse!E7,"")</f>
        <v/>
      </c>
      <c r="J8" s="719" t="str">
        <f t="shared" si="5"/>
        <v/>
      </c>
      <c r="K8" s="70" t="s">
        <v>403</v>
      </c>
      <c r="L8" s="44"/>
      <c r="M8" s="71" t="s">
        <v>805</v>
      </c>
      <c r="N8" s="717">
        <f t="shared" si="6"/>
        <v>0</v>
      </c>
      <c r="O8" s="326" t="str">
        <f t="shared" si="7"/>
        <v/>
      </c>
      <c r="P8" s="326" t="str">
        <f t="shared" si="1"/>
        <v/>
      </c>
      <c r="Q8" s="719" t="str">
        <f t="shared" si="8"/>
        <v/>
      </c>
      <c r="R8" s="327"/>
      <c r="S8" s="372"/>
      <c r="T8" s="72" t="s">
        <v>323</v>
      </c>
      <c r="U8" s="6"/>
      <c r="V8" s="38">
        <v>3</v>
      </c>
      <c r="W8" s="9"/>
      <c r="X8" s="10"/>
      <c r="Y8" s="10"/>
      <c r="Z8" s="361">
        <v>3</v>
      </c>
      <c r="AA8" s="621" t="str">
        <f t="shared" si="9"/>
        <v>drucken</v>
      </c>
      <c r="AB8" s="713"/>
      <c r="AC8" s="720">
        <f>IF(H8&lt;&gt;"",
IF(OR(H8=' '!$C$202,H8=' '!$D$202,H8=' '!$E$202,H8=' '!$G$202),1,
IF(OR(H8=' '!$C$203,H8=' '!$D$203,H8=' '!$E$203,H8=' '!$G$203),2,
IF(OR(H8=' '!$C$204,H8=' '!$D$204,H8=' '!$E$204,H8=' '!$G$204),3,
IF(OR(H8=' '!$C$205,H8=' '!$D$205,H8=' '!$E$205,H8=' '!$G$205),4
)))),-1)</f>
        <v>-1</v>
      </c>
      <c r="AD8" s="720">
        <f>IF(I8&lt;&gt;"",
IF(OR(I8=' '!$C$206,I8=' '!$D$206,I8=' '!$E$206,I8=' '!$G$206),1,
IF(OR(I8=' '!$C$207,I8=' '!$D$207,I8=' '!$E$207,I8=' '!$G$207),2,
IF(OR(I8=' '!$C$208,I8=' '!$D$208,I8=' '!$E$208,I8=' '!$G$208),3,
IF(OR(I8=' '!$C$209,I8=' '!$D$209,I8=' '!$E$209,I8=' '!$G$209),4
)))),-1)</f>
        <v>-1</v>
      </c>
      <c r="AE8" s="720">
        <v>1</v>
      </c>
      <c r="AG8" s="720" t="str">
        <f t="shared" si="2"/>
        <v/>
      </c>
      <c r="AI8" s="720">
        <f>IF(O8&lt;&gt;"",
IF(OR(O8=' '!$C$202,O8=' '!$D$202,O8=' '!$E$202,O8=' '!$G$202),1,
IF(OR(O8=' '!$C$203,O8=' '!$D$203,O8=' '!$E$203,O8=' '!$G$203),2,
IF(OR(O8=' '!$C$204,O8=' '!$D$204,O8=' '!$E$204,O8=' '!$G$204),3,
IF(OR(O8=' '!$C$205,O8=' '!$D$205,O8=' '!$E$205,O8=' '!$G$205),4
)))),-1)</f>
        <v>-1</v>
      </c>
      <c r="AJ8" s="720">
        <f>IF(P8&lt;&gt;"",
IF(OR(P8=' '!$C$206,P8=' '!$D$206,P8=' '!$E$206,P8=' '!$G$206),1,
IF(OR(P8=' '!$C$207,P8=' '!$D$207,P8=' '!$E$207,P8=' '!$G$207),2,
IF(OR(P8=' '!$C$208,P8=' '!$D$208,P8=' '!$E$208,P8=' '!$G$208),3,
IF(OR(P8=' '!$C$209,P8=' '!$D$209,P8=' '!$E$209,P8=' '!$G$209),4
)))),-1)</f>
        <v>-1</v>
      </c>
      <c r="AK8" s="720">
        <v>1</v>
      </c>
      <c r="AL8" s="678"/>
      <c r="AM8" s="720" t="str">
        <f t="shared" si="3"/>
        <v/>
      </c>
      <c r="AO8" s="622" t="str">
        <f t="shared" si="10"/>
        <v/>
      </c>
      <c r="AP8" s="622" t="str">
        <f t="shared" si="10"/>
        <v/>
      </c>
      <c r="AQ8" s="622" t="str">
        <f t="shared" si="11"/>
        <v/>
      </c>
      <c r="AR8" s="622" t="str">
        <f t="shared" si="11"/>
        <v/>
      </c>
    </row>
    <row r="9" spans="1:46" ht="14.4" x14ac:dyDescent="0.3">
      <c r="A9" s="715">
        <f t="shared" si="4"/>
        <v>1</v>
      </c>
      <c r="C9" s="1360"/>
      <c r="D9" s="69" t="s">
        <v>629</v>
      </c>
      <c r="E9" s="717">
        <f t="shared" si="0"/>
        <v>0</v>
      </c>
      <c r="F9" s="42" t="str">
        <f>IF(Risikoanalyse!C8&lt;&gt;"",Risikoanalyse!C8,"")</f>
        <v/>
      </c>
      <c r="G9" s="43"/>
      <c r="H9" s="325" t="str">
        <f>IF(Risikoanalyse!D8&lt;&gt;"",Risikoanalyse!D8,"")</f>
        <v/>
      </c>
      <c r="I9" s="325" t="str">
        <f>IF(Risikoanalyse!E8&lt;&gt;"",Risikoanalyse!E8,"")</f>
        <v/>
      </c>
      <c r="J9" s="719" t="str">
        <f t="shared" si="5"/>
        <v/>
      </c>
      <c r="K9" s="70" t="s">
        <v>404</v>
      </c>
      <c r="L9" s="44"/>
      <c r="M9" s="71" t="s">
        <v>806</v>
      </c>
      <c r="N9" s="717">
        <f t="shared" si="6"/>
        <v>0</v>
      </c>
      <c r="O9" s="326" t="str">
        <f t="shared" si="7"/>
        <v/>
      </c>
      <c r="P9" s="326" t="str">
        <f t="shared" si="1"/>
        <v/>
      </c>
      <c r="Q9" s="719" t="str">
        <f t="shared" si="8"/>
        <v/>
      </c>
      <c r="R9" s="327"/>
      <c r="S9" s="372"/>
      <c r="T9" s="72" t="s">
        <v>324</v>
      </c>
      <c r="U9" s="6"/>
      <c r="V9" s="38"/>
      <c r="W9" s="9"/>
      <c r="X9" s="10"/>
      <c r="Y9" s="10"/>
      <c r="Z9" s="361"/>
      <c r="AA9" s="621" t="str">
        <f t="shared" si="9"/>
        <v>drucken</v>
      </c>
      <c r="AB9" s="713"/>
      <c r="AC9" s="720">
        <f>IF(H9&lt;&gt;"",
IF(OR(H9=' '!$C$202,H9=' '!$D$202,H9=' '!$E$202,H9=' '!$G$202),1,
IF(OR(H9=' '!$C$203,H9=' '!$D$203,H9=' '!$E$203,H9=' '!$G$203),2,
IF(OR(H9=' '!$C$204,H9=' '!$D$204,H9=' '!$E$204,H9=' '!$G$204),3,
IF(OR(H9=' '!$C$205,H9=' '!$D$205,H9=' '!$E$205,H9=' '!$G$205),4
)))),-1)</f>
        <v>-1</v>
      </c>
      <c r="AD9" s="720">
        <f>IF(I9&lt;&gt;"",
IF(OR(I9=' '!$C$206,I9=' '!$D$206,I9=' '!$E$206,I9=' '!$G$206),1,
IF(OR(I9=' '!$C$207,I9=' '!$D$207,I9=' '!$E$207,I9=' '!$G$207),2,
IF(OR(I9=' '!$C$208,I9=' '!$D$208,I9=' '!$E$208,I9=' '!$G$208),3,
IF(OR(I9=' '!$C$209,I9=' '!$D$209,I9=' '!$E$209,I9=' '!$G$209),4
)))),-1)</f>
        <v>-1</v>
      </c>
      <c r="AE9" s="720">
        <v>1</v>
      </c>
      <c r="AG9" s="720" t="str">
        <f t="shared" si="2"/>
        <v/>
      </c>
      <c r="AI9" s="720">
        <f>IF(O9&lt;&gt;"",
IF(OR(O9=' '!$C$202,O9=' '!$D$202,O9=' '!$E$202,O9=' '!$G$202),1,
IF(OR(O9=' '!$C$203,O9=' '!$D$203,O9=' '!$E$203,O9=' '!$G$203),2,
IF(OR(O9=' '!$C$204,O9=' '!$D$204,O9=' '!$E$204,O9=' '!$G$204),3,
IF(OR(O9=' '!$C$205,O9=' '!$D$205,O9=' '!$E$205,O9=' '!$G$205),4
)))),-1)</f>
        <v>-1</v>
      </c>
      <c r="AJ9" s="720">
        <f>IF(P9&lt;&gt;"",
IF(OR(P9=' '!$C$206,P9=' '!$D$206,P9=' '!$E$206,P9=' '!$G$206),1,
IF(OR(P9=' '!$C$207,P9=' '!$D$207,P9=' '!$E$207,P9=' '!$G$207),2,
IF(OR(P9=' '!$C$208,P9=' '!$D$208,P9=' '!$E$208,P9=' '!$G$208),3,
IF(OR(P9=' '!$C$209,P9=' '!$D$209,P9=' '!$E$209,P9=' '!$G$209),4
)))),-1)</f>
        <v>-1</v>
      </c>
      <c r="AK9" s="720">
        <v>1</v>
      </c>
      <c r="AL9" s="678"/>
      <c r="AM9" s="720" t="str">
        <f t="shared" si="3"/>
        <v/>
      </c>
      <c r="AO9" s="622" t="str">
        <f t="shared" si="10"/>
        <v/>
      </c>
      <c r="AP9" s="622" t="str">
        <f t="shared" si="10"/>
        <v/>
      </c>
      <c r="AQ9" s="622" t="str">
        <f t="shared" si="11"/>
        <v/>
      </c>
      <c r="AR9" s="622" t="str">
        <f t="shared" si="11"/>
        <v/>
      </c>
    </row>
    <row r="10" spans="1:46" ht="14.4" x14ac:dyDescent="0.3">
      <c r="A10" s="715">
        <f t="shared" si="4"/>
        <v>1</v>
      </c>
      <c r="C10" s="1366"/>
      <c r="D10" s="69" t="s">
        <v>630</v>
      </c>
      <c r="E10" s="717">
        <f t="shared" si="0"/>
        <v>0</v>
      </c>
      <c r="F10" s="42" t="str">
        <f>IF(Risikoanalyse!C9&lt;&gt;"",Risikoanalyse!C9,"")</f>
        <v/>
      </c>
      <c r="G10" s="43"/>
      <c r="H10" s="325" t="str">
        <f>IF(Risikoanalyse!D9&lt;&gt;"",Risikoanalyse!D9,"")</f>
        <v/>
      </c>
      <c r="I10" s="325" t="str">
        <f>IF(Risikoanalyse!E9&lt;&gt;"",Risikoanalyse!E9,"")</f>
        <v/>
      </c>
      <c r="J10" s="719" t="str">
        <f t="shared" si="5"/>
        <v/>
      </c>
      <c r="K10" s="70" t="s">
        <v>405</v>
      </c>
      <c r="L10" s="44"/>
      <c r="M10" s="71" t="s">
        <v>807</v>
      </c>
      <c r="N10" s="717">
        <f t="shared" si="6"/>
        <v>0</v>
      </c>
      <c r="O10" s="326" t="str">
        <f t="shared" si="7"/>
        <v/>
      </c>
      <c r="P10" s="326" t="str">
        <f t="shared" si="1"/>
        <v/>
      </c>
      <c r="Q10" s="719" t="str">
        <f t="shared" si="8"/>
        <v/>
      </c>
      <c r="R10" s="327"/>
      <c r="S10" s="372"/>
      <c r="T10" s="72" t="s">
        <v>325</v>
      </c>
      <c r="U10" s="6"/>
      <c r="V10" s="38"/>
      <c r="W10" s="9"/>
      <c r="X10" s="10"/>
      <c r="Y10" s="10"/>
      <c r="Z10" s="361"/>
      <c r="AA10" s="621" t="str">
        <f t="shared" si="9"/>
        <v>drucken</v>
      </c>
      <c r="AB10" s="713"/>
      <c r="AC10" s="720">
        <f>IF(H10&lt;&gt;"",
IF(OR(H10=' '!$C$202,H10=' '!$D$202,H10=' '!$E$202,H10=' '!$G$202),1,
IF(OR(H10=' '!$C$203,H10=' '!$D$203,H10=' '!$E$203,H10=' '!$G$203),2,
IF(OR(H10=' '!$C$204,H10=' '!$D$204,H10=' '!$E$204,H10=' '!$G$204),3,
IF(OR(H10=' '!$C$205,H10=' '!$D$205,H10=' '!$E$205,H10=' '!$G$205),4
)))),-1)</f>
        <v>-1</v>
      </c>
      <c r="AD10" s="720">
        <f>IF(I10&lt;&gt;"",
IF(OR(I10=' '!$C$206,I10=' '!$D$206,I10=' '!$E$206,I10=' '!$G$206),1,
IF(OR(I10=' '!$C$207,I10=' '!$D$207,I10=' '!$E$207,I10=' '!$G$207),2,
IF(OR(I10=' '!$C$208,I10=' '!$D$208,I10=' '!$E$208,I10=' '!$G$208),3,
IF(OR(I10=' '!$C$209,I10=' '!$D$209,I10=' '!$E$209,I10=' '!$G$209),4
)))),-1)</f>
        <v>-1</v>
      </c>
      <c r="AE10" s="720">
        <v>1</v>
      </c>
      <c r="AG10" s="720" t="str">
        <f t="shared" si="2"/>
        <v/>
      </c>
      <c r="AI10" s="720">
        <f>IF(O10&lt;&gt;"",
IF(OR(O10=' '!$C$202,O10=' '!$D$202,O10=' '!$E$202,O10=' '!$G$202),1,
IF(OR(O10=' '!$C$203,O10=' '!$D$203,O10=' '!$E$203,O10=' '!$G$203),2,
IF(OR(O10=' '!$C$204,O10=' '!$D$204,O10=' '!$E$204,O10=' '!$G$204),3,
IF(OR(O10=' '!$C$205,O10=' '!$D$205,O10=' '!$E$205,O10=' '!$G$205),4
)))),-1)</f>
        <v>-1</v>
      </c>
      <c r="AJ10" s="720">
        <f>IF(P10&lt;&gt;"",
IF(OR(P10=' '!$C$206,P10=' '!$D$206,P10=' '!$E$206,P10=' '!$G$206),1,
IF(OR(P10=' '!$C$207,P10=' '!$D$207,P10=' '!$E$207,P10=' '!$G$207),2,
IF(OR(P10=' '!$C$208,P10=' '!$D$208,P10=' '!$E$208,P10=' '!$G$208),3,
IF(OR(P10=' '!$C$209,P10=' '!$D$209,P10=' '!$E$209,P10=' '!$G$209),4
)))),-1)</f>
        <v>-1</v>
      </c>
      <c r="AK10" s="720">
        <v>1</v>
      </c>
      <c r="AL10" s="678"/>
      <c r="AM10" s="720" t="str">
        <f t="shared" si="3"/>
        <v/>
      </c>
      <c r="AO10" s="622" t="str">
        <f t="shared" si="10"/>
        <v/>
      </c>
      <c r="AP10" s="622" t="str">
        <f t="shared" si="10"/>
        <v/>
      </c>
      <c r="AQ10" s="622" t="str">
        <f t="shared" si="11"/>
        <v/>
      </c>
      <c r="AR10" s="622" t="str">
        <f t="shared" si="11"/>
        <v/>
      </c>
    </row>
    <row r="11" spans="1:46" ht="14.4" x14ac:dyDescent="0.3">
      <c r="A11" s="715">
        <f t="shared" si="4"/>
        <v>1</v>
      </c>
      <c r="C11" s="1366"/>
      <c r="D11" s="69" t="s">
        <v>631</v>
      </c>
      <c r="E11" s="717">
        <f t="shared" si="0"/>
        <v>0</v>
      </c>
      <c r="F11" s="42" t="str">
        <f>IF(Risikoanalyse!C10&lt;&gt;"",Risikoanalyse!C10,"")</f>
        <v/>
      </c>
      <c r="G11" s="43"/>
      <c r="H11" s="325" t="str">
        <f>IF(Risikoanalyse!D10&lt;&gt;"",Risikoanalyse!D10,"")</f>
        <v/>
      </c>
      <c r="I11" s="325" t="str">
        <f>IF(Risikoanalyse!E10&lt;&gt;"",Risikoanalyse!E10,"")</f>
        <v/>
      </c>
      <c r="J11" s="719" t="str">
        <f t="shared" si="5"/>
        <v/>
      </c>
      <c r="K11" s="70" t="s">
        <v>406</v>
      </c>
      <c r="L11" s="44"/>
      <c r="M11" s="71" t="s">
        <v>808</v>
      </c>
      <c r="N11" s="717">
        <f t="shared" si="6"/>
        <v>0</v>
      </c>
      <c r="O11" s="326" t="str">
        <f t="shared" si="7"/>
        <v/>
      </c>
      <c r="P11" s="326" t="str">
        <f t="shared" si="1"/>
        <v/>
      </c>
      <c r="Q11" s="719" t="str">
        <f t="shared" si="8"/>
        <v/>
      </c>
      <c r="R11" s="327"/>
      <c r="S11" s="372"/>
      <c r="T11" s="72" t="s">
        <v>326</v>
      </c>
      <c r="U11" s="6"/>
      <c r="V11" s="38"/>
      <c r="W11" s="9"/>
      <c r="X11" s="10"/>
      <c r="Y11" s="10"/>
      <c r="Z11" s="361"/>
      <c r="AA11" s="621" t="str">
        <f t="shared" si="9"/>
        <v>drucken</v>
      </c>
      <c r="AB11" s="713"/>
      <c r="AC11" s="720">
        <f>IF(H11&lt;&gt;"",
IF(OR(H11=' '!$C$202,H11=' '!$D$202,H11=' '!$E$202,H11=' '!$G$202),1,
IF(OR(H11=' '!$C$203,H11=' '!$D$203,H11=' '!$E$203,H11=' '!$G$203),2,
IF(OR(H11=' '!$C$204,H11=' '!$D$204,H11=' '!$E$204,H11=' '!$G$204),3,
IF(OR(H11=' '!$C$205,H11=' '!$D$205,H11=' '!$E$205,H11=' '!$G$205),4
)))),-1)</f>
        <v>-1</v>
      </c>
      <c r="AD11" s="720">
        <f>IF(I11&lt;&gt;"",
IF(OR(I11=' '!$C$206,I11=' '!$D$206,I11=' '!$E$206,I11=' '!$G$206),1,
IF(OR(I11=' '!$C$207,I11=' '!$D$207,I11=' '!$E$207,I11=' '!$G$207),2,
IF(OR(I11=' '!$C$208,I11=' '!$D$208,I11=' '!$E$208,I11=' '!$G$208),3,
IF(OR(I11=' '!$C$209,I11=' '!$D$209,I11=' '!$E$209,I11=' '!$G$209),4
)))),-1)</f>
        <v>-1</v>
      </c>
      <c r="AE11" s="720">
        <v>1</v>
      </c>
      <c r="AG11" s="720" t="str">
        <f t="shared" si="2"/>
        <v/>
      </c>
      <c r="AI11" s="720">
        <f>IF(O11&lt;&gt;"",
IF(OR(O11=' '!$C$202,O11=' '!$D$202,O11=' '!$E$202,O11=' '!$G$202),1,
IF(OR(O11=' '!$C$203,O11=' '!$D$203,O11=' '!$E$203,O11=' '!$G$203),2,
IF(OR(O11=' '!$C$204,O11=' '!$D$204,O11=' '!$E$204,O11=' '!$G$204),3,
IF(OR(O11=' '!$C$205,O11=' '!$D$205,O11=' '!$E$205,O11=' '!$G$205),4
)))),-1)</f>
        <v>-1</v>
      </c>
      <c r="AJ11" s="720">
        <f>IF(P11&lt;&gt;"",
IF(OR(P11=' '!$C$206,P11=' '!$D$206,P11=' '!$E$206,P11=' '!$G$206),1,
IF(OR(P11=' '!$C$207,P11=' '!$D$207,P11=' '!$E$207,P11=' '!$G$207),2,
IF(OR(P11=' '!$C$208,P11=' '!$D$208,P11=' '!$E$208,P11=' '!$G$208),3,
IF(OR(P11=' '!$C$209,P11=' '!$D$209,P11=' '!$E$209,P11=' '!$G$209),4
)))),-1)</f>
        <v>-1</v>
      </c>
      <c r="AK11" s="720">
        <v>1</v>
      </c>
      <c r="AL11" s="678"/>
      <c r="AM11" s="720" t="str">
        <f t="shared" si="3"/>
        <v/>
      </c>
      <c r="AO11" s="622" t="str">
        <f t="shared" si="10"/>
        <v/>
      </c>
      <c r="AP11" s="622" t="str">
        <f t="shared" si="10"/>
        <v/>
      </c>
      <c r="AQ11" s="622" t="str">
        <f t="shared" si="11"/>
        <v/>
      </c>
      <c r="AR11" s="622" t="str">
        <f t="shared" si="11"/>
        <v/>
      </c>
    </row>
    <row r="12" spans="1:46" ht="14.4" x14ac:dyDescent="0.3">
      <c r="A12" s="715">
        <f t="shared" si="4"/>
        <v>1</v>
      </c>
      <c r="C12" s="1366"/>
      <c r="D12" s="69" t="s">
        <v>632</v>
      </c>
      <c r="E12" s="717">
        <f t="shared" si="0"/>
        <v>0</v>
      </c>
      <c r="F12" s="42" t="str">
        <f>IF(Risikoanalyse!C11&lt;&gt;"",Risikoanalyse!C11,"")</f>
        <v/>
      </c>
      <c r="G12" s="43"/>
      <c r="H12" s="325" t="str">
        <f>IF(Risikoanalyse!D11&lt;&gt;"",Risikoanalyse!D11,"")</f>
        <v/>
      </c>
      <c r="I12" s="325" t="str">
        <f>IF(Risikoanalyse!E11&lt;&gt;"",Risikoanalyse!E11,"")</f>
        <v/>
      </c>
      <c r="J12" s="719" t="str">
        <f t="shared" si="5"/>
        <v/>
      </c>
      <c r="K12" s="70" t="s">
        <v>407</v>
      </c>
      <c r="L12" s="44"/>
      <c r="M12" s="71" t="s">
        <v>809</v>
      </c>
      <c r="N12" s="717">
        <f t="shared" si="6"/>
        <v>0</v>
      </c>
      <c r="O12" s="326" t="str">
        <f t="shared" si="7"/>
        <v/>
      </c>
      <c r="P12" s="326" t="str">
        <f t="shared" si="1"/>
        <v/>
      </c>
      <c r="Q12" s="719" t="str">
        <f t="shared" si="8"/>
        <v/>
      </c>
      <c r="R12" s="327"/>
      <c r="S12" s="372"/>
      <c r="T12" s="72" t="s">
        <v>327</v>
      </c>
      <c r="U12" s="6"/>
      <c r="V12" s="38"/>
      <c r="W12" s="9"/>
      <c r="X12" s="10"/>
      <c r="Y12" s="10"/>
      <c r="Z12" s="361"/>
      <c r="AA12" s="621" t="str">
        <f t="shared" si="9"/>
        <v>drucken</v>
      </c>
      <c r="AB12" s="713"/>
      <c r="AC12" s="720">
        <f>IF(H12&lt;&gt;"",
IF(OR(H12=' '!$C$202,H12=' '!$D$202,H12=' '!$E$202,H12=' '!$G$202),1,
IF(OR(H12=' '!$C$203,H12=' '!$D$203,H12=' '!$E$203,H12=' '!$G$203),2,
IF(OR(H12=' '!$C$204,H12=' '!$D$204,H12=' '!$E$204,H12=' '!$G$204),3,
IF(OR(H12=' '!$C$205,H12=' '!$D$205,H12=' '!$E$205,H12=' '!$G$205),4
)))),-1)</f>
        <v>-1</v>
      </c>
      <c r="AD12" s="720">
        <f>IF(I12&lt;&gt;"",
IF(OR(I12=' '!$C$206,I12=' '!$D$206,I12=' '!$E$206,I12=' '!$G$206),1,
IF(OR(I12=' '!$C$207,I12=' '!$D$207,I12=' '!$E$207,I12=' '!$G$207),2,
IF(OR(I12=' '!$C$208,I12=' '!$D$208,I12=' '!$E$208,I12=' '!$G$208),3,
IF(OR(I12=' '!$C$209,I12=' '!$D$209,I12=' '!$E$209,I12=' '!$G$209),4
)))),-1)</f>
        <v>-1</v>
      </c>
      <c r="AE12" s="720">
        <v>1</v>
      </c>
      <c r="AG12" s="720" t="str">
        <f t="shared" si="2"/>
        <v/>
      </c>
      <c r="AI12" s="720">
        <f>IF(O12&lt;&gt;"",
IF(OR(O12=' '!$C$202,O12=' '!$D$202,O12=' '!$E$202,O12=' '!$G$202),1,
IF(OR(O12=' '!$C$203,O12=' '!$D$203,O12=' '!$E$203,O12=' '!$G$203),2,
IF(OR(O12=' '!$C$204,O12=' '!$D$204,O12=' '!$E$204,O12=' '!$G$204),3,
IF(OR(O12=' '!$C$205,O12=' '!$D$205,O12=' '!$E$205,O12=' '!$G$205),4
)))),-1)</f>
        <v>-1</v>
      </c>
      <c r="AJ12" s="720">
        <f>IF(P12&lt;&gt;"",
IF(OR(P12=' '!$C$206,P12=' '!$D$206,P12=' '!$E$206,P12=' '!$G$206),1,
IF(OR(P12=' '!$C$207,P12=' '!$D$207,P12=' '!$E$207,P12=' '!$G$207),2,
IF(OR(P12=' '!$C$208,P12=' '!$D$208,P12=' '!$E$208,P12=' '!$G$208),3,
IF(OR(P12=' '!$C$209,P12=' '!$D$209,P12=' '!$E$209,P12=' '!$G$209),4
)))),-1)</f>
        <v>-1</v>
      </c>
      <c r="AK12" s="720">
        <v>1</v>
      </c>
      <c r="AL12" s="678"/>
      <c r="AM12" s="720" t="str">
        <f t="shared" si="3"/>
        <v/>
      </c>
      <c r="AO12" s="622" t="str">
        <f t="shared" si="10"/>
        <v/>
      </c>
      <c r="AP12" s="622" t="str">
        <f t="shared" si="10"/>
        <v/>
      </c>
      <c r="AQ12" s="622" t="str">
        <f t="shared" si="11"/>
        <v/>
      </c>
      <c r="AR12" s="622" t="str">
        <f t="shared" si="11"/>
        <v/>
      </c>
    </row>
    <row r="13" spans="1:46" ht="14.4" x14ac:dyDescent="0.3">
      <c r="A13" s="715">
        <f t="shared" si="4"/>
        <v>1</v>
      </c>
      <c r="C13" s="1367"/>
      <c r="D13" s="69" t="s">
        <v>633</v>
      </c>
      <c r="E13" s="717">
        <f t="shared" si="0"/>
        <v>0</v>
      </c>
      <c r="F13" s="42" t="str">
        <f>IF(Risikoanalyse!C12&lt;&gt;"",Risikoanalyse!C12,"")</f>
        <v/>
      </c>
      <c r="G13" s="43"/>
      <c r="H13" s="325" t="str">
        <f>IF(Risikoanalyse!D12&lt;&gt;"",Risikoanalyse!D12,"")</f>
        <v/>
      </c>
      <c r="I13" s="325" t="str">
        <f>IF(Risikoanalyse!E12&lt;&gt;"",Risikoanalyse!E12,"")</f>
        <v/>
      </c>
      <c r="J13" s="719" t="str">
        <f t="shared" si="5"/>
        <v/>
      </c>
      <c r="K13" s="70" t="s">
        <v>408</v>
      </c>
      <c r="L13" s="44"/>
      <c r="M13" s="71" t="s">
        <v>810</v>
      </c>
      <c r="N13" s="717">
        <f t="shared" si="6"/>
        <v>0</v>
      </c>
      <c r="O13" s="326" t="str">
        <f t="shared" si="7"/>
        <v/>
      </c>
      <c r="P13" s="326" t="str">
        <f t="shared" si="1"/>
        <v/>
      </c>
      <c r="Q13" s="719" t="str">
        <f t="shared" si="8"/>
        <v/>
      </c>
      <c r="R13" s="327"/>
      <c r="S13" s="372"/>
      <c r="T13" s="73" t="s">
        <v>328</v>
      </c>
      <c r="U13" s="6"/>
      <c r="V13" s="38"/>
      <c r="W13" s="9"/>
      <c r="X13" s="10"/>
      <c r="Y13" s="10"/>
      <c r="Z13" s="361"/>
      <c r="AA13" s="621" t="str">
        <f t="shared" si="9"/>
        <v>drucken</v>
      </c>
      <c r="AB13" s="713"/>
      <c r="AC13" s="720">
        <f>IF(H13&lt;&gt;"",
IF(OR(H13=' '!$C$202,H13=' '!$D$202,H13=' '!$E$202,H13=' '!$G$202),1,
IF(OR(H13=' '!$C$203,H13=' '!$D$203,H13=' '!$E$203,H13=' '!$G$203),2,
IF(OR(H13=' '!$C$204,H13=' '!$D$204,H13=' '!$E$204,H13=' '!$G$204),3,
IF(OR(H13=' '!$C$205,H13=' '!$D$205,H13=' '!$E$205,H13=' '!$G$205),4
)))),-1)</f>
        <v>-1</v>
      </c>
      <c r="AD13" s="720">
        <f>IF(I13&lt;&gt;"",
IF(OR(I13=' '!$C$206,I13=' '!$D$206,I13=' '!$E$206,I13=' '!$G$206),1,
IF(OR(I13=' '!$C$207,I13=' '!$D$207,I13=' '!$E$207,I13=' '!$G$207),2,
IF(OR(I13=' '!$C$208,I13=' '!$D$208,I13=' '!$E$208,I13=' '!$G$208),3,
IF(OR(I13=' '!$C$209,I13=' '!$D$209,I13=' '!$E$209,I13=' '!$G$209),4
)))),-1)</f>
        <v>-1</v>
      </c>
      <c r="AE13" s="720">
        <v>1</v>
      </c>
      <c r="AG13" s="720" t="str">
        <f t="shared" si="2"/>
        <v/>
      </c>
      <c r="AI13" s="720">
        <f>IF(O13&lt;&gt;"",
IF(OR(O13=' '!$C$202,O13=' '!$D$202,O13=' '!$E$202,O13=' '!$G$202),1,
IF(OR(O13=' '!$C$203,O13=' '!$D$203,O13=' '!$E$203,O13=' '!$G$203),2,
IF(OR(O13=' '!$C$204,O13=' '!$D$204,O13=' '!$E$204,O13=' '!$G$204),3,
IF(OR(O13=' '!$C$205,O13=' '!$D$205,O13=' '!$E$205,O13=' '!$G$205),4
)))),-1)</f>
        <v>-1</v>
      </c>
      <c r="AJ13" s="720">
        <f>IF(P13&lt;&gt;"",
IF(OR(P13=' '!$C$206,P13=' '!$D$206,P13=' '!$E$206,P13=' '!$G$206),1,
IF(OR(P13=' '!$C$207,P13=' '!$D$207,P13=' '!$E$207,P13=' '!$G$207),2,
IF(OR(P13=' '!$C$208,P13=' '!$D$208,P13=' '!$E$208,P13=' '!$G$208),3,
IF(OR(P13=' '!$C$209,P13=' '!$D$209,P13=' '!$E$209,P13=' '!$G$209),4
)))),-1)</f>
        <v>-1</v>
      </c>
      <c r="AK13" s="720">
        <v>1</v>
      </c>
      <c r="AL13" s="678"/>
      <c r="AM13" s="720" t="str">
        <f t="shared" si="3"/>
        <v/>
      </c>
      <c r="AO13" s="622" t="str">
        <f t="shared" si="10"/>
        <v/>
      </c>
      <c r="AP13" s="622" t="str">
        <f t="shared" si="10"/>
        <v/>
      </c>
      <c r="AQ13" s="622" t="str">
        <f t="shared" si="11"/>
        <v/>
      </c>
      <c r="AR13" s="622" t="str">
        <f t="shared" si="11"/>
        <v/>
      </c>
    </row>
    <row r="14" spans="1:46" ht="15.75" customHeight="1" x14ac:dyDescent="0.3">
      <c r="A14" s="715">
        <f>IF(B14=B6,B6,B6+1)</f>
        <v>2</v>
      </c>
      <c r="B14" s="716">
        <f>B6+1</f>
        <v>2</v>
      </c>
      <c r="C14" s="1359" t="s">
        <v>1211</v>
      </c>
      <c r="D14" s="69" t="s">
        <v>634</v>
      </c>
      <c r="E14" s="717">
        <f t="shared" si="0"/>
        <v>0</v>
      </c>
      <c r="F14" s="42" t="str">
        <f>IF(Risikoanalyse!C13&lt;&gt;"",Risikoanalyse!C13,"")</f>
        <v/>
      </c>
      <c r="G14" s="43"/>
      <c r="H14" s="325" t="str">
        <f>IF(Risikoanalyse!D13&lt;&gt;"",Risikoanalyse!D13,"")</f>
        <v/>
      </c>
      <c r="I14" s="325" t="str">
        <f>IF(Risikoanalyse!E13&lt;&gt;"",Risikoanalyse!E13,"")</f>
        <v/>
      </c>
      <c r="J14" s="719" t="str">
        <f t="shared" si="5"/>
        <v/>
      </c>
      <c r="K14" s="70" t="s">
        <v>409</v>
      </c>
      <c r="L14" s="45"/>
      <c r="M14" s="71" t="s">
        <v>811</v>
      </c>
      <c r="N14" s="717">
        <f t="shared" si="6"/>
        <v>0</v>
      </c>
      <c r="O14" s="326" t="str">
        <f t="shared" si="7"/>
        <v/>
      </c>
      <c r="P14" s="326" t="str">
        <f t="shared" si="1"/>
        <v/>
      </c>
      <c r="Q14" s="719" t="str">
        <f t="shared" si="8"/>
        <v/>
      </c>
      <c r="R14" s="328"/>
      <c r="S14" s="373"/>
      <c r="T14" s="52" t="s">
        <v>329</v>
      </c>
      <c r="U14" s="11"/>
      <c r="V14" s="39"/>
      <c r="W14" s="14"/>
      <c r="X14" s="15"/>
      <c r="Y14" s="15"/>
      <c r="Z14" s="362"/>
      <c r="AA14" s="621" t="str">
        <f>IF($C$14="","","drucken")</f>
        <v>drucken</v>
      </c>
      <c r="AB14" s="713"/>
      <c r="AC14" s="720">
        <f>IF(H14&lt;&gt;"",
IF(OR(H14=' '!$C$202,H14=' '!$D$202,H14=' '!$E$202,H14=' '!$G$202),1,
IF(OR(H14=' '!$C$203,H14=' '!$D$203,H14=' '!$E$203,H14=' '!$G$203),2,
IF(OR(H14=' '!$C$204,H14=' '!$D$204,H14=' '!$E$204,H14=' '!$G$204),3,
IF(OR(H14=' '!$C$205,H14=' '!$D$205,H14=' '!$E$205,H14=' '!$G$205),4
)))),-1)</f>
        <v>-1</v>
      </c>
      <c r="AD14" s="720">
        <f>IF(I14&lt;&gt;"",
IF(OR(I14=' '!$C$206,I14=' '!$D$206,I14=' '!$E$206,I14=' '!$G$206),1,
IF(OR(I14=' '!$C$207,I14=' '!$D$207,I14=' '!$E$207,I14=' '!$G$207),2,
IF(OR(I14=' '!$C$208,I14=' '!$D$208,I14=' '!$E$208,I14=' '!$G$208),3,
IF(OR(I14=' '!$C$209,I14=' '!$D$209,I14=' '!$E$209,I14=' '!$G$209),4
)))),-1)</f>
        <v>-1</v>
      </c>
      <c r="AE14" s="720">
        <v>1</v>
      </c>
      <c r="AG14" s="720" t="str">
        <f t="shared" si="2"/>
        <v/>
      </c>
      <c r="AI14" s="720">
        <f>IF(O14&lt;&gt;"",
IF(OR(O14=' '!$C$202,O14=' '!$D$202,O14=' '!$E$202,O14=' '!$G$202),1,
IF(OR(O14=' '!$C$203,O14=' '!$D$203,O14=' '!$E$203,O14=' '!$G$203),2,
IF(OR(O14=' '!$C$204,O14=' '!$D$204,O14=' '!$E$204,O14=' '!$G$204),3,
IF(OR(O14=' '!$C$205,O14=' '!$D$205,O14=' '!$E$205,O14=' '!$G$205),4
)))),-1)</f>
        <v>-1</v>
      </c>
      <c r="AJ14" s="720">
        <f>IF(P14&lt;&gt;"",
IF(OR(P14=' '!$C$206,P14=' '!$D$206,P14=' '!$E$206,P14=' '!$G$206),1,
IF(OR(P14=' '!$C$207,P14=' '!$D$207,P14=' '!$E$207,P14=' '!$G$207),2,
IF(OR(P14=' '!$C$208,P14=' '!$D$208,P14=' '!$E$208,P14=' '!$G$208),3,
IF(OR(P14=' '!$C$209,P14=' '!$D$209,P14=' '!$E$209,P14=' '!$G$209),4
)))),-1)</f>
        <v>-1</v>
      </c>
      <c r="AK14" s="720">
        <v>1</v>
      </c>
      <c r="AL14" s="678"/>
      <c r="AM14" s="720" t="str">
        <f t="shared" si="3"/>
        <v/>
      </c>
      <c r="AO14" s="622" t="str">
        <f t="shared" si="10"/>
        <v/>
      </c>
      <c r="AP14" s="622" t="str">
        <f t="shared" si="10"/>
        <v/>
      </c>
      <c r="AQ14" s="622" t="str">
        <f t="shared" si="11"/>
        <v/>
      </c>
      <c r="AR14" s="622" t="str">
        <f t="shared" si="11"/>
        <v/>
      </c>
    </row>
    <row r="15" spans="1:46" ht="15.75" customHeight="1" x14ac:dyDescent="0.3">
      <c r="A15" s="715">
        <f t="shared" ref="A15:A21" si="12">$A$14</f>
        <v>2</v>
      </c>
      <c r="C15" s="1360"/>
      <c r="D15" s="69" t="s">
        <v>635</v>
      </c>
      <c r="E15" s="717">
        <f t="shared" si="0"/>
        <v>0</v>
      </c>
      <c r="F15" s="42" t="str">
        <f>IF(Risikoanalyse!C14&lt;&gt;"",Risikoanalyse!C14,"")</f>
        <v/>
      </c>
      <c r="G15" s="43"/>
      <c r="H15" s="325" t="str">
        <f>IF(Risikoanalyse!D14&lt;&gt;"",Risikoanalyse!D14,"")</f>
        <v/>
      </c>
      <c r="I15" s="325" t="str">
        <f>IF(Risikoanalyse!E14&lt;&gt;"",Risikoanalyse!E14,"")</f>
        <v/>
      </c>
      <c r="J15" s="719" t="str">
        <f t="shared" si="5"/>
        <v/>
      </c>
      <c r="K15" s="70" t="s">
        <v>410</v>
      </c>
      <c r="L15" s="45"/>
      <c r="M15" s="71" t="s">
        <v>812</v>
      </c>
      <c r="N15" s="717">
        <f t="shared" si="6"/>
        <v>0</v>
      </c>
      <c r="O15" s="326"/>
      <c r="P15" s="326"/>
      <c r="Q15" s="719" t="str">
        <f t="shared" si="8"/>
        <v/>
      </c>
      <c r="R15" s="328"/>
      <c r="S15" s="373"/>
      <c r="T15" s="52" t="s">
        <v>330</v>
      </c>
      <c r="U15" s="11"/>
      <c r="V15" s="39"/>
      <c r="W15" s="14"/>
      <c r="X15" s="15"/>
      <c r="Y15" s="15"/>
      <c r="Z15" s="362"/>
      <c r="AA15" s="621" t="str">
        <f t="shared" ref="AA15:AA21" si="13">IF($C$14="","","drucken")</f>
        <v>drucken</v>
      </c>
      <c r="AB15" s="713"/>
      <c r="AC15" s="720">
        <f>IF(H15&lt;&gt;"",
IF(OR(H15=' '!$C$202,H15=' '!$D$202,H15=' '!$E$202,H15=' '!$G$202),1,
IF(OR(H15=' '!$C$203,H15=' '!$D$203,H15=' '!$E$203,H15=' '!$G$203),2,
IF(OR(H15=' '!$C$204,H15=' '!$D$204,H15=' '!$E$204,H15=' '!$G$204),3,
IF(OR(H15=' '!$C$205,H15=' '!$D$205,H15=' '!$E$205,H15=' '!$G$205),4
)))),-1)</f>
        <v>-1</v>
      </c>
      <c r="AD15" s="720">
        <f>IF(I15&lt;&gt;"",
IF(OR(I15=' '!$C$206,I15=' '!$D$206,I15=' '!$E$206,I15=' '!$G$206),1,
IF(OR(I15=' '!$C$207,I15=' '!$D$207,I15=' '!$E$207,I15=' '!$G$207),2,
IF(OR(I15=' '!$C$208,I15=' '!$D$208,I15=' '!$E$208,I15=' '!$G$208),3,
IF(OR(I15=' '!$C$209,I15=' '!$D$209,I15=' '!$E$209,I15=' '!$G$209),4
)))),-1)</f>
        <v>-1</v>
      </c>
      <c r="AE15" s="720">
        <v>1</v>
      </c>
      <c r="AG15" s="720" t="str">
        <f t="shared" si="2"/>
        <v/>
      </c>
      <c r="AI15" s="720">
        <f>IF(O15&lt;&gt;"",
IF(OR(O15=' '!$C$202,O15=' '!$D$202,O15=' '!$E$202,O15=' '!$G$202),1,
IF(OR(O15=' '!$C$203,O15=' '!$D$203,O15=' '!$E$203,O15=' '!$G$203),2,
IF(OR(O15=' '!$C$204,O15=' '!$D$204,O15=' '!$E$204,O15=' '!$G$204),3,
IF(OR(O15=' '!$C$205,O15=' '!$D$205,O15=' '!$E$205,O15=' '!$G$205),4
)))),-1)</f>
        <v>-1</v>
      </c>
      <c r="AJ15" s="720">
        <f>IF(P15&lt;&gt;"",
IF(OR(P15=' '!$C$206,P15=' '!$D$206,P15=' '!$E$206,P15=' '!$G$206),1,
IF(OR(P15=' '!$C$207,P15=' '!$D$207,P15=' '!$E$207,P15=' '!$G$207),2,
IF(OR(P15=' '!$C$208,P15=' '!$D$208,P15=' '!$E$208,P15=' '!$G$208),3,
IF(OR(P15=' '!$C$209,P15=' '!$D$209,P15=' '!$E$209,P15=' '!$G$209),4
)))),-1)</f>
        <v>-1</v>
      </c>
      <c r="AK15" s="720">
        <v>1</v>
      </c>
      <c r="AL15" s="678"/>
      <c r="AM15" s="720" t="str">
        <f t="shared" si="3"/>
        <v/>
      </c>
      <c r="AO15" s="622" t="str">
        <f t="shared" si="10"/>
        <v/>
      </c>
      <c r="AP15" s="622" t="str">
        <f t="shared" si="10"/>
        <v/>
      </c>
      <c r="AQ15" s="622" t="str">
        <f t="shared" si="11"/>
        <v/>
      </c>
      <c r="AR15" s="622" t="str">
        <f t="shared" si="11"/>
        <v/>
      </c>
    </row>
    <row r="16" spans="1:46" ht="15.75" customHeight="1" x14ac:dyDescent="0.3">
      <c r="A16" s="715">
        <f t="shared" si="12"/>
        <v>2</v>
      </c>
      <c r="C16" s="1360"/>
      <c r="D16" s="69" t="s">
        <v>891</v>
      </c>
      <c r="E16" s="717">
        <f t="shared" si="0"/>
        <v>0</v>
      </c>
      <c r="F16" s="42" t="str">
        <f>IF(Risikoanalyse!C15&lt;&gt;"",Risikoanalyse!C15,"")</f>
        <v/>
      </c>
      <c r="G16" s="43"/>
      <c r="H16" s="325" t="str">
        <f>IF(Risikoanalyse!D15&lt;&gt;"",Risikoanalyse!D15,"")</f>
        <v/>
      </c>
      <c r="I16" s="325" t="str">
        <f>IF(Risikoanalyse!E15&lt;&gt;"",Risikoanalyse!E15,"")</f>
        <v/>
      </c>
      <c r="J16" s="719" t="str">
        <f t="shared" si="5"/>
        <v/>
      </c>
      <c r="K16" s="70" t="s">
        <v>411</v>
      </c>
      <c r="L16" s="45"/>
      <c r="M16" s="71" t="s">
        <v>813</v>
      </c>
      <c r="N16" s="717">
        <f t="shared" si="6"/>
        <v>0</v>
      </c>
      <c r="O16" s="326" t="str">
        <f t="shared" si="7"/>
        <v/>
      </c>
      <c r="P16" s="326" t="str">
        <f t="shared" si="1"/>
        <v/>
      </c>
      <c r="Q16" s="719" t="str">
        <f t="shared" si="8"/>
        <v/>
      </c>
      <c r="R16" s="328"/>
      <c r="S16" s="373"/>
      <c r="T16" s="52" t="s">
        <v>331</v>
      </c>
      <c r="U16" s="11"/>
      <c r="V16" s="39"/>
      <c r="W16" s="14"/>
      <c r="X16" s="15"/>
      <c r="Y16" s="15"/>
      <c r="Z16" s="362"/>
      <c r="AA16" s="621" t="str">
        <f t="shared" si="13"/>
        <v>drucken</v>
      </c>
      <c r="AB16" s="713"/>
      <c r="AC16" s="720">
        <f>IF(H16&lt;&gt;"",
IF(OR(H16=' '!$C$202,H16=' '!$D$202,H16=' '!$E$202,H16=' '!$G$202),1,
IF(OR(H16=' '!$C$203,H16=' '!$D$203,H16=' '!$E$203,H16=' '!$G$203),2,
IF(OR(H16=' '!$C$204,H16=' '!$D$204,H16=' '!$E$204,H16=' '!$G$204),3,
IF(OR(H16=' '!$C$205,H16=' '!$D$205,H16=' '!$E$205,H16=' '!$G$205),4
)))),-1)</f>
        <v>-1</v>
      </c>
      <c r="AD16" s="720">
        <f>IF(I16&lt;&gt;"",
IF(OR(I16=' '!$C$206,I16=' '!$D$206,I16=' '!$E$206,I16=' '!$G$206),1,
IF(OR(I16=' '!$C$207,I16=' '!$D$207,I16=' '!$E$207,I16=' '!$G$207),2,
IF(OR(I16=' '!$C$208,I16=' '!$D$208,I16=' '!$E$208,I16=' '!$G$208),3,
IF(OR(I16=' '!$C$209,I16=' '!$D$209,I16=' '!$E$209,I16=' '!$G$209),4
)))),-1)</f>
        <v>-1</v>
      </c>
      <c r="AE16" s="720">
        <v>1</v>
      </c>
      <c r="AG16" s="720" t="str">
        <f t="shared" si="2"/>
        <v/>
      </c>
      <c r="AI16" s="720">
        <f>IF(O16&lt;&gt;"",
IF(OR(O16=' '!$C$202,O16=' '!$D$202,O16=' '!$E$202,O16=' '!$G$202),1,
IF(OR(O16=' '!$C$203,O16=' '!$D$203,O16=' '!$E$203,O16=' '!$G$203),2,
IF(OR(O16=' '!$C$204,O16=' '!$D$204,O16=' '!$E$204,O16=' '!$G$204),3,
IF(OR(O16=' '!$C$205,O16=' '!$D$205,O16=' '!$E$205,O16=' '!$G$205),4
)))),-1)</f>
        <v>-1</v>
      </c>
      <c r="AJ16" s="720">
        <f>IF(P16&lt;&gt;"",
IF(OR(P16=' '!$C$206,P16=' '!$D$206,P16=' '!$E$206,P16=' '!$G$206),1,
IF(OR(P16=' '!$C$207,P16=' '!$D$207,P16=' '!$E$207,P16=' '!$G$207),2,
IF(OR(P16=' '!$C$208,P16=' '!$D$208,P16=' '!$E$208,P16=' '!$G$208),3,
IF(OR(P16=' '!$C$209,P16=' '!$D$209,P16=' '!$E$209,P16=' '!$G$209),4
)))),-1)</f>
        <v>-1</v>
      </c>
      <c r="AK16" s="720">
        <v>1</v>
      </c>
      <c r="AL16" s="678"/>
      <c r="AM16" s="720" t="str">
        <f t="shared" si="3"/>
        <v/>
      </c>
      <c r="AO16" s="622" t="str">
        <f t="shared" si="10"/>
        <v/>
      </c>
      <c r="AP16" s="622" t="str">
        <f t="shared" si="10"/>
        <v/>
      </c>
      <c r="AQ16" s="622" t="str">
        <f t="shared" si="11"/>
        <v/>
      </c>
      <c r="AR16" s="622" t="str">
        <f t="shared" si="11"/>
        <v/>
      </c>
    </row>
    <row r="17" spans="1:44" ht="15.75" customHeight="1" x14ac:dyDescent="0.3">
      <c r="A17" s="715">
        <f t="shared" si="12"/>
        <v>2</v>
      </c>
      <c r="C17" s="1360"/>
      <c r="D17" s="69" t="s">
        <v>892</v>
      </c>
      <c r="E17" s="717">
        <f t="shared" si="0"/>
        <v>0</v>
      </c>
      <c r="F17" s="42" t="str">
        <f>IF(Risikoanalyse!C16&lt;&gt;"",Risikoanalyse!C16,"")</f>
        <v/>
      </c>
      <c r="G17" s="43"/>
      <c r="H17" s="325" t="str">
        <f>IF(Risikoanalyse!D16&lt;&gt;"",Risikoanalyse!D16,"")</f>
        <v/>
      </c>
      <c r="I17" s="325" t="str">
        <f>IF(Risikoanalyse!E16&lt;&gt;"",Risikoanalyse!E16,"")</f>
        <v/>
      </c>
      <c r="J17" s="719" t="str">
        <f t="shared" si="5"/>
        <v/>
      </c>
      <c r="K17" s="70" t="s">
        <v>412</v>
      </c>
      <c r="L17" s="45"/>
      <c r="M17" s="71" t="s">
        <v>814</v>
      </c>
      <c r="N17" s="717">
        <f t="shared" si="6"/>
        <v>0</v>
      </c>
      <c r="O17" s="326" t="str">
        <f t="shared" si="7"/>
        <v/>
      </c>
      <c r="P17" s="326" t="str">
        <f t="shared" si="1"/>
        <v/>
      </c>
      <c r="Q17" s="719" t="str">
        <f t="shared" si="8"/>
        <v/>
      </c>
      <c r="R17" s="328"/>
      <c r="S17" s="373"/>
      <c r="T17" s="52" t="s">
        <v>332</v>
      </c>
      <c r="U17" s="11"/>
      <c r="V17" s="39"/>
      <c r="W17" s="14"/>
      <c r="X17" s="15"/>
      <c r="Y17" s="15"/>
      <c r="Z17" s="362"/>
      <c r="AA17" s="621" t="str">
        <f t="shared" si="13"/>
        <v>drucken</v>
      </c>
      <c r="AB17" s="713"/>
      <c r="AC17" s="720">
        <f>IF(H17&lt;&gt;"",
IF(OR(H17=' '!$C$202,H17=' '!$D$202,H17=' '!$E$202,H17=' '!$G$202),1,
IF(OR(H17=' '!$C$203,H17=' '!$D$203,H17=' '!$E$203,H17=' '!$G$203),2,
IF(OR(H17=' '!$C$204,H17=' '!$D$204,H17=' '!$E$204,H17=' '!$G$204),3,
IF(OR(H17=' '!$C$205,H17=' '!$D$205,H17=' '!$E$205,H17=' '!$G$205),4
)))),-1)</f>
        <v>-1</v>
      </c>
      <c r="AD17" s="720">
        <f>IF(I17&lt;&gt;"",
IF(OR(I17=' '!$C$206,I17=' '!$D$206,I17=' '!$E$206,I17=' '!$G$206),1,
IF(OR(I17=' '!$C$207,I17=' '!$D$207,I17=' '!$E$207,I17=' '!$G$207),2,
IF(OR(I17=' '!$C$208,I17=' '!$D$208,I17=' '!$E$208,I17=' '!$G$208),3,
IF(OR(I17=' '!$C$209,I17=' '!$D$209,I17=' '!$E$209,I17=' '!$G$209),4
)))),-1)</f>
        <v>-1</v>
      </c>
      <c r="AE17" s="720">
        <v>1</v>
      </c>
      <c r="AG17" s="720" t="str">
        <f t="shared" si="2"/>
        <v/>
      </c>
      <c r="AI17" s="720">
        <f>IF(O17&lt;&gt;"",
IF(OR(O17=' '!$C$202,O17=' '!$D$202,O17=' '!$E$202,O17=' '!$G$202),1,
IF(OR(O17=' '!$C$203,O17=' '!$D$203,O17=' '!$E$203,O17=' '!$G$203),2,
IF(OR(O17=' '!$C$204,O17=' '!$D$204,O17=' '!$E$204,O17=' '!$G$204),3,
IF(OR(O17=' '!$C$205,O17=' '!$D$205,O17=' '!$E$205,O17=' '!$G$205),4
)))),-1)</f>
        <v>-1</v>
      </c>
      <c r="AJ17" s="720">
        <f>IF(P17&lt;&gt;"",
IF(OR(P17=' '!$C$206,P17=' '!$D$206,P17=' '!$E$206,P17=' '!$G$206),1,
IF(OR(P17=' '!$C$207,P17=' '!$D$207,P17=' '!$E$207,P17=' '!$G$207),2,
IF(OR(P17=' '!$C$208,P17=' '!$D$208,P17=' '!$E$208,P17=' '!$G$208),3,
IF(OR(P17=' '!$C$209,P17=' '!$D$209,P17=' '!$E$209,P17=' '!$G$209),4
)))),-1)</f>
        <v>-1</v>
      </c>
      <c r="AK17" s="720">
        <v>1</v>
      </c>
      <c r="AL17" s="678"/>
      <c r="AM17" s="720" t="str">
        <f t="shared" si="3"/>
        <v/>
      </c>
      <c r="AO17" s="622" t="str">
        <f t="shared" si="10"/>
        <v/>
      </c>
      <c r="AP17" s="622" t="str">
        <f t="shared" si="10"/>
        <v/>
      </c>
      <c r="AQ17" s="622" t="str">
        <f t="shared" si="11"/>
        <v/>
      </c>
      <c r="AR17" s="622" t="str">
        <f t="shared" si="11"/>
        <v/>
      </c>
    </row>
    <row r="18" spans="1:44" ht="14.4" x14ac:dyDescent="0.3">
      <c r="A18" s="715">
        <f t="shared" si="12"/>
        <v>2</v>
      </c>
      <c r="C18" s="1361"/>
      <c r="D18" s="69" t="s">
        <v>893</v>
      </c>
      <c r="E18" s="717">
        <f t="shared" si="0"/>
        <v>0</v>
      </c>
      <c r="F18" s="42" t="str">
        <f>IF(Risikoanalyse!C17&lt;&gt;"",Risikoanalyse!C17,"")</f>
        <v/>
      </c>
      <c r="G18" s="43"/>
      <c r="H18" s="325" t="str">
        <f>IF(Risikoanalyse!D17&lt;&gt;"",Risikoanalyse!D17,"")</f>
        <v/>
      </c>
      <c r="I18" s="325" t="str">
        <f>IF(Risikoanalyse!E17&lt;&gt;"",Risikoanalyse!E17,"")</f>
        <v/>
      </c>
      <c r="J18" s="719" t="str">
        <f t="shared" si="5"/>
        <v/>
      </c>
      <c r="K18" s="70" t="s">
        <v>413</v>
      </c>
      <c r="L18" s="45"/>
      <c r="M18" s="71" t="s">
        <v>815</v>
      </c>
      <c r="N18" s="717">
        <f t="shared" si="6"/>
        <v>0</v>
      </c>
      <c r="O18" s="326" t="str">
        <f t="shared" si="7"/>
        <v/>
      </c>
      <c r="P18" s="326" t="str">
        <f t="shared" si="1"/>
        <v/>
      </c>
      <c r="Q18" s="719" t="str">
        <f t="shared" si="8"/>
        <v/>
      </c>
      <c r="R18" s="328"/>
      <c r="S18" s="373"/>
      <c r="T18" s="52" t="s">
        <v>333</v>
      </c>
      <c r="U18" s="11"/>
      <c r="V18" s="39"/>
      <c r="W18" s="14"/>
      <c r="X18" s="15"/>
      <c r="Y18" s="15"/>
      <c r="Z18" s="362"/>
      <c r="AA18" s="621" t="str">
        <f t="shared" si="13"/>
        <v>drucken</v>
      </c>
      <c r="AB18" s="713"/>
      <c r="AC18" s="720">
        <f>IF(H18&lt;&gt;"",
IF(OR(H18=' '!$C$202,H18=' '!$D$202,H18=' '!$E$202,H18=' '!$G$202),1,
IF(OR(H18=' '!$C$203,H18=' '!$D$203,H18=' '!$E$203,H18=' '!$G$203),2,
IF(OR(H18=' '!$C$204,H18=' '!$D$204,H18=' '!$E$204,H18=' '!$G$204),3,
IF(OR(H18=' '!$C$205,H18=' '!$D$205,H18=' '!$E$205,H18=' '!$G$205),4
)))),-1)</f>
        <v>-1</v>
      </c>
      <c r="AD18" s="720">
        <f>IF(I18&lt;&gt;"",
IF(OR(I18=' '!$C$206,I18=' '!$D$206,I18=' '!$E$206,I18=' '!$G$206),1,
IF(OR(I18=' '!$C$207,I18=' '!$D$207,I18=' '!$E$207,I18=' '!$G$207),2,
IF(OR(I18=' '!$C$208,I18=' '!$D$208,I18=' '!$E$208,I18=' '!$G$208),3,
IF(OR(I18=' '!$C$209,I18=' '!$D$209,I18=' '!$E$209,I18=' '!$G$209),4
)))),-1)</f>
        <v>-1</v>
      </c>
      <c r="AE18" s="720">
        <v>1</v>
      </c>
      <c r="AG18" s="720" t="str">
        <f t="shared" si="2"/>
        <v/>
      </c>
      <c r="AI18" s="720">
        <f>IF(O18&lt;&gt;"",
IF(OR(O18=' '!$C$202,O18=' '!$D$202,O18=' '!$E$202,O18=' '!$G$202),1,
IF(OR(O18=' '!$C$203,O18=' '!$D$203,O18=' '!$E$203,O18=' '!$G$203),2,
IF(OR(O18=' '!$C$204,O18=' '!$D$204,O18=' '!$E$204,O18=' '!$G$204),3,
IF(OR(O18=' '!$C$205,O18=' '!$D$205,O18=' '!$E$205,O18=' '!$G$205),4
)))),-1)</f>
        <v>-1</v>
      </c>
      <c r="AJ18" s="720">
        <f>IF(P18&lt;&gt;"",
IF(OR(P18=' '!$C$206,P18=' '!$D$206,P18=' '!$E$206,P18=' '!$G$206),1,
IF(OR(P18=' '!$C$207,P18=' '!$D$207,P18=' '!$E$207,P18=' '!$G$207),2,
IF(OR(P18=' '!$C$208,P18=' '!$D$208,P18=' '!$E$208,P18=' '!$G$208),3,
IF(OR(P18=' '!$C$209,P18=' '!$D$209,P18=' '!$E$209,P18=' '!$G$209),4
)))),-1)</f>
        <v>-1</v>
      </c>
      <c r="AK18" s="720">
        <v>1</v>
      </c>
      <c r="AL18" s="678"/>
      <c r="AM18" s="720" t="str">
        <f t="shared" si="3"/>
        <v/>
      </c>
      <c r="AO18" s="622" t="str">
        <f t="shared" si="10"/>
        <v/>
      </c>
      <c r="AP18" s="622" t="str">
        <f t="shared" si="10"/>
        <v/>
      </c>
      <c r="AQ18" s="622" t="str">
        <f t="shared" si="11"/>
        <v/>
      </c>
      <c r="AR18" s="622" t="str">
        <f t="shared" si="11"/>
        <v/>
      </c>
    </row>
    <row r="19" spans="1:44" ht="14.4" x14ac:dyDescent="0.3">
      <c r="A19" s="715">
        <f t="shared" si="12"/>
        <v>2</v>
      </c>
      <c r="C19" s="1361"/>
      <c r="D19" s="69" t="s">
        <v>894</v>
      </c>
      <c r="E19" s="717">
        <f t="shared" si="0"/>
        <v>0</v>
      </c>
      <c r="F19" s="42" t="str">
        <f>IF(Risikoanalyse!C18&lt;&gt;"",Risikoanalyse!C18,"")</f>
        <v/>
      </c>
      <c r="G19" s="43"/>
      <c r="H19" s="325" t="str">
        <f>IF(Risikoanalyse!D18&lt;&gt;"",Risikoanalyse!D18,"")</f>
        <v/>
      </c>
      <c r="I19" s="325" t="str">
        <f>IF(Risikoanalyse!E18&lt;&gt;"",Risikoanalyse!E18,"")</f>
        <v/>
      </c>
      <c r="J19" s="719" t="str">
        <f t="shared" si="5"/>
        <v/>
      </c>
      <c r="K19" s="70" t="s">
        <v>414</v>
      </c>
      <c r="L19" s="45"/>
      <c r="M19" s="71" t="s">
        <v>816</v>
      </c>
      <c r="N19" s="717">
        <f t="shared" si="6"/>
        <v>0</v>
      </c>
      <c r="O19" s="326" t="str">
        <f t="shared" si="7"/>
        <v/>
      </c>
      <c r="P19" s="326" t="str">
        <f t="shared" si="1"/>
        <v/>
      </c>
      <c r="Q19" s="719" t="str">
        <f t="shared" si="8"/>
        <v/>
      </c>
      <c r="R19" s="328"/>
      <c r="S19" s="373"/>
      <c r="T19" s="52" t="s">
        <v>334</v>
      </c>
      <c r="U19" s="11"/>
      <c r="V19" s="39"/>
      <c r="W19" s="14"/>
      <c r="X19" s="15"/>
      <c r="Y19" s="15"/>
      <c r="Z19" s="362"/>
      <c r="AA19" s="621" t="str">
        <f t="shared" si="13"/>
        <v>drucken</v>
      </c>
      <c r="AB19" s="713"/>
      <c r="AC19" s="720">
        <f>IF(H19&lt;&gt;"",
IF(OR(H19=' '!$C$202,H19=' '!$D$202,H19=' '!$E$202,H19=' '!$G$202),1,
IF(OR(H19=' '!$C$203,H19=' '!$D$203,H19=' '!$E$203,H19=' '!$G$203),2,
IF(OR(H19=' '!$C$204,H19=' '!$D$204,H19=' '!$E$204,H19=' '!$G$204),3,
IF(OR(H19=' '!$C$205,H19=' '!$D$205,H19=' '!$E$205,H19=' '!$G$205),4
)))),-1)</f>
        <v>-1</v>
      </c>
      <c r="AD19" s="720">
        <f>IF(I19&lt;&gt;"",
IF(OR(I19=' '!$C$206,I19=' '!$D$206,I19=' '!$E$206,I19=' '!$G$206),1,
IF(OR(I19=' '!$C$207,I19=' '!$D$207,I19=' '!$E$207,I19=' '!$G$207),2,
IF(OR(I19=' '!$C$208,I19=' '!$D$208,I19=' '!$E$208,I19=' '!$G$208),3,
IF(OR(I19=' '!$C$209,I19=' '!$D$209,I19=' '!$E$209,I19=' '!$G$209),4
)))),-1)</f>
        <v>-1</v>
      </c>
      <c r="AE19" s="720">
        <v>1</v>
      </c>
      <c r="AG19" s="720" t="str">
        <f t="shared" si="2"/>
        <v/>
      </c>
      <c r="AI19" s="720">
        <f>IF(O19&lt;&gt;"",
IF(OR(O19=' '!$C$202,O19=' '!$D$202,O19=' '!$E$202,O19=' '!$G$202),1,
IF(OR(O19=' '!$C$203,O19=' '!$D$203,O19=' '!$E$203,O19=' '!$G$203),2,
IF(OR(O19=' '!$C$204,O19=' '!$D$204,O19=' '!$E$204,O19=' '!$G$204),3,
IF(OR(O19=' '!$C$205,O19=' '!$D$205,O19=' '!$E$205,O19=' '!$G$205),4
)))),-1)</f>
        <v>-1</v>
      </c>
      <c r="AJ19" s="720">
        <f>IF(P19&lt;&gt;"",
IF(OR(P19=' '!$C$206,P19=' '!$D$206,P19=' '!$E$206,P19=' '!$G$206),1,
IF(OR(P19=' '!$C$207,P19=' '!$D$207,P19=' '!$E$207,P19=' '!$G$207),2,
IF(OR(P19=' '!$C$208,P19=' '!$D$208,P19=' '!$E$208,P19=' '!$G$208),3,
IF(OR(P19=' '!$C$209,P19=' '!$D$209,P19=' '!$E$209,P19=' '!$G$209),4
)))),-1)</f>
        <v>-1</v>
      </c>
      <c r="AK19" s="720">
        <v>1</v>
      </c>
      <c r="AL19" s="678"/>
      <c r="AM19" s="720" t="str">
        <f t="shared" si="3"/>
        <v/>
      </c>
      <c r="AO19" s="622" t="str">
        <f t="shared" si="10"/>
        <v/>
      </c>
      <c r="AP19" s="622" t="str">
        <f t="shared" si="10"/>
        <v/>
      </c>
      <c r="AQ19" s="622" t="str">
        <f t="shared" si="11"/>
        <v/>
      </c>
      <c r="AR19" s="622" t="str">
        <f t="shared" si="11"/>
        <v/>
      </c>
    </row>
    <row r="20" spans="1:44" ht="14.4" x14ac:dyDescent="0.3">
      <c r="A20" s="715">
        <f t="shared" si="12"/>
        <v>2</v>
      </c>
      <c r="C20" s="1361"/>
      <c r="D20" s="69" t="s">
        <v>895</v>
      </c>
      <c r="E20" s="717">
        <f t="shared" si="0"/>
        <v>0</v>
      </c>
      <c r="F20" s="42" t="str">
        <f>IF(Risikoanalyse!C19&lt;&gt;"",Risikoanalyse!C19,"")</f>
        <v/>
      </c>
      <c r="G20" s="43"/>
      <c r="H20" s="325" t="str">
        <f>IF(Risikoanalyse!D19&lt;&gt;"",Risikoanalyse!D19,"")</f>
        <v/>
      </c>
      <c r="I20" s="325" t="str">
        <f>IF(Risikoanalyse!E19&lt;&gt;"",Risikoanalyse!E19,"")</f>
        <v/>
      </c>
      <c r="J20" s="719" t="str">
        <f t="shared" si="5"/>
        <v/>
      </c>
      <c r="K20" s="70" t="s">
        <v>415</v>
      </c>
      <c r="L20" s="45"/>
      <c r="M20" s="71" t="s">
        <v>817</v>
      </c>
      <c r="N20" s="717">
        <f t="shared" si="6"/>
        <v>0</v>
      </c>
      <c r="O20" s="326" t="str">
        <f t="shared" si="7"/>
        <v/>
      </c>
      <c r="P20" s="326" t="str">
        <f t="shared" si="1"/>
        <v/>
      </c>
      <c r="Q20" s="719" t="str">
        <f t="shared" si="8"/>
        <v/>
      </c>
      <c r="R20" s="328"/>
      <c r="S20" s="373"/>
      <c r="T20" s="52" t="s">
        <v>335</v>
      </c>
      <c r="U20" s="11"/>
      <c r="V20" s="39"/>
      <c r="W20" s="14"/>
      <c r="X20" s="15"/>
      <c r="Y20" s="15"/>
      <c r="Z20" s="362"/>
      <c r="AA20" s="621" t="str">
        <f t="shared" si="13"/>
        <v>drucken</v>
      </c>
      <c r="AB20" s="713"/>
      <c r="AC20" s="720">
        <f>IF(H20&lt;&gt;"",
IF(OR(H20=' '!$C$202,H20=' '!$D$202,H20=' '!$E$202,H20=' '!$G$202),1,
IF(OR(H20=' '!$C$203,H20=' '!$D$203,H20=' '!$E$203,H20=' '!$G$203),2,
IF(OR(H20=' '!$C$204,H20=' '!$D$204,H20=' '!$E$204,H20=' '!$G$204),3,
IF(OR(H20=' '!$C$205,H20=' '!$D$205,H20=' '!$E$205,H20=' '!$G$205),4
)))),-1)</f>
        <v>-1</v>
      </c>
      <c r="AD20" s="720">
        <f>IF(I20&lt;&gt;"",
IF(OR(I20=' '!$C$206,I20=' '!$D$206,I20=' '!$E$206,I20=' '!$G$206),1,
IF(OR(I20=' '!$C$207,I20=' '!$D$207,I20=' '!$E$207,I20=' '!$G$207),2,
IF(OR(I20=' '!$C$208,I20=' '!$D$208,I20=' '!$E$208,I20=' '!$G$208),3,
IF(OR(I20=' '!$C$209,I20=' '!$D$209,I20=' '!$E$209,I20=' '!$G$209),4
)))),-1)</f>
        <v>-1</v>
      </c>
      <c r="AE20" s="720">
        <v>1</v>
      </c>
      <c r="AG20" s="720" t="str">
        <f t="shared" si="2"/>
        <v/>
      </c>
      <c r="AI20" s="720">
        <f>IF(O20&lt;&gt;"",
IF(OR(O20=' '!$C$202,O20=' '!$D$202,O20=' '!$E$202,O20=' '!$G$202),1,
IF(OR(O20=' '!$C$203,O20=' '!$D$203,O20=' '!$E$203,O20=' '!$G$203),2,
IF(OR(O20=' '!$C$204,O20=' '!$D$204,O20=' '!$E$204,O20=' '!$G$204),3,
IF(OR(O20=' '!$C$205,O20=' '!$D$205,O20=' '!$E$205,O20=' '!$G$205),4
)))),-1)</f>
        <v>-1</v>
      </c>
      <c r="AJ20" s="720">
        <f>IF(P20&lt;&gt;"",
IF(OR(P20=' '!$C$206,P20=' '!$D$206,P20=' '!$E$206,P20=' '!$G$206),1,
IF(OR(P20=' '!$C$207,P20=' '!$D$207,P20=' '!$E$207,P20=' '!$G$207),2,
IF(OR(P20=' '!$C$208,P20=' '!$D$208,P20=' '!$E$208,P20=' '!$G$208),3,
IF(OR(P20=' '!$C$209,P20=' '!$D$209,P20=' '!$E$209,P20=' '!$G$209),4
)))),-1)</f>
        <v>-1</v>
      </c>
      <c r="AK20" s="720">
        <v>1</v>
      </c>
      <c r="AL20" s="678"/>
      <c r="AM20" s="720" t="str">
        <f t="shared" si="3"/>
        <v/>
      </c>
      <c r="AO20" s="622" t="str">
        <f t="shared" si="10"/>
        <v/>
      </c>
      <c r="AP20" s="622" t="str">
        <f t="shared" si="10"/>
        <v/>
      </c>
      <c r="AQ20" s="622" t="str">
        <f t="shared" si="11"/>
        <v/>
      </c>
      <c r="AR20" s="622" t="str">
        <f t="shared" si="11"/>
        <v/>
      </c>
    </row>
    <row r="21" spans="1:44" ht="14.4" x14ac:dyDescent="0.3">
      <c r="A21" s="715">
        <f t="shared" si="12"/>
        <v>2</v>
      </c>
      <c r="C21" s="1362"/>
      <c r="D21" s="69" t="s">
        <v>896</v>
      </c>
      <c r="E21" s="717">
        <f t="shared" si="0"/>
        <v>0</v>
      </c>
      <c r="F21" s="42"/>
      <c r="G21" s="43"/>
      <c r="H21" s="325" t="str">
        <f>IF(Risikoanalyse!D20&lt;&gt;"",Risikoanalyse!D20,"")</f>
        <v/>
      </c>
      <c r="I21" s="325" t="str">
        <f>IF(Risikoanalyse!E20&lt;&gt;"",Risikoanalyse!E20,"")</f>
        <v/>
      </c>
      <c r="J21" s="719" t="str">
        <f t="shared" si="5"/>
        <v/>
      </c>
      <c r="K21" s="70" t="s">
        <v>416</v>
      </c>
      <c r="L21" s="45"/>
      <c r="M21" s="71" t="s">
        <v>818</v>
      </c>
      <c r="N21" s="717">
        <f t="shared" si="6"/>
        <v>0</v>
      </c>
      <c r="O21" s="326" t="str">
        <f t="shared" si="7"/>
        <v/>
      </c>
      <c r="P21" s="326" t="str">
        <f t="shared" si="1"/>
        <v/>
      </c>
      <c r="Q21" s="719" t="str">
        <f t="shared" si="8"/>
        <v/>
      </c>
      <c r="R21" s="328"/>
      <c r="S21" s="373"/>
      <c r="T21" s="52" t="s">
        <v>336</v>
      </c>
      <c r="U21" s="11"/>
      <c r="V21" s="39"/>
      <c r="W21" s="14"/>
      <c r="X21" s="15"/>
      <c r="Y21" s="15"/>
      <c r="Z21" s="362"/>
      <c r="AA21" s="621" t="str">
        <f t="shared" si="13"/>
        <v>drucken</v>
      </c>
      <c r="AB21" s="713"/>
      <c r="AC21" s="720">
        <f>IF(H21&lt;&gt;"",
IF(OR(H21=' '!$C$202,H21=' '!$D$202,H21=' '!$E$202,H21=' '!$G$202),1,
IF(OR(H21=' '!$C$203,H21=' '!$D$203,H21=' '!$E$203,H21=' '!$G$203),2,
IF(OR(H21=' '!$C$204,H21=' '!$D$204,H21=' '!$E$204,H21=' '!$G$204),3,
IF(OR(H21=' '!$C$205,H21=' '!$D$205,H21=' '!$E$205,H21=' '!$G$205),4
)))),-1)</f>
        <v>-1</v>
      </c>
      <c r="AD21" s="720">
        <f>IF(I21&lt;&gt;"",
IF(OR(I21=' '!$C$206,I21=' '!$D$206,I21=' '!$E$206,I21=' '!$G$206),1,
IF(OR(I21=' '!$C$207,I21=' '!$D$207,I21=' '!$E$207,I21=' '!$G$207),2,
IF(OR(I21=' '!$C$208,I21=' '!$D$208,I21=' '!$E$208,I21=' '!$G$208),3,
IF(OR(I21=' '!$C$209,I21=' '!$D$209,I21=' '!$E$209,I21=' '!$G$209),4
)))),-1)</f>
        <v>-1</v>
      </c>
      <c r="AE21" s="720">
        <v>1</v>
      </c>
      <c r="AG21" s="720" t="str">
        <f t="shared" si="2"/>
        <v/>
      </c>
      <c r="AI21" s="720">
        <f>IF(O21&lt;&gt;"",
IF(OR(O21=' '!$C$202,O21=' '!$D$202,O21=' '!$E$202,O21=' '!$G$202),1,
IF(OR(O21=' '!$C$203,O21=' '!$D$203,O21=' '!$E$203,O21=' '!$G$203),2,
IF(OR(O21=' '!$C$204,O21=' '!$D$204,O21=' '!$E$204,O21=' '!$G$204),3,
IF(OR(O21=' '!$C$205,O21=' '!$D$205,O21=' '!$E$205,O21=' '!$G$205),4
)))),-1)</f>
        <v>-1</v>
      </c>
      <c r="AJ21" s="720">
        <f>IF(P21&lt;&gt;"",
IF(OR(P21=' '!$C$206,P21=' '!$D$206,P21=' '!$E$206,P21=' '!$G$206),1,
IF(OR(P21=' '!$C$207,P21=' '!$D$207,P21=' '!$E$207,P21=' '!$G$207),2,
IF(OR(P21=' '!$C$208,P21=' '!$D$208,P21=' '!$E$208,P21=' '!$G$208),3,
IF(OR(P21=' '!$C$209,P21=' '!$D$209,P21=' '!$E$209,P21=' '!$G$209),4
)))),-1)</f>
        <v>-1</v>
      </c>
      <c r="AK21" s="720">
        <v>1</v>
      </c>
      <c r="AL21" s="678"/>
      <c r="AM21" s="720" t="str">
        <f t="shared" si="3"/>
        <v/>
      </c>
      <c r="AO21" s="622" t="str">
        <f t="shared" si="10"/>
        <v/>
      </c>
      <c r="AP21" s="622" t="str">
        <f t="shared" si="10"/>
        <v/>
      </c>
      <c r="AQ21" s="622" t="str">
        <f t="shared" si="11"/>
        <v/>
      </c>
      <c r="AR21" s="622" t="str">
        <f t="shared" si="11"/>
        <v/>
      </c>
    </row>
    <row r="22" spans="1:44" ht="15.75" customHeight="1" x14ac:dyDescent="0.3">
      <c r="A22" s="715">
        <f>IF(B22=B14,B14,B14+1)</f>
        <v>3</v>
      </c>
      <c r="B22" s="716">
        <f>B14+1</f>
        <v>3</v>
      </c>
      <c r="C22" s="1359"/>
      <c r="D22" s="69" t="s">
        <v>897</v>
      </c>
      <c r="E22" s="717">
        <f t="shared" si="0"/>
        <v>0</v>
      </c>
      <c r="F22" s="42"/>
      <c r="G22" s="43"/>
      <c r="H22" s="325" t="str">
        <f>IF(Risikoanalyse!D21&lt;&gt;"",Risikoanalyse!D21,"")</f>
        <v/>
      </c>
      <c r="I22" s="325" t="str">
        <f>IF(Risikoanalyse!E21&lt;&gt;"",Risikoanalyse!E21,"")</f>
        <v/>
      </c>
      <c r="J22" s="719" t="str">
        <f t="shared" si="5"/>
        <v/>
      </c>
      <c r="K22" s="70" t="s">
        <v>417</v>
      </c>
      <c r="L22" s="44"/>
      <c r="M22" s="71" t="s">
        <v>819</v>
      </c>
      <c r="N22" s="717">
        <f t="shared" si="6"/>
        <v>0</v>
      </c>
      <c r="O22" s="326"/>
      <c r="P22" s="326" t="str">
        <f t="shared" si="1"/>
        <v/>
      </c>
      <c r="Q22" s="719" t="str">
        <f t="shared" si="8"/>
        <v/>
      </c>
      <c r="R22" s="327"/>
      <c r="S22" s="372"/>
      <c r="T22" s="53" t="s">
        <v>337</v>
      </c>
      <c r="U22" s="6"/>
      <c r="V22" s="38"/>
      <c r="W22" s="9"/>
      <c r="X22" s="10"/>
      <c r="Y22" s="10"/>
      <c r="Z22" s="361"/>
      <c r="AA22" s="621" t="str">
        <f>IF($C$22="","","drucken")</f>
        <v/>
      </c>
      <c r="AB22" s="713"/>
      <c r="AC22" s="720">
        <f>IF(H22&lt;&gt;"",
IF(OR(H22=' '!$C$202,H22=' '!$D$202,H22=' '!$E$202,H22=' '!$G$202),1,
IF(OR(H22=' '!$C$203,H22=' '!$D$203,H22=' '!$E$203,H22=' '!$G$203),2,
IF(OR(H22=' '!$C$204,H22=' '!$D$204,H22=' '!$E$204,H22=' '!$G$204),3,
IF(OR(H22=' '!$C$205,H22=' '!$D$205,H22=' '!$E$205,H22=' '!$G$205),4
)))),-1)</f>
        <v>-1</v>
      </c>
      <c r="AD22" s="720">
        <f>IF(I22&lt;&gt;"",
IF(OR(I22=' '!$C$206,I22=' '!$D$206,I22=' '!$E$206,I22=' '!$G$206),1,
IF(OR(I22=' '!$C$207,I22=' '!$D$207,I22=' '!$E$207,I22=' '!$G$207),2,
IF(OR(I22=' '!$C$208,I22=' '!$D$208,I22=' '!$E$208,I22=' '!$G$208),3,
IF(OR(I22=' '!$C$209,I22=' '!$D$209,I22=' '!$E$209,I22=' '!$G$209),4
)))),-1)</f>
        <v>-1</v>
      </c>
      <c r="AE22" s="720">
        <v>1</v>
      </c>
      <c r="AG22" s="720" t="str">
        <f t="shared" si="2"/>
        <v/>
      </c>
      <c r="AI22" s="720">
        <f>IF(O22&lt;&gt;"",
IF(OR(O22=' '!$C$202,O22=' '!$D$202,O22=' '!$E$202,O22=' '!$G$202),1,
IF(OR(O22=' '!$C$203,O22=' '!$D$203,O22=' '!$E$203,O22=' '!$G$203),2,
IF(OR(O22=' '!$C$204,O22=' '!$D$204,O22=' '!$E$204,O22=' '!$G$204),3,
IF(OR(O22=' '!$C$205,O22=' '!$D$205,O22=' '!$E$205,O22=' '!$G$205),4
)))),-1)</f>
        <v>-1</v>
      </c>
      <c r="AJ22" s="720">
        <f>IF(P22&lt;&gt;"",
IF(OR(P22=' '!$C$206,P22=' '!$D$206,P22=' '!$E$206,P22=' '!$G$206),1,
IF(OR(P22=' '!$C$207,P22=' '!$D$207,P22=' '!$E$207,P22=' '!$G$207),2,
IF(OR(P22=' '!$C$208,P22=' '!$D$208,P22=' '!$E$208,P22=' '!$G$208),3,
IF(OR(P22=' '!$C$209,P22=' '!$D$209,P22=' '!$E$209,P22=' '!$G$209),4
)))),-1)</f>
        <v>-1</v>
      </c>
      <c r="AK22" s="720">
        <v>1</v>
      </c>
      <c r="AL22" s="678"/>
      <c r="AM22" s="720" t="str">
        <f t="shared" si="3"/>
        <v/>
      </c>
      <c r="AO22" s="622" t="str">
        <f t="shared" si="10"/>
        <v/>
      </c>
      <c r="AP22" s="622" t="str">
        <f t="shared" si="10"/>
        <v/>
      </c>
      <c r="AQ22" s="622" t="str">
        <f t="shared" si="11"/>
        <v/>
      </c>
      <c r="AR22" s="622" t="str">
        <f t="shared" si="11"/>
        <v/>
      </c>
    </row>
    <row r="23" spans="1:44" ht="15.75" customHeight="1" x14ac:dyDescent="0.3">
      <c r="A23" s="715">
        <f t="shared" ref="A23:A29" si="14">$A$22</f>
        <v>3</v>
      </c>
      <c r="C23" s="1360"/>
      <c r="D23" s="69" t="s">
        <v>898</v>
      </c>
      <c r="E23" s="717">
        <f t="shared" si="0"/>
        <v>0</v>
      </c>
      <c r="F23" s="42"/>
      <c r="G23" s="43"/>
      <c r="H23" s="325" t="str">
        <f>IF(Risikoanalyse!D22&lt;&gt;"",Risikoanalyse!D22,"")</f>
        <v/>
      </c>
      <c r="I23" s="325" t="str">
        <f>IF(Risikoanalyse!E22&lt;&gt;"",Risikoanalyse!E22,"")</f>
        <v/>
      </c>
      <c r="J23" s="719" t="str">
        <f t="shared" si="5"/>
        <v/>
      </c>
      <c r="K23" s="70" t="s">
        <v>418</v>
      </c>
      <c r="L23" s="44"/>
      <c r="M23" s="71" t="s">
        <v>820</v>
      </c>
      <c r="N23" s="717">
        <f t="shared" si="6"/>
        <v>0</v>
      </c>
      <c r="O23" s="326" t="str">
        <f t="shared" si="7"/>
        <v/>
      </c>
      <c r="P23" s="326" t="str">
        <f t="shared" si="1"/>
        <v/>
      </c>
      <c r="Q23" s="719" t="str">
        <f t="shared" si="8"/>
        <v/>
      </c>
      <c r="R23" s="327"/>
      <c r="S23" s="372"/>
      <c r="T23" s="53" t="s">
        <v>338</v>
      </c>
      <c r="U23" s="6"/>
      <c r="V23" s="38"/>
      <c r="W23" s="9"/>
      <c r="X23" s="10"/>
      <c r="Y23" s="10"/>
      <c r="Z23" s="361"/>
      <c r="AA23" s="621" t="str">
        <f t="shared" ref="AA23:AA29" si="15">IF($C$22="","","drucken")</f>
        <v/>
      </c>
      <c r="AB23" s="713"/>
      <c r="AC23" s="720">
        <f>IF(H23&lt;&gt;"",
IF(OR(H23=' '!$C$202,H23=' '!$D$202,H23=' '!$E$202,H23=' '!$G$202),1,
IF(OR(H23=' '!$C$203,H23=' '!$D$203,H23=' '!$E$203,H23=' '!$G$203),2,
IF(OR(H23=' '!$C$204,H23=' '!$D$204,H23=' '!$E$204,H23=' '!$G$204),3,
IF(OR(H23=' '!$C$205,H23=' '!$D$205,H23=' '!$E$205,H23=' '!$G$205),4
)))),-1)</f>
        <v>-1</v>
      </c>
      <c r="AD23" s="720">
        <f>IF(I23&lt;&gt;"",
IF(OR(I23=' '!$C$206,I23=' '!$D$206,I23=' '!$E$206,I23=' '!$G$206),1,
IF(OR(I23=' '!$C$207,I23=' '!$D$207,I23=' '!$E$207,I23=' '!$G$207),2,
IF(OR(I23=' '!$C$208,I23=' '!$D$208,I23=' '!$E$208,I23=' '!$G$208),3,
IF(OR(I23=' '!$C$209,I23=' '!$D$209,I23=' '!$E$209,I23=' '!$G$209),4
)))),-1)</f>
        <v>-1</v>
      </c>
      <c r="AE23" s="720">
        <v>1</v>
      </c>
      <c r="AG23" s="720" t="str">
        <f t="shared" si="2"/>
        <v/>
      </c>
      <c r="AI23" s="720">
        <f>IF(O23&lt;&gt;"",
IF(OR(O23=' '!$C$202,O23=' '!$D$202,O23=' '!$E$202,O23=' '!$G$202),1,
IF(OR(O23=' '!$C$203,O23=' '!$D$203,O23=' '!$E$203,O23=' '!$G$203),2,
IF(OR(O23=' '!$C$204,O23=' '!$D$204,O23=' '!$E$204,O23=' '!$G$204),3,
IF(OR(O23=' '!$C$205,O23=' '!$D$205,O23=' '!$E$205,O23=' '!$G$205),4
)))),-1)</f>
        <v>-1</v>
      </c>
      <c r="AJ23" s="720">
        <f>IF(P23&lt;&gt;"",
IF(OR(P23=' '!$C$206,P23=' '!$D$206,P23=' '!$E$206,P23=' '!$G$206),1,
IF(OR(P23=' '!$C$207,P23=' '!$D$207,P23=' '!$E$207,P23=' '!$G$207),2,
IF(OR(P23=' '!$C$208,P23=' '!$D$208,P23=' '!$E$208,P23=' '!$G$208),3,
IF(OR(P23=' '!$C$209,P23=' '!$D$209,P23=' '!$E$209,P23=' '!$G$209),4
)))),-1)</f>
        <v>-1</v>
      </c>
      <c r="AK23" s="720">
        <v>1</v>
      </c>
      <c r="AL23" s="678"/>
      <c r="AM23" s="720" t="str">
        <f t="shared" si="3"/>
        <v/>
      </c>
      <c r="AO23" s="622" t="str">
        <f t="shared" si="10"/>
        <v/>
      </c>
      <c r="AP23" s="622" t="str">
        <f t="shared" si="10"/>
        <v/>
      </c>
      <c r="AQ23" s="622" t="str">
        <f t="shared" si="11"/>
        <v/>
      </c>
      <c r="AR23" s="622" t="str">
        <f t="shared" si="11"/>
        <v/>
      </c>
    </row>
    <row r="24" spans="1:44" ht="15.75" customHeight="1" x14ac:dyDescent="0.3">
      <c r="A24" s="715">
        <f t="shared" si="14"/>
        <v>3</v>
      </c>
      <c r="C24" s="1360"/>
      <c r="D24" s="69" t="s">
        <v>899</v>
      </c>
      <c r="E24" s="717">
        <f t="shared" si="0"/>
        <v>0</v>
      </c>
      <c r="F24" s="42"/>
      <c r="G24" s="43"/>
      <c r="H24" s="325" t="str">
        <f>IF(Risikoanalyse!D23&lt;&gt;"",Risikoanalyse!D23,"")</f>
        <v/>
      </c>
      <c r="I24" s="325" t="str">
        <f>IF(Risikoanalyse!E23&lt;&gt;"",Risikoanalyse!E23,"")</f>
        <v/>
      </c>
      <c r="J24" s="719" t="str">
        <f t="shared" si="5"/>
        <v/>
      </c>
      <c r="K24" s="70" t="s">
        <v>419</v>
      </c>
      <c r="L24" s="44"/>
      <c r="M24" s="71" t="s">
        <v>821</v>
      </c>
      <c r="N24" s="717">
        <f t="shared" si="6"/>
        <v>0</v>
      </c>
      <c r="O24" s="326" t="str">
        <f t="shared" si="7"/>
        <v/>
      </c>
      <c r="P24" s="326" t="str">
        <f t="shared" si="1"/>
        <v/>
      </c>
      <c r="Q24" s="719" t="str">
        <f t="shared" si="8"/>
        <v/>
      </c>
      <c r="R24" s="327"/>
      <c r="S24" s="372"/>
      <c r="T24" s="53" t="s">
        <v>339</v>
      </c>
      <c r="U24" s="6"/>
      <c r="V24" s="38"/>
      <c r="W24" s="9"/>
      <c r="X24" s="10"/>
      <c r="Y24" s="10"/>
      <c r="Z24" s="361"/>
      <c r="AA24" s="621" t="str">
        <f t="shared" si="15"/>
        <v/>
      </c>
      <c r="AB24" s="713"/>
      <c r="AC24" s="720">
        <f>IF(H24&lt;&gt;"",
IF(OR(H24=' '!$C$202,H24=' '!$D$202,H24=' '!$E$202,H24=' '!$G$202),1,
IF(OR(H24=' '!$C$203,H24=' '!$D$203,H24=' '!$E$203,H24=' '!$G$203),2,
IF(OR(H24=' '!$C$204,H24=' '!$D$204,H24=' '!$E$204,H24=' '!$G$204),3,
IF(OR(H24=' '!$C$205,H24=' '!$D$205,H24=' '!$E$205,H24=' '!$G$205),4
)))),-1)</f>
        <v>-1</v>
      </c>
      <c r="AD24" s="720">
        <f>IF(I24&lt;&gt;"",
IF(OR(I24=' '!$C$206,I24=' '!$D$206,I24=' '!$E$206,I24=' '!$G$206),1,
IF(OR(I24=' '!$C$207,I24=' '!$D$207,I24=' '!$E$207,I24=' '!$G$207),2,
IF(OR(I24=' '!$C$208,I24=' '!$D$208,I24=' '!$E$208,I24=' '!$G$208),3,
IF(OR(I24=' '!$C$209,I24=' '!$D$209,I24=' '!$E$209,I24=' '!$G$209),4
)))),-1)</f>
        <v>-1</v>
      </c>
      <c r="AE24" s="720">
        <v>1</v>
      </c>
      <c r="AG24" s="720" t="str">
        <f t="shared" si="2"/>
        <v/>
      </c>
      <c r="AI24" s="720">
        <f>IF(O24&lt;&gt;"",
IF(OR(O24=' '!$C$202,O24=' '!$D$202,O24=' '!$E$202,O24=' '!$G$202),1,
IF(OR(O24=' '!$C$203,O24=' '!$D$203,O24=' '!$E$203,O24=' '!$G$203),2,
IF(OR(O24=' '!$C$204,O24=' '!$D$204,O24=' '!$E$204,O24=' '!$G$204),3,
IF(OR(O24=' '!$C$205,O24=' '!$D$205,O24=' '!$E$205,O24=' '!$G$205),4
)))),-1)</f>
        <v>-1</v>
      </c>
      <c r="AJ24" s="720">
        <f>IF(P24&lt;&gt;"",
IF(OR(P24=' '!$C$206,P24=' '!$D$206,P24=' '!$E$206,P24=' '!$G$206),1,
IF(OR(P24=' '!$C$207,P24=' '!$D$207,P24=' '!$E$207,P24=' '!$G$207),2,
IF(OR(P24=' '!$C$208,P24=' '!$D$208,P24=' '!$E$208,P24=' '!$G$208),3,
IF(OR(P24=' '!$C$209,P24=' '!$D$209,P24=' '!$E$209,P24=' '!$G$209),4
)))),-1)</f>
        <v>-1</v>
      </c>
      <c r="AK24" s="720">
        <v>1</v>
      </c>
      <c r="AL24" s="678"/>
      <c r="AM24" s="720" t="str">
        <f t="shared" si="3"/>
        <v/>
      </c>
      <c r="AO24" s="622" t="str">
        <f t="shared" si="10"/>
        <v/>
      </c>
      <c r="AP24" s="622" t="str">
        <f t="shared" si="10"/>
        <v/>
      </c>
      <c r="AQ24" s="622" t="str">
        <f t="shared" si="11"/>
        <v/>
      </c>
      <c r="AR24" s="622" t="str">
        <f t="shared" si="11"/>
        <v/>
      </c>
    </row>
    <row r="25" spans="1:44" ht="15.75" customHeight="1" x14ac:dyDescent="0.3">
      <c r="A25" s="715">
        <f t="shared" si="14"/>
        <v>3</v>
      </c>
      <c r="C25" s="1360"/>
      <c r="D25" s="69" t="s">
        <v>900</v>
      </c>
      <c r="E25" s="717">
        <f t="shared" si="0"/>
        <v>0</v>
      </c>
      <c r="F25" s="42"/>
      <c r="G25" s="43"/>
      <c r="H25" s="325" t="str">
        <f>IF(Risikoanalyse!D24&lt;&gt;"",Risikoanalyse!D24,"")</f>
        <v/>
      </c>
      <c r="I25" s="325" t="str">
        <f>IF(Risikoanalyse!E24&lt;&gt;"",Risikoanalyse!E24,"")</f>
        <v/>
      </c>
      <c r="J25" s="719" t="str">
        <f t="shared" si="5"/>
        <v/>
      </c>
      <c r="K25" s="70" t="s">
        <v>420</v>
      </c>
      <c r="L25" s="44"/>
      <c r="M25" s="71" t="s">
        <v>822</v>
      </c>
      <c r="N25" s="717">
        <f t="shared" si="6"/>
        <v>0</v>
      </c>
      <c r="O25" s="326" t="str">
        <f t="shared" si="7"/>
        <v/>
      </c>
      <c r="P25" s="326" t="str">
        <f t="shared" si="1"/>
        <v/>
      </c>
      <c r="Q25" s="719" t="str">
        <f t="shared" si="8"/>
        <v/>
      </c>
      <c r="R25" s="327"/>
      <c r="S25" s="372"/>
      <c r="T25" s="53" t="s">
        <v>340</v>
      </c>
      <c r="U25" s="6"/>
      <c r="V25" s="38"/>
      <c r="W25" s="9"/>
      <c r="X25" s="10"/>
      <c r="Y25" s="10"/>
      <c r="Z25" s="361"/>
      <c r="AA25" s="621" t="str">
        <f t="shared" si="15"/>
        <v/>
      </c>
      <c r="AB25" s="713"/>
      <c r="AC25" s="720">
        <f>IF(H25&lt;&gt;"",
IF(OR(H25=' '!$C$202,H25=' '!$D$202,H25=' '!$E$202,H25=' '!$G$202),1,
IF(OR(H25=' '!$C$203,H25=' '!$D$203,H25=' '!$E$203,H25=' '!$G$203),2,
IF(OR(H25=' '!$C$204,H25=' '!$D$204,H25=' '!$E$204,H25=' '!$G$204),3,
IF(OR(H25=' '!$C$205,H25=' '!$D$205,H25=' '!$E$205,H25=' '!$G$205),4
)))),-1)</f>
        <v>-1</v>
      </c>
      <c r="AD25" s="720">
        <f>IF(I25&lt;&gt;"",
IF(OR(I25=' '!$C$206,I25=' '!$D$206,I25=' '!$E$206,I25=' '!$G$206),1,
IF(OR(I25=' '!$C$207,I25=' '!$D$207,I25=' '!$E$207,I25=' '!$G$207),2,
IF(OR(I25=' '!$C$208,I25=' '!$D$208,I25=' '!$E$208,I25=' '!$G$208),3,
IF(OR(I25=' '!$C$209,I25=' '!$D$209,I25=' '!$E$209,I25=' '!$G$209),4
)))),-1)</f>
        <v>-1</v>
      </c>
      <c r="AE25" s="720">
        <v>1</v>
      </c>
      <c r="AG25" s="720" t="str">
        <f t="shared" si="2"/>
        <v/>
      </c>
      <c r="AI25" s="720">
        <f>IF(O25&lt;&gt;"",
IF(OR(O25=' '!$C$202,O25=' '!$D$202,O25=' '!$E$202,O25=' '!$G$202),1,
IF(OR(O25=' '!$C$203,O25=' '!$D$203,O25=' '!$E$203,O25=' '!$G$203),2,
IF(OR(O25=' '!$C$204,O25=' '!$D$204,O25=' '!$E$204,O25=' '!$G$204),3,
IF(OR(O25=' '!$C$205,O25=' '!$D$205,O25=' '!$E$205,O25=' '!$G$205),4
)))),-1)</f>
        <v>-1</v>
      </c>
      <c r="AJ25" s="720">
        <f>IF(P25&lt;&gt;"",
IF(OR(P25=' '!$C$206,P25=' '!$D$206,P25=' '!$E$206,P25=' '!$G$206),1,
IF(OR(P25=' '!$C$207,P25=' '!$D$207,P25=' '!$E$207,P25=' '!$G$207),2,
IF(OR(P25=' '!$C$208,P25=' '!$D$208,P25=' '!$E$208,P25=' '!$G$208),3,
IF(OR(P25=' '!$C$209,P25=' '!$D$209,P25=' '!$E$209,P25=' '!$G$209),4
)))),-1)</f>
        <v>-1</v>
      </c>
      <c r="AK25" s="720">
        <v>1</v>
      </c>
      <c r="AL25" s="678"/>
      <c r="AM25" s="720" t="str">
        <f t="shared" si="3"/>
        <v/>
      </c>
      <c r="AO25" s="622" t="str">
        <f t="shared" si="10"/>
        <v/>
      </c>
      <c r="AP25" s="622" t="str">
        <f t="shared" si="10"/>
        <v/>
      </c>
      <c r="AQ25" s="622" t="str">
        <f t="shared" si="11"/>
        <v/>
      </c>
      <c r="AR25" s="622" t="str">
        <f t="shared" si="11"/>
        <v/>
      </c>
    </row>
    <row r="26" spans="1:44" ht="14.4" x14ac:dyDescent="0.3">
      <c r="A26" s="715">
        <f t="shared" si="14"/>
        <v>3</v>
      </c>
      <c r="C26" s="1361"/>
      <c r="D26" s="69" t="s">
        <v>901</v>
      </c>
      <c r="E26" s="717">
        <f t="shared" si="0"/>
        <v>0</v>
      </c>
      <c r="F26" s="42"/>
      <c r="G26" s="43"/>
      <c r="H26" s="325" t="str">
        <f>IF(Risikoanalyse!D25&lt;&gt;"",Risikoanalyse!D25,"")</f>
        <v/>
      </c>
      <c r="I26" s="325" t="str">
        <f>IF(Risikoanalyse!E25&lt;&gt;"",Risikoanalyse!E25,"")</f>
        <v/>
      </c>
      <c r="J26" s="719" t="str">
        <f t="shared" si="5"/>
        <v/>
      </c>
      <c r="K26" s="70" t="s">
        <v>421</v>
      </c>
      <c r="L26" s="44"/>
      <c r="M26" s="71" t="s">
        <v>823</v>
      </c>
      <c r="N26" s="717">
        <f t="shared" si="6"/>
        <v>0</v>
      </c>
      <c r="O26" s="326" t="str">
        <f t="shared" si="7"/>
        <v/>
      </c>
      <c r="P26" s="326" t="str">
        <f t="shared" si="1"/>
        <v/>
      </c>
      <c r="Q26" s="719" t="str">
        <f t="shared" si="8"/>
        <v/>
      </c>
      <c r="R26" s="327"/>
      <c r="S26" s="372"/>
      <c r="T26" s="53" t="s">
        <v>341</v>
      </c>
      <c r="U26" s="6"/>
      <c r="V26" s="38"/>
      <c r="W26" s="9"/>
      <c r="X26" s="10"/>
      <c r="Y26" s="10"/>
      <c r="Z26" s="361"/>
      <c r="AA26" s="621" t="str">
        <f t="shared" si="15"/>
        <v/>
      </c>
      <c r="AB26" s="713"/>
      <c r="AC26" s="720">
        <f>IF(H26&lt;&gt;"",
IF(OR(H26=' '!$C$202,H26=' '!$D$202,H26=' '!$E$202,H26=' '!$G$202),1,
IF(OR(H26=' '!$C$203,H26=' '!$D$203,H26=' '!$E$203,H26=' '!$G$203),2,
IF(OR(H26=' '!$C$204,H26=' '!$D$204,H26=' '!$E$204,H26=' '!$G$204),3,
IF(OR(H26=' '!$C$205,H26=' '!$D$205,H26=' '!$E$205,H26=' '!$G$205),4
)))),-1)</f>
        <v>-1</v>
      </c>
      <c r="AD26" s="720">
        <f>IF(I26&lt;&gt;"",
IF(OR(I26=' '!$C$206,I26=' '!$D$206,I26=' '!$E$206,I26=' '!$G$206),1,
IF(OR(I26=' '!$C$207,I26=' '!$D$207,I26=' '!$E$207,I26=' '!$G$207),2,
IF(OR(I26=' '!$C$208,I26=' '!$D$208,I26=' '!$E$208,I26=' '!$G$208),3,
IF(OR(I26=' '!$C$209,I26=' '!$D$209,I26=' '!$E$209,I26=' '!$G$209),4
)))),-1)</f>
        <v>-1</v>
      </c>
      <c r="AE26" s="720">
        <v>1</v>
      </c>
      <c r="AG26" s="720" t="str">
        <f t="shared" si="2"/>
        <v/>
      </c>
      <c r="AI26" s="720">
        <f>IF(O26&lt;&gt;"",
IF(OR(O26=' '!$C$202,O26=' '!$D$202,O26=' '!$E$202,O26=' '!$G$202),1,
IF(OR(O26=' '!$C$203,O26=' '!$D$203,O26=' '!$E$203,O26=' '!$G$203),2,
IF(OR(O26=' '!$C$204,O26=' '!$D$204,O26=' '!$E$204,O26=' '!$G$204),3,
IF(OR(O26=' '!$C$205,O26=' '!$D$205,O26=' '!$E$205,O26=' '!$G$205),4
)))),-1)</f>
        <v>-1</v>
      </c>
      <c r="AJ26" s="720">
        <f>IF(P26&lt;&gt;"",
IF(OR(P26=' '!$C$206,P26=' '!$D$206,P26=' '!$E$206,P26=' '!$G$206),1,
IF(OR(P26=' '!$C$207,P26=' '!$D$207,P26=' '!$E$207,P26=' '!$G$207),2,
IF(OR(P26=' '!$C$208,P26=' '!$D$208,P26=' '!$E$208,P26=' '!$G$208),3,
IF(OR(P26=' '!$C$209,P26=' '!$D$209,P26=' '!$E$209,P26=' '!$G$209),4
)))),-1)</f>
        <v>-1</v>
      </c>
      <c r="AK26" s="720">
        <v>1</v>
      </c>
      <c r="AL26" s="678"/>
      <c r="AM26" s="720" t="str">
        <f t="shared" si="3"/>
        <v/>
      </c>
      <c r="AO26" s="622" t="str">
        <f t="shared" si="10"/>
        <v/>
      </c>
      <c r="AP26" s="622" t="str">
        <f t="shared" si="10"/>
        <v/>
      </c>
      <c r="AQ26" s="622" t="str">
        <f t="shared" si="11"/>
        <v/>
      </c>
      <c r="AR26" s="622" t="str">
        <f t="shared" si="11"/>
        <v/>
      </c>
    </row>
    <row r="27" spans="1:44" ht="14.4" x14ac:dyDescent="0.3">
      <c r="A27" s="715">
        <f t="shared" si="14"/>
        <v>3</v>
      </c>
      <c r="C27" s="1361"/>
      <c r="D27" s="69" t="s">
        <v>902</v>
      </c>
      <c r="E27" s="717">
        <f t="shared" si="0"/>
        <v>0</v>
      </c>
      <c r="F27" s="42"/>
      <c r="G27" s="43"/>
      <c r="H27" s="325" t="str">
        <f>IF(Risikoanalyse!D26&lt;&gt;"",Risikoanalyse!D26,"")</f>
        <v/>
      </c>
      <c r="I27" s="325" t="str">
        <f>IF(Risikoanalyse!E26&lt;&gt;"",Risikoanalyse!E26,"")</f>
        <v/>
      </c>
      <c r="J27" s="719" t="str">
        <f t="shared" si="5"/>
        <v/>
      </c>
      <c r="K27" s="70" t="s">
        <v>422</v>
      </c>
      <c r="L27" s="44"/>
      <c r="M27" s="71" t="s">
        <v>824</v>
      </c>
      <c r="N27" s="717">
        <f t="shared" si="6"/>
        <v>0</v>
      </c>
      <c r="O27" s="326" t="str">
        <f t="shared" si="7"/>
        <v/>
      </c>
      <c r="P27" s="326" t="str">
        <f t="shared" si="1"/>
        <v/>
      </c>
      <c r="Q27" s="719" t="str">
        <f t="shared" ref="Q27:Q79" si="16">AM27</f>
        <v/>
      </c>
      <c r="R27" s="327"/>
      <c r="S27" s="372"/>
      <c r="T27" s="53" t="s">
        <v>342</v>
      </c>
      <c r="U27" s="6"/>
      <c r="V27" s="38"/>
      <c r="W27" s="9"/>
      <c r="X27" s="10"/>
      <c r="Y27" s="10"/>
      <c r="Z27" s="361"/>
      <c r="AA27" s="621" t="str">
        <f t="shared" si="15"/>
        <v/>
      </c>
      <c r="AB27" s="713"/>
      <c r="AC27" s="720">
        <f>IF(H27&lt;&gt;"",
IF(OR(H27=' '!$C$202,H27=' '!$D$202,H27=' '!$E$202,H27=' '!$G$202),1,
IF(OR(H27=' '!$C$203,H27=' '!$D$203,H27=' '!$E$203,H27=' '!$G$203),2,
IF(OR(H27=' '!$C$204,H27=' '!$D$204,H27=' '!$E$204,H27=' '!$G$204),3,
IF(OR(H27=' '!$C$205,H27=' '!$D$205,H27=' '!$E$205,H27=' '!$G$205),4
)))),-1)</f>
        <v>-1</v>
      </c>
      <c r="AD27" s="720">
        <f>IF(I27&lt;&gt;"",
IF(OR(I27=' '!$C$206,I27=' '!$D$206,I27=' '!$E$206,I27=' '!$G$206),1,
IF(OR(I27=' '!$C$207,I27=' '!$D$207,I27=' '!$E$207,I27=' '!$G$207),2,
IF(OR(I27=' '!$C$208,I27=' '!$D$208,I27=' '!$E$208,I27=' '!$G$208),3,
IF(OR(I27=' '!$C$209,I27=' '!$D$209,I27=' '!$E$209,I27=' '!$G$209),4
)))),-1)</f>
        <v>-1</v>
      </c>
      <c r="AE27" s="720">
        <v>1</v>
      </c>
      <c r="AG27" s="720" t="str">
        <f t="shared" si="2"/>
        <v/>
      </c>
      <c r="AI27" s="720">
        <f>IF(O27&lt;&gt;"",
IF(OR(O27=' '!$C$202,O27=' '!$D$202,O27=' '!$E$202,O27=' '!$G$202),1,
IF(OR(O27=' '!$C$203,O27=' '!$D$203,O27=' '!$E$203,O27=' '!$G$203),2,
IF(OR(O27=' '!$C$204,O27=' '!$D$204,O27=' '!$E$204,O27=' '!$G$204),3,
IF(OR(O27=' '!$C$205,O27=' '!$D$205,O27=' '!$E$205,O27=' '!$G$205),4
)))),-1)</f>
        <v>-1</v>
      </c>
      <c r="AJ27" s="720">
        <f>IF(P27&lt;&gt;"",
IF(OR(P27=' '!$C$206,P27=' '!$D$206,P27=' '!$E$206,P27=' '!$G$206),1,
IF(OR(P27=' '!$C$207,P27=' '!$D$207,P27=' '!$E$207,P27=' '!$G$207),2,
IF(OR(P27=' '!$C$208,P27=' '!$D$208,P27=' '!$E$208,P27=' '!$G$208),3,
IF(OR(P27=' '!$C$209,P27=' '!$D$209,P27=' '!$E$209,P27=' '!$G$209),4
)))),-1)</f>
        <v>-1</v>
      </c>
      <c r="AK27" s="720">
        <v>1</v>
      </c>
      <c r="AL27" s="678"/>
      <c r="AM27" s="720" t="str">
        <f t="shared" si="3"/>
        <v/>
      </c>
      <c r="AO27" s="622" t="str">
        <f t="shared" si="10"/>
        <v/>
      </c>
      <c r="AP27" s="622" t="str">
        <f t="shared" si="10"/>
        <v/>
      </c>
      <c r="AQ27" s="622" t="str">
        <f t="shared" si="11"/>
        <v/>
      </c>
      <c r="AR27" s="622" t="str">
        <f t="shared" si="11"/>
        <v/>
      </c>
    </row>
    <row r="28" spans="1:44" ht="14.4" x14ac:dyDescent="0.3">
      <c r="A28" s="715">
        <f t="shared" si="14"/>
        <v>3</v>
      </c>
      <c r="C28" s="1361"/>
      <c r="D28" s="69" t="s">
        <v>903</v>
      </c>
      <c r="E28" s="717">
        <f t="shared" si="0"/>
        <v>0</v>
      </c>
      <c r="F28" s="42"/>
      <c r="G28" s="43"/>
      <c r="H28" s="325" t="str">
        <f>IF(Risikoanalyse!D27&lt;&gt;"",Risikoanalyse!D27,"")</f>
        <v/>
      </c>
      <c r="I28" s="325" t="str">
        <f>IF(Risikoanalyse!E27&lt;&gt;"",Risikoanalyse!E27,"")</f>
        <v/>
      </c>
      <c r="J28" s="719" t="str">
        <f t="shared" si="5"/>
        <v/>
      </c>
      <c r="K28" s="70" t="s">
        <v>423</v>
      </c>
      <c r="L28" s="44"/>
      <c r="M28" s="71" t="s">
        <v>825</v>
      </c>
      <c r="N28" s="717">
        <f t="shared" si="6"/>
        <v>0</v>
      </c>
      <c r="O28" s="326" t="str">
        <f t="shared" si="7"/>
        <v/>
      </c>
      <c r="P28" s="326" t="str">
        <f t="shared" si="1"/>
        <v/>
      </c>
      <c r="Q28" s="719" t="str">
        <f t="shared" si="16"/>
        <v/>
      </c>
      <c r="R28" s="327"/>
      <c r="S28" s="372"/>
      <c r="T28" s="53" t="s">
        <v>343</v>
      </c>
      <c r="U28" s="6"/>
      <c r="V28" s="38"/>
      <c r="W28" s="9"/>
      <c r="X28" s="10"/>
      <c r="Y28" s="10"/>
      <c r="Z28" s="361"/>
      <c r="AA28" s="621" t="str">
        <f t="shared" si="15"/>
        <v/>
      </c>
      <c r="AB28" s="713"/>
      <c r="AC28" s="720">
        <f>IF(H28&lt;&gt;"",
IF(OR(H28=' '!$C$202,H28=' '!$D$202,H28=' '!$E$202,H28=' '!$G$202),1,
IF(OR(H28=' '!$C$203,H28=' '!$D$203,H28=' '!$E$203,H28=' '!$G$203),2,
IF(OR(H28=' '!$C$204,H28=' '!$D$204,H28=' '!$E$204,H28=' '!$G$204),3,
IF(OR(H28=' '!$C$205,H28=' '!$D$205,H28=' '!$E$205,H28=' '!$G$205),4
)))),-1)</f>
        <v>-1</v>
      </c>
      <c r="AD28" s="720">
        <f>IF(I28&lt;&gt;"",
IF(OR(I28=' '!$C$206,I28=' '!$D$206,I28=' '!$E$206,I28=' '!$G$206),1,
IF(OR(I28=' '!$C$207,I28=' '!$D$207,I28=' '!$E$207,I28=' '!$G$207),2,
IF(OR(I28=' '!$C$208,I28=' '!$D$208,I28=' '!$E$208,I28=' '!$G$208),3,
IF(OR(I28=' '!$C$209,I28=' '!$D$209,I28=' '!$E$209,I28=' '!$G$209),4
)))),-1)</f>
        <v>-1</v>
      </c>
      <c r="AE28" s="720">
        <v>1</v>
      </c>
      <c r="AG28" s="720" t="str">
        <f t="shared" si="2"/>
        <v/>
      </c>
      <c r="AI28" s="720">
        <f>IF(O28&lt;&gt;"",
IF(OR(O28=' '!$C$202,O28=' '!$D$202,O28=' '!$E$202,O28=' '!$G$202),1,
IF(OR(O28=' '!$C$203,O28=' '!$D$203,O28=' '!$E$203,O28=' '!$G$203),2,
IF(OR(O28=' '!$C$204,O28=' '!$D$204,O28=' '!$E$204,O28=' '!$G$204),3,
IF(OR(O28=' '!$C$205,O28=' '!$D$205,O28=' '!$E$205,O28=' '!$G$205),4
)))),-1)</f>
        <v>-1</v>
      </c>
      <c r="AJ28" s="720">
        <f>IF(P28&lt;&gt;"",
IF(OR(P28=' '!$C$206,P28=' '!$D$206,P28=' '!$E$206,P28=' '!$G$206),1,
IF(OR(P28=' '!$C$207,P28=' '!$D$207,P28=' '!$E$207,P28=' '!$G$207),2,
IF(OR(P28=' '!$C$208,P28=' '!$D$208,P28=' '!$E$208,P28=' '!$G$208),3,
IF(OR(P28=' '!$C$209,P28=' '!$D$209,P28=' '!$E$209,P28=' '!$G$209),4
)))),-1)</f>
        <v>-1</v>
      </c>
      <c r="AK28" s="720">
        <v>1</v>
      </c>
      <c r="AL28" s="678"/>
      <c r="AM28" s="720" t="str">
        <f t="shared" si="3"/>
        <v/>
      </c>
      <c r="AO28" s="622" t="str">
        <f t="shared" si="10"/>
        <v/>
      </c>
      <c r="AP28" s="622" t="str">
        <f t="shared" si="10"/>
        <v/>
      </c>
      <c r="AQ28" s="622" t="str">
        <f t="shared" si="11"/>
        <v/>
      </c>
      <c r="AR28" s="622" t="str">
        <f t="shared" si="11"/>
        <v/>
      </c>
    </row>
    <row r="29" spans="1:44" ht="14.4" x14ac:dyDescent="0.3">
      <c r="A29" s="715">
        <f t="shared" si="14"/>
        <v>3</v>
      </c>
      <c r="C29" s="1362"/>
      <c r="D29" s="69" t="s">
        <v>904</v>
      </c>
      <c r="E29" s="717">
        <f t="shared" si="0"/>
        <v>0</v>
      </c>
      <c r="F29" s="42"/>
      <c r="G29" s="43"/>
      <c r="H29" s="325" t="str">
        <f>IF(Risikoanalyse!D28&lt;&gt;"",Risikoanalyse!D28,"")</f>
        <v/>
      </c>
      <c r="I29" s="325" t="str">
        <f>IF(Risikoanalyse!E28&lt;&gt;"",Risikoanalyse!E28,"")</f>
        <v/>
      </c>
      <c r="J29" s="719" t="str">
        <f t="shared" si="5"/>
        <v/>
      </c>
      <c r="K29" s="70" t="s">
        <v>424</v>
      </c>
      <c r="L29" s="44"/>
      <c r="M29" s="71" t="s">
        <v>826</v>
      </c>
      <c r="N29" s="717">
        <f t="shared" si="6"/>
        <v>0</v>
      </c>
      <c r="O29" s="326" t="str">
        <f t="shared" si="7"/>
        <v/>
      </c>
      <c r="P29" s="326" t="str">
        <f t="shared" si="1"/>
        <v/>
      </c>
      <c r="Q29" s="719" t="str">
        <f t="shared" si="16"/>
        <v/>
      </c>
      <c r="R29" s="327"/>
      <c r="S29" s="372"/>
      <c r="T29" s="53" t="s">
        <v>344</v>
      </c>
      <c r="U29" s="6"/>
      <c r="V29" s="38"/>
      <c r="W29" s="9"/>
      <c r="X29" s="10"/>
      <c r="Y29" s="10"/>
      <c r="Z29" s="361"/>
      <c r="AA29" s="621" t="str">
        <f t="shared" si="15"/>
        <v/>
      </c>
      <c r="AB29" s="713"/>
      <c r="AC29" s="720">
        <f>IF(H29&lt;&gt;"",
IF(OR(H29=' '!$C$202,H29=' '!$D$202,H29=' '!$E$202,H29=' '!$G$202),1,
IF(OR(H29=' '!$C$203,H29=' '!$D$203,H29=' '!$E$203,H29=' '!$G$203),2,
IF(OR(H29=' '!$C$204,H29=' '!$D$204,H29=' '!$E$204,H29=' '!$G$204),3,
IF(OR(H29=' '!$C$205,H29=' '!$D$205,H29=' '!$E$205,H29=' '!$G$205),4
)))),-1)</f>
        <v>-1</v>
      </c>
      <c r="AD29" s="720">
        <f>IF(I29&lt;&gt;"",
IF(OR(I29=' '!$C$206,I29=' '!$D$206,I29=' '!$E$206,I29=' '!$G$206),1,
IF(OR(I29=' '!$C$207,I29=' '!$D$207,I29=' '!$E$207,I29=' '!$G$207),2,
IF(OR(I29=' '!$C$208,I29=' '!$D$208,I29=' '!$E$208,I29=' '!$G$208),3,
IF(OR(I29=' '!$C$209,I29=' '!$D$209,I29=' '!$E$209,I29=' '!$G$209),4
)))),-1)</f>
        <v>-1</v>
      </c>
      <c r="AE29" s="720">
        <v>1</v>
      </c>
      <c r="AG29" s="720" t="str">
        <f t="shared" si="2"/>
        <v/>
      </c>
      <c r="AI29" s="720">
        <f>IF(O29&lt;&gt;"",
IF(OR(O29=' '!$C$202,O29=' '!$D$202,O29=' '!$E$202,O29=' '!$G$202),1,
IF(OR(O29=' '!$C$203,O29=' '!$D$203,O29=' '!$E$203,O29=' '!$G$203),2,
IF(OR(O29=' '!$C$204,O29=' '!$D$204,O29=' '!$E$204,O29=' '!$G$204),3,
IF(OR(O29=' '!$C$205,O29=' '!$D$205,O29=' '!$E$205,O29=' '!$G$205),4
)))),-1)</f>
        <v>-1</v>
      </c>
      <c r="AJ29" s="720">
        <f>IF(P29&lt;&gt;"",
IF(OR(P29=' '!$C$206,P29=' '!$D$206,P29=' '!$E$206,P29=' '!$G$206),1,
IF(OR(P29=' '!$C$207,P29=' '!$D$207,P29=' '!$E$207,P29=' '!$G$207),2,
IF(OR(P29=' '!$C$208,P29=' '!$D$208,P29=' '!$E$208,P29=' '!$G$208),3,
IF(OR(P29=' '!$C$209,P29=' '!$D$209,P29=' '!$E$209,P29=' '!$G$209),4
)))),-1)</f>
        <v>-1</v>
      </c>
      <c r="AK29" s="720">
        <v>1</v>
      </c>
      <c r="AL29" s="678"/>
      <c r="AM29" s="720" t="str">
        <f t="shared" si="3"/>
        <v/>
      </c>
      <c r="AO29" s="622" t="str">
        <f t="shared" si="10"/>
        <v/>
      </c>
      <c r="AP29" s="622" t="str">
        <f t="shared" si="10"/>
        <v/>
      </c>
      <c r="AQ29" s="622" t="str">
        <f t="shared" si="11"/>
        <v/>
      </c>
      <c r="AR29" s="622" t="str">
        <f t="shared" si="11"/>
        <v/>
      </c>
    </row>
    <row r="30" spans="1:44" ht="15.75" customHeight="1" x14ac:dyDescent="0.3">
      <c r="A30" s="715">
        <f>IF(B30=B22,B22,B22+1)</f>
        <v>4</v>
      </c>
      <c r="B30" s="716">
        <f>B22+1</f>
        <v>4</v>
      </c>
      <c r="C30" s="1359"/>
      <c r="D30" s="69" t="s">
        <v>905</v>
      </c>
      <c r="E30" s="717">
        <f t="shared" si="0"/>
        <v>0</v>
      </c>
      <c r="F30" s="42"/>
      <c r="G30" s="43"/>
      <c r="H30" s="325" t="str">
        <f>IF(Risikoanalyse!D29&lt;&gt;"",Risikoanalyse!D29,"")</f>
        <v/>
      </c>
      <c r="I30" s="325" t="str">
        <f>IF(Risikoanalyse!E29&lt;&gt;"",Risikoanalyse!E29,"")</f>
        <v/>
      </c>
      <c r="J30" s="719" t="str">
        <f t="shared" si="5"/>
        <v/>
      </c>
      <c r="K30" s="70" t="s">
        <v>425</v>
      </c>
      <c r="L30" s="42"/>
      <c r="M30" s="71" t="s">
        <v>827</v>
      </c>
      <c r="N30" s="717">
        <f t="shared" si="6"/>
        <v>0</v>
      </c>
      <c r="O30" s="326" t="str">
        <f t="shared" si="7"/>
        <v/>
      </c>
      <c r="P30" s="326" t="str">
        <f t="shared" si="1"/>
        <v/>
      </c>
      <c r="Q30" s="719" t="str">
        <f t="shared" si="16"/>
        <v/>
      </c>
      <c r="R30" s="328"/>
      <c r="S30" s="373"/>
      <c r="T30" s="52" t="s">
        <v>345</v>
      </c>
      <c r="U30" s="11"/>
      <c r="V30" s="39"/>
      <c r="W30" s="14"/>
      <c r="X30" s="15"/>
      <c r="Y30" s="15"/>
      <c r="Z30" s="362"/>
      <c r="AA30" s="621" t="str">
        <f>IF($C$30="","","drucken")</f>
        <v/>
      </c>
      <c r="AB30" s="713"/>
      <c r="AC30" s="720">
        <f>IF(H30&lt;&gt;"",
IF(OR(H30=' '!$C$202,H30=' '!$D$202,H30=' '!$E$202,H30=' '!$G$202),1,
IF(OR(H30=' '!$C$203,H30=' '!$D$203,H30=' '!$E$203,H30=' '!$G$203),2,
IF(OR(H30=' '!$C$204,H30=' '!$D$204,H30=' '!$E$204,H30=' '!$G$204),3,
IF(OR(H30=' '!$C$205,H30=' '!$D$205,H30=' '!$E$205,H30=' '!$G$205),4
)))),-1)</f>
        <v>-1</v>
      </c>
      <c r="AD30" s="720">
        <f>IF(I30&lt;&gt;"",
IF(OR(I30=' '!$C$206,I30=' '!$D$206,I30=' '!$E$206,I30=' '!$G$206),1,
IF(OR(I30=' '!$C$207,I30=' '!$D$207,I30=' '!$E$207,I30=' '!$G$207),2,
IF(OR(I30=' '!$C$208,I30=' '!$D$208,I30=' '!$E$208,I30=' '!$G$208),3,
IF(OR(I30=' '!$C$209,I30=' '!$D$209,I30=' '!$E$209,I30=' '!$G$209),4
)))),-1)</f>
        <v>-1</v>
      </c>
      <c r="AE30" s="720">
        <v>1</v>
      </c>
      <c r="AG30" s="720" t="str">
        <f t="shared" si="2"/>
        <v/>
      </c>
      <c r="AI30" s="720">
        <f>IF(O30&lt;&gt;"",
IF(OR(O30=' '!$C$202,O30=' '!$D$202,O30=' '!$E$202,O30=' '!$G$202),1,
IF(OR(O30=' '!$C$203,O30=' '!$D$203,O30=' '!$E$203,O30=' '!$G$203),2,
IF(OR(O30=' '!$C$204,O30=' '!$D$204,O30=' '!$E$204,O30=' '!$G$204),3,
IF(OR(O30=' '!$C$205,O30=' '!$D$205,O30=' '!$E$205,O30=' '!$G$205),4
)))),-1)</f>
        <v>-1</v>
      </c>
      <c r="AJ30" s="720">
        <f>IF(P30&lt;&gt;"",
IF(OR(P30=' '!$C$206,P30=' '!$D$206,P30=' '!$E$206,P30=' '!$G$206),1,
IF(OR(P30=' '!$C$207,P30=' '!$D$207,P30=' '!$E$207,P30=' '!$G$207),2,
IF(OR(P30=' '!$C$208,P30=' '!$D$208,P30=' '!$E$208,P30=' '!$G$208),3,
IF(OR(P30=' '!$C$209,P30=' '!$D$209,P30=' '!$E$209,P30=' '!$G$209),4
)))),-1)</f>
        <v>-1</v>
      </c>
      <c r="AK30" s="720">
        <v>1</v>
      </c>
      <c r="AL30" s="678"/>
      <c r="AM30" s="720" t="str">
        <f t="shared" si="3"/>
        <v/>
      </c>
      <c r="AO30" s="622" t="str">
        <f t="shared" si="10"/>
        <v/>
      </c>
      <c r="AP30" s="622" t="str">
        <f t="shared" si="10"/>
        <v/>
      </c>
      <c r="AQ30" s="622" t="str">
        <f t="shared" si="11"/>
        <v/>
      </c>
      <c r="AR30" s="622" t="str">
        <f t="shared" si="11"/>
        <v/>
      </c>
    </row>
    <row r="31" spans="1:44" ht="15.75" customHeight="1" x14ac:dyDescent="0.3">
      <c r="A31" s="715">
        <f t="shared" ref="A31:A37" si="17">$A$30</f>
        <v>4</v>
      </c>
      <c r="C31" s="1360"/>
      <c r="D31" s="69" t="s">
        <v>906</v>
      </c>
      <c r="E31" s="717">
        <f t="shared" si="0"/>
        <v>0</v>
      </c>
      <c r="F31" s="42"/>
      <c r="G31" s="43"/>
      <c r="H31" s="325" t="str">
        <f>IF(Risikoanalyse!D30&lt;&gt;"",Risikoanalyse!D30,"")</f>
        <v/>
      </c>
      <c r="I31" s="325" t="str">
        <f>IF(Risikoanalyse!E30&lt;&gt;"",Risikoanalyse!E30,"")</f>
        <v/>
      </c>
      <c r="J31" s="719" t="str">
        <f t="shared" si="5"/>
        <v/>
      </c>
      <c r="K31" s="70" t="s">
        <v>426</v>
      </c>
      <c r="L31" s="42"/>
      <c r="M31" s="71" t="s">
        <v>828</v>
      </c>
      <c r="N31" s="717">
        <f t="shared" si="6"/>
        <v>0</v>
      </c>
      <c r="O31" s="326" t="str">
        <f t="shared" si="7"/>
        <v/>
      </c>
      <c r="P31" s="326" t="str">
        <f t="shared" si="1"/>
        <v/>
      </c>
      <c r="Q31" s="719" t="str">
        <f t="shared" si="16"/>
        <v/>
      </c>
      <c r="R31" s="328"/>
      <c r="S31" s="373"/>
      <c r="T31" s="52" t="s">
        <v>346</v>
      </c>
      <c r="U31" s="11"/>
      <c r="V31" s="39"/>
      <c r="W31" s="14"/>
      <c r="X31" s="15"/>
      <c r="Y31" s="15"/>
      <c r="Z31" s="362"/>
      <c r="AA31" s="621" t="str">
        <f t="shared" ref="AA31:AA37" si="18">IF($C$30="","","drucken")</f>
        <v/>
      </c>
      <c r="AB31" s="713"/>
      <c r="AC31" s="720">
        <f>IF(H31&lt;&gt;"",
IF(OR(H31=' '!$C$202,H31=' '!$D$202,H31=' '!$E$202,H31=' '!$G$202),1,
IF(OR(H31=' '!$C$203,H31=' '!$D$203,H31=' '!$E$203,H31=' '!$G$203),2,
IF(OR(H31=' '!$C$204,H31=' '!$D$204,H31=' '!$E$204,H31=' '!$G$204),3,
IF(OR(H31=' '!$C$205,H31=' '!$D$205,H31=' '!$E$205,H31=' '!$G$205),4
)))),-1)</f>
        <v>-1</v>
      </c>
      <c r="AD31" s="720">
        <f>IF(I31&lt;&gt;"",
IF(OR(I31=' '!$C$206,I31=' '!$D$206,I31=' '!$E$206,I31=' '!$G$206),1,
IF(OR(I31=' '!$C$207,I31=' '!$D$207,I31=' '!$E$207,I31=' '!$G$207),2,
IF(OR(I31=' '!$C$208,I31=' '!$D$208,I31=' '!$E$208,I31=' '!$G$208),3,
IF(OR(I31=' '!$C$209,I31=' '!$D$209,I31=' '!$E$209,I31=' '!$G$209),4
)))),-1)</f>
        <v>-1</v>
      </c>
      <c r="AE31" s="720">
        <v>1</v>
      </c>
      <c r="AG31" s="720" t="str">
        <f t="shared" si="2"/>
        <v/>
      </c>
      <c r="AI31" s="720">
        <f>IF(O31&lt;&gt;"",
IF(OR(O31=' '!$C$202,O31=' '!$D$202,O31=' '!$E$202,O31=' '!$G$202),1,
IF(OR(O31=' '!$C$203,O31=' '!$D$203,O31=' '!$E$203,O31=' '!$G$203),2,
IF(OR(O31=' '!$C$204,O31=' '!$D$204,O31=' '!$E$204,O31=' '!$G$204),3,
IF(OR(O31=' '!$C$205,O31=' '!$D$205,O31=' '!$E$205,O31=' '!$G$205),4
)))),-1)</f>
        <v>-1</v>
      </c>
      <c r="AJ31" s="720">
        <f>IF(P31&lt;&gt;"",
IF(OR(P31=' '!$C$206,P31=' '!$D$206,P31=' '!$E$206,P31=' '!$G$206),1,
IF(OR(P31=' '!$C$207,P31=' '!$D$207,P31=' '!$E$207,P31=' '!$G$207),2,
IF(OR(P31=' '!$C$208,P31=' '!$D$208,P31=' '!$E$208,P31=' '!$G$208),3,
IF(OR(P31=' '!$C$209,P31=' '!$D$209,P31=' '!$E$209,P31=' '!$G$209),4
)))),-1)</f>
        <v>-1</v>
      </c>
      <c r="AK31" s="720">
        <v>1</v>
      </c>
      <c r="AL31" s="678"/>
      <c r="AM31" s="720" t="str">
        <f t="shared" si="3"/>
        <v/>
      </c>
      <c r="AO31" s="622" t="str">
        <f t="shared" si="10"/>
        <v/>
      </c>
      <c r="AP31" s="622" t="str">
        <f t="shared" si="10"/>
        <v/>
      </c>
      <c r="AQ31" s="622" t="str">
        <f t="shared" si="11"/>
        <v/>
      </c>
      <c r="AR31" s="622" t="str">
        <f t="shared" si="11"/>
        <v/>
      </c>
    </row>
    <row r="32" spans="1:44" ht="15.75" customHeight="1" x14ac:dyDescent="0.3">
      <c r="A32" s="715">
        <f t="shared" si="17"/>
        <v>4</v>
      </c>
      <c r="C32" s="1360"/>
      <c r="D32" s="69" t="s">
        <v>907</v>
      </c>
      <c r="E32" s="717">
        <f t="shared" si="0"/>
        <v>0</v>
      </c>
      <c r="F32" s="42"/>
      <c r="G32" s="43"/>
      <c r="H32" s="325" t="str">
        <f>IF(Risikoanalyse!D31&lt;&gt;"",Risikoanalyse!D31,"")</f>
        <v/>
      </c>
      <c r="I32" s="325" t="str">
        <f>IF(Risikoanalyse!E31&lt;&gt;"",Risikoanalyse!E31,"")</f>
        <v/>
      </c>
      <c r="J32" s="719" t="str">
        <f t="shared" si="5"/>
        <v/>
      </c>
      <c r="K32" s="70" t="s">
        <v>427</v>
      </c>
      <c r="L32" s="42"/>
      <c r="M32" s="71" t="s">
        <v>829</v>
      </c>
      <c r="N32" s="717">
        <f t="shared" si="6"/>
        <v>0</v>
      </c>
      <c r="O32" s="326" t="str">
        <f t="shared" si="7"/>
        <v/>
      </c>
      <c r="P32" s="326" t="str">
        <f t="shared" si="1"/>
        <v/>
      </c>
      <c r="Q32" s="719" t="str">
        <f t="shared" si="16"/>
        <v/>
      </c>
      <c r="R32" s="328"/>
      <c r="S32" s="373"/>
      <c r="T32" s="52" t="s">
        <v>347</v>
      </c>
      <c r="U32" s="11"/>
      <c r="V32" s="39"/>
      <c r="W32" s="14"/>
      <c r="X32" s="15"/>
      <c r="Y32" s="15"/>
      <c r="Z32" s="362"/>
      <c r="AA32" s="621" t="str">
        <f t="shared" si="18"/>
        <v/>
      </c>
      <c r="AB32" s="713"/>
      <c r="AC32" s="720">
        <f>IF(H32&lt;&gt;"",
IF(OR(H32=' '!$C$202,H32=' '!$D$202,H32=' '!$E$202,H32=' '!$G$202),1,
IF(OR(H32=' '!$C$203,H32=' '!$D$203,H32=' '!$E$203,H32=' '!$G$203),2,
IF(OR(H32=' '!$C$204,H32=' '!$D$204,H32=' '!$E$204,H32=' '!$G$204),3,
IF(OR(H32=' '!$C$205,H32=' '!$D$205,H32=' '!$E$205,H32=' '!$G$205),4
)))),-1)</f>
        <v>-1</v>
      </c>
      <c r="AD32" s="720">
        <f>IF(I32&lt;&gt;"",
IF(OR(I32=' '!$C$206,I32=' '!$D$206,I32=' '!$E$206,I32=' '!$G$206),1,
IF(OR(I32=' '!$C$207,I32=' '!$D$207,I32=' '!$E$207,I32=' '!$G$207),2,
IF(OR(I32=' '!$C$208,I32=' '!$D$208,I32=' '!$E$208,I32=' '!$G$208),3,
IF(OR(I32=' '!$C$209,I32=' '!$D$209,I32=' '!$E$209,I32=' '!$G$209),4
)))),-1)</f>
        <v>-1</v>
      </c>
      <c r="AE32" s="720">
        <v>1</v>
      </c>
      <c r="AG32" s="720" t="str">
        <f t="shared" si="2"/>
        <v/>
      </c>
      <c r="AI32" s="720">
        <f>IF(O32&lt;&gt;"",
IF(OR(O32=' '!$C$202,O32=' '!$D$202,O32=' '!$E$202,O32=' '!$G$202),1,
IF(OR(O32=' '!$C$203,O32=' '!$D$203,O32=' '!$E$203,O32=' '!$G$203),2,
IF(OR(O32=' '!$C$204,O32=' '!$D$204,O32=' '!$E$204,O32=' '!$G$204),3,
IF(OR(O32=' '!$C$205,O32=' '!$D$205,O32=' '!$E$205,O32=' '!$G$205),4
)))),-1)</f>
        <v>-1</v>
      </c>
      <c r="AJ32" s="720">
        <f>IF(P32&lt;&gt;"",
IF(OR(P32=' '!$C$206,P32=' '!$D$206,P32=' '!$E$206,P32=' '!$G$206),1,
IF(OR(P32=' '!$C$207,P32=' '!$D$207,P32=' '!$E$207,P32=' '!$G$207),2,
IF(OR(P32=' '!$C$208,P32=' '!$D$208,P32=' '!$E$208,P32=' '!$G$208),3,
IF(OR(P32=' '!$C$209,P32=' '!$D$209,P32=' '!$E$209,P32=' '!$G$209),4
)))),-1)</f>
        <v>-1</v>
      </c>
      <c r="AK32" s="720">
        <v>1</v>
      </c>
      <c r="AL32" s="678"/>
      <c r="AM32" s="720" t="str">
        <f t="shared" si="3"/>
        <v/>
      </c>
      <c r="AO32" s="622" t="str">
        <f t="shared" si="10"/>
        <v/>
      </c>
      <c r="AP32" s="622" t="str">
        <f t="shared" si="10"/>
        <v/>
      </c>
      <c r="AQ32" s="622" t="str">
        <f t="shared" si="11"/>
        <v/>
      </c>
      <c r="AR32" s="622" t="str">
        <f t="shared" si="11"/>
        <v/>
      </c>
    </row>
    <row r="33" spans="1:44" ht="15.75" customHeight="1" x14ac:dyDescent="0.3">
      <c r="A33" s="715">
        <f t="shared" si="17"/>
        <v>4</v>
      </c>
      <c r="C33" s="1360"/>
      <c r="D33" s="69" t="s">
        <v>908</v>
      </c>
      <c r="E33" s="717">
        <f t="shared" si="0"/>
        <v>0</v>
      </c>
      <c r="F33" s="42"/>
      <c r="G33" s="43"/>
      <c r="H33" s="325" t="str">
        <f>IF(Risikoanalyse!D32&lt;&gt;"",Risikoanalyse!D32,"")</f>
        <v/>
      </c>
      <c r="I33" s="325" t="str">
        <f>IF(Risikoanalyse!E32&lt;&gt;"",Risikoanalyse!E32,"")</f>
        <v/>
      </c>
      <c r="J33" s="719" t="str">
        <f t="shared" si="5"/>
        <v/>
      </c>
      <c r="K33" s="70" t="s">
        <v>428</v>
      </c>
      <c r="L33" s="42"/>
      <c r="M33" s="71" t="s">
        <v>830</v>
      </c>
      <c r="N33" s="717">
        <f t="shared" si="6"/>
        <v>0</v>
      </c>
      <c r="O33" s="326" t="str">
        <f t="shared" si="7"/>
        <v/>
      </c>
      <c r="P33" s="326" t="str">
        <f t="shared" si="1"/>
        <v/>
      </c>
      <c r="Q33" s="719" t="str">
        <f t="shared" si="16"/>
        <v/>
      </c>
      <c r="R33" s="328"/>
      <c r="S33" s="373"/>
      <c r="T33" s="52" t="s">
        <v>348</v>
      </c>
      <c r="U33" s="11"/>
      <c r="V33" s="39"/>
      <c r="W33" s="14"/>
      <c r="X33" s="15"/>
      <c r="Y33" s="15"/>
      <c r="Z33" s="362"/>
      <c r="AA33" s="621" t="str">
        <f t="shared" si="18"/>
        <v/>
      </c>
      <c r="AB33" s="713"/>
      <c r="AC33" s="720">
        <f>IF(H33&lt;&gt;"",
IF(OR(H33=' '!$C$202,H33=' '!$D$202,H33=' '!$E$202,H33=' '!$G$202),1,
IF(OR(H33=' '!$C$203,H33=' '!$D$203,H33=' '!$E$203,H33=' '!$G$203),2,
IF(OR(H33=' '!$C$204,H33=' '!$D$204,H33=' '!$E$204,H33=' '!$G$204),3,
IF(OR(H33=' '!$C$205,H33=' '!$D$205,H33=' '!$E$205,H33=' '!$G$205),4
)))),-1)</f>
        <v>-1</v>
      </c>
      <c r="AD33" s="720">
        <f>IF(I33&lt;&gt;"",
IF(OR(I33=' '!$C$206,I33=' '!$D$206,I33=' '!$E$206,I33=' '!$G$206),1,
IF(OR(I33=' '!$C$207,I33=' '!$D$207,I33=' '!$E$207,I33=' '!$G$207),2,
IF(OR(I33=' '!$C$208,I33=' '!$D$208,I33=' '!$E$208,I33=' '!$G$208),3,
IF(OR(I33=' '!$C$209,I33=' '!$D$209,I33=' '!$E$209,I33=' '!$G$209),4
)))),-1)</f>
        <v>-1</v>
      </c>
      <c r="AE33" s="720">
        <v>1</v>
      </c>
      <c r="AG33" s="720" t="str">
        <f t="shared" si="2"/>
        <v/>
      </c>
      <c r="AI33" s="720">
        <f>IF(O33&lt;&gt;"",
IF(OR(O33=' '!$C$202,O33=' '!$D$202,O33=' '!$E$202,O33=' '!$G$202),1,
IF(OR(O33=' '!$C$203,O33=' '!$D$203,O33=' '!$E$203,O33=' '!$G$203),2,
IF(OR(O33=' '!$C$204,O33=' '!$D$204,O33=' '!$E$204,O33=' '!$G$204),3,
IF(OR(O33=' '!$C$205,O33=' '!$D$205,O33=' '!$E$205,O33=' '!$G$205),4
)))),-1)</f>
        <v>-1</v>
      </c>
      <c r="AJ33" s="720">
        <f>IF(P33&lt;&gt;"",
IF(OR(P33=' '!$C$206,P33=' '!$D$206,P33=' '!$E$206,P33=' '!$G$206),1,
IF(OR(P33=' '!$C$207,P33=' '!$D$207,P33=' '!$E$207,P33=' '!$G$207),2,
IF(OR(P33=' '!$C$208,P33=' '!$D$208,P33=' '!$E$208,P33=' '!$G$208),3,
IF(OR(P33=' '!$C$209,P33=' '!$D$209,P33=' '!$E$209,P33=' '!$G$209),4
)))),-1)</f>
        <v>-1</v>
      </c>
      <c r="AK33" s="720">
        <v>1</v>
      </c>
      <c r="AL33" s="678"/>
      <c r="AM33" s="720" t="str">
        <f t="shared" si="3"/>
        <v/>
      </c>
      <c r="AO33" s="622" t="str">
        <f t="shared" si="10"/>
        <v/>
      </c>
      <c r="AP33" s="622" t="str">
        <f t="shared" si="10"/>
        <v/>
      </c>
      <c r="AQ33" s="622" t="str">
        <f t="shared" si="11"/>
        <v/>
      </c>
      <c r="AR33" s="622" t="str">
        <f t="shared" si="11"/>
        <v/>
      </c>
    </row>
    <row r="34" spans="1:44" ht="14.4" x14ac:dyDescent="0.3">
      <c r="A34" s="715">
        <f t="shared" si="17"/>
        <v>4</v>
      </c>
      <c r="C34" s="1361"/>
      <c r="D34" s="69" t="s">
        <v>909</v>
      </c>
      <c r="E34" s="717">
        <f t="shared" si="0"/>
        <v>0</v>
      </c>
      <c r="F34" s="42"/>
      <c r="G34" s="43"/>
      <c r="H34" s="325" t="str">
        <f>IF(Risikoanalyse!D33&lt;&gt;"",Risikoanalyse!D33,"")</f>
        <v/>
      </c>
      <c r="I34" s="325" t="str">
        <f>IF(Risikoanalyse!E33&lt;&gt;"",Risikoanalyse!E33,"")</f>
        <v/>
      </c>
      <c r="J34" s="719" t="str">
        <f t="shared" si="5"/>
        <v/>
      </c>
      <c r="K34" s="70" t="s">
        <v>429</v>
      </c>
      <c r="L34" s="42"/>
      <c r="M34" s="71" t="s">
        <v>831</v>
      </c>
      <c r="N34" s="717">
        <f t="shared" si="6"/>
        <v>0</v>
      </c>
      <c r="O34" s="326" t="str">
        <f t="shared" si="7"/>
        <v/>
      </c>
      <c r="P34" s="326" t="str">
        <f t="shared" si="1"/>
        <v/>
      </c>
      <c r="Q34" s="719" t="str">
        <f t="shared" si="16"/>
        <v/>
      </c>
      <c r="R34" s="328"/>
      <c r="S34" s="373"/>
      <c r="T34" s="52" t="s">
        <v>349</v>
      </c>
      <c r="U34" s="11"/>
      <c r="V34" s="39"/>
      <c r="W34" s="14"/>
      <c r="X34" s="15"/>
      <c r="Y34" s="15"/>
      <c r="Z34" s="362"/>
      <c r="AA34" s="621" t="str">
        <f t="shared" si="18"/>
        <v/>
      </c>
      <c r="AB34" s="713"/>
      <c r="AC34" s="720">
        <f>IF(H34&lt;&gt;"",
IF(OR(H34=' '!$C$202,H34=' '!$D$202,H34=' '!$E$202,H34=' '!$G$202),1,
IF(OR(H34=' '!$C$203,H34=' '!$D$203,H34=' '!$E$203,H34=' '!$G$203),2,
IF(OR(H34=' '!$C$204,H34=' '!$D$204,H34=' '!$E$204,H34=' '!$G$204),3,
IF(OR(H34=' '!$C$205,H34=' '!$D$205,H34=' '!$E$205,H34=' '!$G$205),4
)))),-1)</f>
        <v>-1</v>
      </c>
      <c r="AD34" s="720">
        <f>IF(I34&lt;&gt;"",
IF(OR(I34=' '!$C$206,I34=' '!$D$206,I34=' '!$E$206,I34=' '!$G$206),1,
IF(OR(I34=' '!$C$207,I34=' '!$D$207,I34=' '!$E$207,I34=' '!$G$207),2,
IF(OR(I34=' '!$C$208,I34=' '!$D$208,I34=' '!$E$208,I34=' '!$G$208),3,
IF(OR(I34=' '!$C$209,I34=' '!$D$209,I34=' '!$E$209,I34=' '!$G$209),4
)))),-1)</f>
        <v>-1</v>
      </c>
      <c r="AE34" s="720">
        <v>1</v>
      </c>
      <c r="AG34" s="720" t="str">
        <f t="shared" si="2"/>
        <v/>
      </c>
      <c r="AI34" s="720">
        <f>IF(O34&lt;&gt;"",
IF(OR(O34=' '!$C$202,O34=' '!$D$202,O34=' '!$E$202,O34=' '!$G$202),1,
IF(OR(O34=' '!$C$203,O34=' '!$D$203,O34=' '!$E$203,O34=' '!$G$203),2,
IF(OR(O34=' '!$C$204,O34=' '!$D$204,O34=' '!$E$204,O34=' '!$G$204),3,
IF(OR(O34=' '!$C$205,O34=' '!$D$205,O34=' '!$E$205,O34=' '!$G$205),4
)))),-1)</f>
        <v>-1</v>
      </c>
      <c r="AJ34" s="720">
        <f>IF(P34&lt;&gt;"",
IF(OR(P34=' '!$C$206,P34=' '!$D$206,P34=' '!$E$206,P34=' '!$G$206),1,
IF(OR(P34=' '!$C$207,P34=' '!$D$207,P34=' '!$E$207,P34=' '!$G$207),2,
IF(OR(P34=' '!$C$208,P34=' '!$D$208,P34=' '!$E$208,P34=' '!$G$208),3,
IF(OR(P34=' '!$C$209,P34=' '!$D$209,P34=' '!$E$209,P34=' '!$G$209),4
)))),-1)</f>
        <v>-1</v>
      </c>
      <c r="AK34" s="720">
        <v>1</v>
      </c>
      <c r="AL34" s="678"/>
      <c r="AM34" s="720" t="str">
        <f t="shared" si="3"/>
        <v/>
      </c>
      <c r="AO34" s="622" t="str">
        <f t="shared" si="10"/>
        <v/>
      </c>
      <c r="AP34" s="622" t="str">
        <f t="shared" si="10"/>
        <v/>
      </c>
      <c r="AQ34" s="622" t="str">
        <f t="shared" si="11"/>
        <v/>
      </c>
      <c r="AR34" s="622" t="str">
        <f t="shared" si="11"/>
        <v/>
      </c>
    </row>
    <row r="35" spans="1:44" ht="14.4" x14ac:dyDescent="0.3">
      <c r="A35" s="715">
        <f t="shared" si="17"/>
        <v>4</v>
      </c>
      <c r="C35" s="1361"/>
      <c r="D35" s="69" t="s">
        <v>910</v>
      </c>
      <c r="E35" s="717">
        <f t="shared" si="0"/>
        <v>0</v>
      </c>
      <c r="F35" s="42"/>
      <c r="G35" s="43"/>
      <c r="H35" s="325" t="str">
        <f>IF(Risikoanalyse!D34&lt;&gt;"",Risikoanalyse!D34,"")</f>
        <v/>
      </c>
      <c r="I35" s="325" t="str">
        <f>IF(Risikoanalyse!E34&lt;&gt;"",Risikoanalyse!E34,"")</f>
        <v/>
      </c>
      <c r="J35" s="719" t="str">
        <f t="shared" si="5"/>
        <v/>
      </c>
      <c r="K35" s="70" t="s">
        <v>430</v>
      </c>
      <c r="L35" s="42"/>
      <c r="M35" s="71" t="s">
        <v>832</v>
      </c>
      <c r="N35" s="717">
        <f t="shared" si="6"/>
        <v>0</v>
      </c>
      <c r="O35" s="326" t="str">
        <f t="shared" si="7"/>
        <v/>
      </c>
      <c r="P35" s="326" t="str">
        <f t="shared" si="1"/>
        <v/>
      </c>
      <c r="Q35" s="719" t="str">
        <f t="shared" si="16"/>
        <v/>
      </c>
      <c r="R35" s="328"/>
      <c r="S35" s="373"/>
      <c r="T35" s="52" t="s">
        <v>350</v>
      </c>
      <c r="U35" s="11"/>
      <c r="V35" s="39"/>
      <c r="W35" s="14"/>
      <c r="X35" s="15"/>
      <c r="Y35" s="15"/>
      <c r="Z35" s="362"/>
      <c r="AA35" s="621" t="str">
        <f t="shared" si="18"/>
        <v/>
      </c>
      <c r="AB35" s="713"/>
      <c r="AC35" s="720">
        <f>IF(H35&lt;&gt;"",
IF(OR(H35=' '!$C$202,H35=' '!$D$202,H35=' '!$E$202,H35=' '!$G$202),1,
IF(OR(H35=' '!$C$203,H35=' '!$D$203,H35=' '!$E$203,H35=' '!$G$203),2,
IF(OR(H35=' '!$C$204,H35=' '!$D$204,H35=' '!$E$204,H35=' '!$G$204),3,
IF(OR(H35=' '!$C$205,H35=' '!$D$205,H35=' '!$E$205,H35=' '!$G$205),4
)))),-1)</f>
        <v>-1</v>
      </c>
      <c r="AD35" s="720">
        <f>IF(I35&lt;&gt;"",
IF(OR(I35=' '!$C$206,I35=' '!$D$206,I35=' '!$E$206,I35=' '!$G$206),1,
IF(OR(I35=' '!$C$207,I35=' '!$D$207,I35=' '!$E$207,I35=' '!$G$207),2,
IF(OR(I35=' '!$C$208,I35=' '!$D$208,I35=' '!$E$208,I35=' '!$G$208),3,
IF(OR(I35=' '!$C$209,I35=' '!$D$209,I35=' '!$E$209,I35=' '!$G$209),4
)))),-1)</f>
        <v>-1</v>
      </c>
      <c r="AE35" s="720">
        <v>1</v>
      </c>
      <c r="AG35" s="720" t="str">
        <f t="shared" si="2"/>
        <v/>
      </c>
      <c r="AI35" s="720">
        <f>IF(O35&lt;&gt;"",
IF(OR(O35=' '!$C$202,O35=' '!$D$202,O35=' '!$E$202,O35=' '!$G$202),1,
IF(OR(O35=' '!$C$203,O35=' '!$D$203,O35=' '!$E$203,O35=' '!$G$203),2,
IF(OR(O35=' '!$C$204,O35=' '!$D$204,O35=' '!$E$204,O35=' '!$G$204),3,
IF(OR(O35=' '!$C$205,O35=' '!$D$205,O35=' '!$E$205,O35=' '!$G$205),4
)))),-1)</f>
        <v>-1</v>
      </c>
      <c r="AJ35" s="720">
        <f>IF(P35&lt;&gt;"",
IF(OR(P35=' '!$C$206,P35=' '!$D$206,P35=' '!$E$206,P35=' '!$G$206),1,
IF(OR(P35=' '!$C$207,P35=' '!$D$207,P35=' '!$E$207,P35=' '!$G$207),2,
IF(OR(P35=' '!$C$208,P35=' '!$D$208,P35=' '!$E$208,P35=' '!$G$208),3,
IF(OR(P35=' '!$C$209,P35=' '!$D$209,P35=' '!$E$209,P35=' '!$G$209),4
)))),-1)</f>
        <v>-1</v>
      </c>
      <c r="AK35" s="720">
        <v>1</v>
      </c>
      <c r="AL35" s="678"/>
      <c r="AM35" s="720" t="str">
        <f t="shared" si="3"/>
        <v/>
      </c>
      <c r="AO35" s="622" t="str">
        <f t="shared" si="10"/>
        <v/>
      </c>
      <c r="AP35" s="622" t="str">
        <f t="shared" si="10"/>
        <v/>
      </c>
      <c r="AQ35" s="622" t="str">
        <f t="shared" si="11"/>
        <v/>
      </c>
      <c r="AR35" s="622" t="str">
        <f t="shared" si="11"/>
        <v/>
      </c>
    </row>
    <row r="36" spans="1:44" ht="14.4" x14ac:dyDescent="0.3">
      <c r="A36" s="715">
        <f t="shared" si="17"/>
        <v>4</v>
      </c>
      <c r="C36" s="1361"/>
      <c r="D36" s="69" t="s">
        <v>911</v>
      </c>
      <c r="E36" s="717">
        <f t="shared" si="0"/>
        <v>0</v>
      </c>
      <c r="F36" s="42"/>
      <c r="G36" s="43"/>
      <c r="H36" s="325" t="str">
        <f>IF(Risikoanalyse!D35&lt;&gt;"",Risikoanalyse!D35,"")</f>
        <v/>
      </c>
      <c r="I36" s="325" t="str">
        <f>IF(Risikoanalyse!E35&lt;&gt;"",Risikoanalyse!E35,"")</f>
        <v/>
      </c>
      <c r="J36" s="719" t="str">
        <f t="shared" si="5"/>
        <v/>
      </c>
      <c r="K36" s="70" t="s">
        <v>431</v>
      </c>
      <c r="L36" s="42"/>
      <c r="M36" s="71" t="s">
        <v>833</v>
      </c>
      <c r="N36" s="717">
        <f t="shared" si="6"/>
        <v>0</v>
      </c>
      <c r="O36" s="326" t="str">
        <f t="shared" si="7"/>
        <v/>
      </c>
      <c r="P36" s="326" t="str">
        <f t="shared" si="1"/>
        <v/>
      </c>
      <c r="Q36" s="719" t="str">
        <f t="shared" si="16"/>
        <v/>
      </c>
      <c r="R36" s="328"/>
      <c r="S36" s="373"/>
      <c r="T36" s="52" t="s">
        <v>351</v>
      </c>
      <c r="U36" s="11"/>
      <c r="V36" s="39"/>
      <c r="W36" s="14"/>
      <c r="X36" s="15"/>
      <c r="Y36" s="15"/>
      <c r="Z36" s="362"/>
      <c r="AA36" s="621" t="str">
        <f t="shared" si="18"/>
        <v/>
      </c>
      <c r="AB36" s="713"/>
      <c r="AC36" s="720">
        <f>IF(H36&lt;&gt;"",
IF(OR(H36=' '!$C$202,H36=' '!$D$202,H36=' '!$E$202,H36=' '!$G$202),1,
IF(OR(H36=' '!$C$203,H36=' '!$D$203,H36=' '!$E$203,H36=' '!$G$203),2,
IF(OR(H36=' '!$C$204,H36=' '!$D$204,H36=' '!$E$204,H36=' '!$G$204),3,
IF(OR(H36=' '!$C$205,H36=' '!$D$205,H36=' '!$E$205,H36=' '!$G$205),4
)))),-1)</f>
        <v>-1</v>
      </c>
      <c r="AD36" s="720">
        <f>IF(I36&lt;&gt;"",
IF(OR(I36=' '!$C$206,I36=' '!$D$206,I36=' '!$E$206,I36=' '!$G$206),1,
IF(OR(I36=' '!$C$207,I36=' '!$D$207,I36=' '!$E$207,I36=' '!$G$207),2,
IF(OR(I36=' '!$C$208,I36=' '!$D$208,I36=' '!$E$208,I36=' '!$G$208),3,
IF(OR(I36=' '!$C$209,I36=' '!$D$209,I36=' '!$E$209,I36=' '!$G$209),4
)))),-1)</f>
        <v>-1</v>
      </c>
      <c r="AE36" s="720">
        <v>1</v>
      </c>
      <c r="AG36" s="720" t="str">
        <f t="shared" si="2"/>
        <v/>
      </c>
      <c r="AI36" s="720">
        <f>IF(O36&lt;&gt;"",
IF(OR(O36=' '!$C$202,O36=' '!$D$202,O36=' '!$E$202,O36=' '!$G$202),1,
IF(OR(O36=' '!$C$203,O36=' '!$D$203,O36=' '!$E$203,O36=' '!$G$203),2,
IF(OR(O36=' '!$C$204,O36=' '!$D$204,O36=' '!$E$204,O36=' '!$G$204),3,
IF(OR(O36=' '!$C$205,O36=' '!$D$205,O36=' '!$E$205,O36=' '!$G$205),4
)))),-1)</f>
        <v>-1</v>
      </c>
      <c r="AJ36" s="720">
        <f>IF(P36&lt;&gt;"",
IF(OR(P36=' '!$C$206,P36=' '!$D$206,P36=' '!$E$206,P36=' '!$G$206),1,
IF(OR(P36=' '!$C$207,P36=' '!$D$207,P36=' '!$E$207,P36=' '!$G$207),2,
IF(OR(P36=' '!$C$208,P36=' '!$D$208,P36=' '!$E$208,P36=' '!$G$208),3,
IF(OR(P36=' '!$C$209,P36=' '!$D$209,P36=' '!$E$209,P36=' '!$G$209),4
)))),-1)</f>
        <v>-1</v>
      </c>
      <c r="AK36" s="720">
        <v>1</v>
      </c>
      <c r="AL36" s="678"/>
      <c r="AM36" s="720" t="str">
        <f t="shared" si="3"/>
        <v/>
      </c>
      <c r="AO36" s="622" t="str">
        <f t="shared" si="10"/>
        <v/>
      </c>
      <c r="AP36" s="622" t="str">
        <f t="shared" si="10"/>
        <v/>
      </c>
      <c r="AQ36" s="622" t="str">
        <f t="shared" si="11"/>
        <v/>
      </c>
      <c r="AR36" s="622" t="str">
        <f t="shared" si="11"/>
        <v/>
      </c>
    </row>
    <row r="37" spans="1:44" ht="14.4" x14ac:dyDescent="0.3">
      <c r="A37" s="715">
        <f t="shared" si="17"/>
        <v>4</v>
      </c>
      <c r="C37" s="1362"/>
      <c r="D37" s="69" t="s">
        <v>912</v>
      </c>
      <c r="E37" s="717">
        <f t="shared" si="0"/>
        <v>0</v>
      </c>
      <c r="F37" s="42"/>
      <c r="G37" s="43"/>
      <c r="H37" s="325" t="str">
        <f>IF(Risikoanalyse!D36&lt;&gt;"",Risikoanalyse!D36,"")</f>
        <v/>
      </c>
      <c r="I37" s="325" t="str">
        <f>IF(Risikoanalyse!E36&lt;&gt;"",Risikoanalyse!E36,"")</f>
        <v/>
      </c>
      <c r="J37" s="719" t="str">
        <f t="shared" si="5"/>
        <v/>
      </c>
      <c r="K37" s="70" t="s">
        <v>432</v>
      </c>
      <c r="L37" s="42"/>
      <c r="M37" s="71" t="s">
        <v>834</v>
      </c>
      <c r="N37" s="717">
        <f t="shared" si="6"/>
        <v>0</v>
      </c>
      <c r="O37" s="326" t="str">
        <f t="shared" si="7"/>
        <v/>
      </c>
      <c r="P37" s="326" t="str">
        <f t="shared" si="1"/>
        <v/>
      </c>
      <c r="Q37" s="719" t="str">
        <f t="shared" si="16"/>
        <v/>
      </c>
      <c r="R37" s="328"/>
      <c r="S37" s="373"/>
      <c r="T37" s="52" t="s">
        <v>352</v>
      </c>
      <c r="U37" s="11"/>
      <c r="V37" s="39"/>
      <c r="W37" s="14"/>
      <c r="X37" s="15"/>
      <c r="Y37" s="15"/>
      <c r="Z37" s="362"/>
      <c r="AA37" s="621" t="str">
        <f t="shared" si="18"/>
        <v/>
      </c>
      <c r="AB37" s="713"/>
      <c r="AC37" s="720">
        <f>IF(H37&lt;&gt;"",
IF(OR(H37=' '!$C$202,H37=' '!$D$202,H37=' '!$E$202,H37=' '!$G$202),1,
IF(OR(H37=' '!$C$203,H37=' '!$D$203,H37=' '!$E$203,H37=' '!$G$203),2,
IF(OR(H37=' '!$C$204,H37=' '!$D$204,H37=' '!$E$204,H37=' '!$G$204),3,
IF(OR(H37=' '!$C$205,H37=' '!$D$205,H37=' '!$E$205,H37=' '!$G$205),4
)))),-1)</f>
        <v>-1</v>
      </c>
      <c r="AD37" s="720">
        <f>IF(I37&lt;&gt;"",
IF(OR(I37=' '!$C$206,I37=' '!$D$206,I37=' '!$E$206,I37=' '!$G$206),1,
IF(OR(I37=' '!$C$207,I37=' '!$D$207,I37=' '!$E$207,I37=' '!$G$207),2,
IF(OR(I37=' '!$C$208,I37=' '!$D$208,I37=' '!$E$208,I37=' '!$G$208),3,
IF(OR(I37=' '!$C$209,I37=' '!$D$209,I37=' '!$E$209,I37=' '!$G$209),4
)))),-1)</f>
        <v>-1</v>
      </c>
      <c r="AE37" s="720">
        <v>1</v>
      </c>
      <c r="AG37" s="720" t="str">
        <f t="shared" si="2"/>
        <v/>
      </c>
      <c r="AI37" s="720">
        <f>IF(O37&lt;&gt;"",
IF(OR(O37=' '!$C$202,O37=' '!$D$202,O37=' '!$E$202,O37=' '!$G$202),1,
IF(OR(O37=' '!$C$203,O37=' '!$D$203,O37=' '!$E$203,O37=' '!$G$203),2,
IF(OR(O37=' '!$C$204,O37=' '!$D$204,O37=' '!$E$204,O37=' '!$G$204),3,
IF(OR(O37=' '!$C$205,O37=' '!$D$205,O37=' '!$E$205,O37=' '!$G$205),4
)))),-1)</f>
        <v>-1</v>
      </c>
      <c r="AJ37" s="720">
        <f>IF(P37&lt;&gt;"",
IF(OR(P37=' '!$C$206,P37=' '!$D$206,P37=' '!$E$206,P37=' '!$G$206),1,
IF(OR(P37=' '!$C$207,P37=' '!$D$207,P37=' '!$E$207,P37=' '!$G$207),2,
IF(OR(P37=' '!$C$208,P37=' '!$D$208,P37=' '!$E$208,P37=' '!$G$208),3,
IF(OR(P37=' '!$C$209,P37=' '!$D$209,P37=' '!$E$209,P37=' '!$G$209),4
)))),-1)</f>
        <v>-1</v>
      </c>
      <c r="AK37" s="720">
        <v>1</v>
      </c>
      <c r="AL37" s="678"/>
      <c r="AM37" s="720" t="str">
        <f t="shared" si="3"/>
        <v/>
      </c>
      <c r="AO37" s="622" t="str">
        <f t="shared" si="10"/>
        <v/>
      </c>
      <c r="AP37" s="622" t="str">
        <f t="shared" si="10"/>
        <v/>
      </c>
      <c r="AQ37" s="622" t="str">
        <f t="shared" si="11"/>
        <v/>
      </c>
      <c r="AR37" s="622" t="str">
        <f t="shared" si="11"/>
        <v/>
      </c>
    </row>
    <row r="38" spans="1:44" ht="15.75" customHeight="1" x14ac:dyDescent="0.3">
      <c r="A38" s="715">
        <f>IF(B38=B30,B30,B30+1)</f>
        <v>5</v>
      </c>
      <c r="B38" s="716">
        <f>B30+1</f>
        <v>5</v>
      </c>
      <c r="C38" s="1359"/>
      <c r="D38" s="69" t="s">
        <v>913</v>
      </c>
      <c r="E38" s="717">
        <f t="shared" ref="E38:E69" si="19">IF(AND(F38&lt;&gt;"",I38&lt;&gt;"",H38&lt;&gt;""),1,0)</f>
        <v>0</v>
      </c>
      <c r="F38" s="42"/>
      <c r="G38" s="43"/>
      <c r="H38" s="325" t="str">
        <f>IF(Risikoanalyse!D37&lt;&gt;"",Risikoanalyse!D37,"")</f>
        <v/>
      </c>
      <c r="I38" s="325" t="str">
        <f>IF(Risikoanalyse!E37&lt;&gt;"",Risikoanalyse!E37,"")</f>
        <v/>
      </c>
      <c r="J38" s="719" t="str">
        <f t="shared" si="5"/>
        <v/>
      </c>
      <c r="K38" s="70" t="s">
        <v>433</v>
      </c>
      <c r="L38" s="44"/>
      <c r="M38" s="71" t="s">
        <v>835</v>
      </c>
      <c r="N38" s="717">
        <f t="shared" ref="N38:N69" si="20">IF(AND(E38&lt;&gt;"",P38&lt;&gt;"",O38&lt;&gt;""),1,0)</f>
        <v>0</v>
      </c>
      <c r="O38" s="326" t="str">
        <f t="shared" si="7"/>
        <v/>
      </c>
      <c r="P38" s="326" t="str">
        <f t="shared" si="1"/>
        <v/>
      </c>
      <c r="Q38" s="719" t="str">
        <f t="shared" si="16"/>
        <v/>
      </c>
      <c r="R38" s="327"/>
      <c r="S38" s="372"/>
      <c r="T38" s="53" t="s">
        <v>353</v>
      </c>
      <c r="U38" s="6"/>
      <c r="V38" s="38"/>
      <c r="W38" s="9"/>
      <c r="X38" s="10"/>
      <c r="Y38" s="10"/>
      <c r="Z38" s="361"/>
      <c r="AA38" s="621" t="str">
        <f>IF($C$38="","","drucken")</f>
        <v/>
      </c>
      <c r="AB38" s="713"/>
      <c r="AC38" s="720">
        <f>IF(H38&lt;&gt;"",
IF(OR(H38=' '!$C$202,H38=' '!$D$202,H38=' '!$E$202,H38=' '!$G$202),1,
IF(OR(H38=' '!$C$203,H38=' '!$D$203,H38=' '!$E$203,H38=' '!$G$203),2,
IF(OR(H38=' '!$C$204,H38=' '!$D$204,H38=' '!$E$204,H38=' '!$G$204),3,
IF(OR(H38=' '!$C$205,H38=' '!$D$205,H38=' '!$E$205,H38=' '!$G$205),4
)))),-1)</f>
        <v>-1</v>
      </c>
      <c r="AD38" s="720">
        <f>IF(I38&lt;&gt;"",
IF(OR(I38=' '!$C$206,I38=' '!$D$206,I38=' '!$E$206,I38=' '!$G$206),1,
IF(OR(I38=' '!$C$207,I38=' '!$D$207,I38=' '!$E$207,I38=' '!$G$207),2,
IF(OR(I38=' '!$C$208,I38=' '!$D$208,I38=' '!$E$208,I38=' '!$G$208),3,
IF(OR(I38=' '!$C$209,I38=' '!$D$209,I38=' '!$E$209,I38=' '!$G$209),4
)))),-1)</f>
        <v>-1</v>
      </c>
      <c r="AE38" s="720">
        <v>1</v>
      </c>
      <c r="AG38" s="720" t="str">
        <f t="shared" si="2"/>
        <v/>
      </c>
      <c r="AI38" s="720">
        <f>IF(O38&lt;&gt;"",
IF(OR(O38=' '!$C$202,O38=' '!$D$202,O38=' '!$E$202,O38=' '!$G$202),1,
IF(OR(O38=' '!$C$203,O38=' '!$D$203,O38=' '!$E$203,O38=' '!$G$203),2,
IF(OR(O38=' '!$C$204,O38=' '!$D$204,O38=' '!$E$204,O38=' '!$G$204),3,
IF(OR(O38=' '!$C$205,O38=' '!$D$205,O38=' '!$E$205,O38=' '!$G$205),4
)))),-1)</f>
        <v>-1</v>
      </c>
      <c r="AJ38" s="720">
        <f>IF(P38&lt;&gt;"",
IF(OR(P38=' '!$C$206,P38=' '!$D$206,P38=' '!$E$206,P38=' '!$G$206),1,
IF(OR(P38=' '!$C$207,P38=' '!$D$207,P38=' '!$E$207,P38=' '!$G$207),2,
IF(OR(P38=' '!$C$208,P38=' '!$D$208,P38=' '!$E$208,P38=' '!$G$208),3,
IF(OR(P38=' '!$C$209,P38=' '!$D$209,P38=' '!$E$209,P38=' '!$G$209),4
)))),-1)</f>
        <v>-1</v>
      </c>
      <c r="AK38" s="720">
        <v>1</v>
      </c>
      <c r="AL38" s="678"/>
      <c r="AM38" s="720" t="str">
        <f t="shared" si="3"/>
        <v/>
      </c>
      <c r="AO38" s="622" t="str">
        <f t="shared" si="10"/>
        <v/>
      </c>
      <c r="AP38" s="622" t="str">
        <f t="shared" si="10"/>
        <v/>
      </c>
      <c r="AQ38" s="622" t="str">
        <f t="shared" si="11"/>
        <v/>
      </c>
      <c r="AR38" s="622" t="str">
        <f t="shared" si="11"/>
        <v/>
      </c>
    </row>
    <row r="39" spans="1:44" ht="15.75" customHeight="1" x14ac:dyDescent="0.3">
      <c r="A39" s="715">
        <f t="shared" ref="A39:A45" si="21">$A$38</f>
        <v>5</v>
      </c>
      <c r="C39" s="1360"/>
      <c r="D39" s="69" t="s">
        <v>914</v>
      </c>
      <c r="E39" s="717">
        <f t="shared" si="19"/>
        <v>0</v>
      </c>
      <c r="F39" s="42"/>
      <c r="G39" s="43"/>
      <c r="H39" s="325" t="str">
        <f>IF(Risikoanalyse!D38&lt;&gt;"",Risikoanalyse!D38,"")</f>
        <v/>
      </c>
      <c r="I39" s="325" t="str">
        <f>IF(Risikoanalyse!E38&lt;&gt;"",Risikoanalyse!E38,"")</f>
        <v/>
      </c>
      <c r="J39" s="719" t="str">
        <f t="shared" si="5"/>
        <v/>
      </c>
      <c r="K39" s="70" t="s">
        <v>434</v>
      </c>
      <c r="L39" s="44"/>
      <c r="M39" s="71" t="s">
        <v>836</v>
      </c>
      <c r="N39" s="717">
        <f t="shared" si="20"/>
        <v>0</v>
      </c>
      <c r="O39" s="326" t="str">
        <f t="shared" si="7"/>
        <v/>
      </c>
      <c r="P39" s="326" t="str">
        <f t="shared" si="1"/>
        <v/>
      </c>
      <c r="Q39" s="719" t="str">
        <f t="shared" si="16"/>
        <v/>
      </c>
      <c r="R39" s="327"/>
      <c r="S39" s="372"/>
      <c r="T39" s="53" t="s">
        <v>354</v>
      </c>
      <c r="U39" s="6"/>
      <c r="V39" s="38"/>
      <c r="W39" s="9"/>
      <c r="X39" s="10"/>
      <c r="Y39" s="10"/>
      <c r="Z39" s="361"/>
      <c r="AA39" s="621" t="str">
        <f t="shared" ref="AA39:AA45" si="22">IF($C$38="","","drucken")</f>
        <v/>
      </c>
      <c r="AB39" s="713"/>
      <c r="AC39" s="720">
        <f>IF(H39&lt;&gt;"",
IF(OR(H39=' '!$C$202,H39=' '!$D$202,H39=' '!$E$202,H39=' '!$G$202),1,
IF(OR(H39=' '!$C$203,H39=' '!$D$203,H39=' '!$E$203,H39=' '!$G$203),2,
IF(OR(H39=' '!$C$204,H39=' '!$D$204,H39=' '!$E$204,H39=' '!$G$204),3,
IF(OR(H39=' '!$C$205,H39=' '!$D$205,H39=' '!$E$205,H39=' '!$G$205),4
)))),-1)</f>
        <v>-1</v>
      </c>
      <c r="AD39" s="720">
        <f>IF(I39&lt;&gt;"",
IF(OR(I39=' '!$C$206,I39=' '!$D$206,I39=' '!$E$206,I39=' '!$G$206),1,
IF(OR(I39=' '!$C$207,I39=' '!$D$207,I39=' '!$E$207,I39=' '!$G$207),2,
IF(OR(I39=' '!$C$208,I39=' '!$D$208,I39=' '!$E$208,I39=' '!$G$208),3,
IF(OR(I39=' '!$C$209,I39=' '!$D$209,I39=' '!$E$209,I39=' '!$G$209),4
)))),-1)</f>
        <v>-1</v>
      </c>
      <c r="AE39" s="720">
        <v>1</v>
      </c>
      <c r="AG39" s="720" t="str">
        <f t="shared" si="2"/>
        <v/>
      </c>
      <c r="AI39" s="720">
        <f>IF(O39&lt;&gt;"",
IF(OR(O39=' '!$C$202,O39=' '!$D$202,O39=' '!$E$202,O39=' '!$G$202),1,
IF(OR(O39=' '!$C$203,O39=' '!$D$203,O39=' '!$E$203,O39=' '!$G$203),2,
IF(OR(O39=' '!$C$204,O39=' '!$D$204,O39=' '!$E$204,O39=' '!$G$204),3,
IF(OR(O39=' '!$C$205,O39=' '!$D$205,O39=' '!$E$205,O39=' '!$G$205),4
)))),-1)</f>
        <v>-1</v>
      </c>
      <c r="AJ39" s="720">
        <f>IF(P39&lt;&gt;"",
IF(OR(P39=' '!$C$206,P39=' '!$D$206,P39=' '!$E$206,P39=' '!$G$206),1,
IF(OR(P39=' '!$C$207,P39=' '!$D$207,P39=' '!$E$207,P39=' '!$G$207),2,
IF(OR(P39=' '!$C$208,P39=' '!$D$208,P39=' '!$E$208,P39=' '!$G$208),3,
IF(OR(P39=' '!$C$209,P39=' '!$D$209,P39=' '!$E$209,P39=' '!$G$209),4
)))),-1)</f>
        <v>-1</v>
      </c>
      <c r="AK39" s="720">
        <v>1</v>
      </c>
      <c r="AL39" s="678"/>
      <c r="AM39" s="720" t="str">
        <f t="shared" si="3"/>
        <v/>
      </c>
      <c r="AO39" s="622" t="str">
        <f t="shared" si="10"/>
        <v/>
      </c>
      <c r="AP39" s="622" t="str">
        <f t="shared" si="10"/>
        <v/>
      </c>
      <c r="AQ39" s="622" t="str">
        <f t="shared" si="11"/>
        <v/>
      </c>
      <c r="AR39" s="622" t="str">
        <f t="shared" si="11"/>
        <v/>
      </c>
    </row>
    <row r="40" spans="1:44" ht="15.75" customHeight="1" x14ac:dyDescent="0.3">
      <c r="A40" s="715">
        <f t="shared" si="21"/>
        <v>5</v>
      </c>
      <c r="C40" s="1360"/>
      <c r="D40" s="69" t="s">
        <v>915</v>
      </c>
      <c r="E40" s="717">
        <f t="shared" si="19"/>
        <v>0</v>
      </c>
      <c r="F40" s="42"/>
      <c r="G40" s="43"/>
      <c r="H40" s="325" t="str">
        <f>IF(Risikoanalyse!D39&lt;&gt;"",Risikoanalyse!D39,"")</f>
        <v/>
      </c>
      <c r="I40" s="325" t="str">
        <f>IF(Risikoanalyse!E39&lt;&gt;"",Risikoanalyse!E39,"")</f>
        <v/>
      </c>
      <c r="J40" s="719" t="str">
        <f t="shared" si="5"/>
        <v/>
      </c>
      <c r="K40" s="70" t="s">
        <v>435</v>
      </c>
      <c r="L40" s="44"/>
      <c r="M40" s="71" t="s">
        <v>837</v>
      </c>
      <c r="N40" s="717">
        <f t="shared" si="20"/>
        <v>0</v>
      </c>
      <c r="O40" s="326" t="str">
        <f t="shared" si="7"/>
        <v/>
      </c>
      <c r="P40" s="326" t="str">
        <f t="shared" si="1"/>
        <v/>
      </c>
      <c r="Q40" s="719" t="str">
        <f t="shared" si="16"/>
        <v/>
      </c>
      <c r="R40" s="327"/>
      <c r="S40" s="372"/>
      <c r="T40" s="53" t="s">
        <v>355</v>
      </c>
      <c r="U40" s="6"/>
      <c r="V40" s="38"/>
      <c r="W40" s="9"/>
      <c r="X40" s="10"/>
      <c r="Y40" s="10"/>
      <c r="Z40" s="361"/>
      <c r="AA40" s="621" t="str">
        <f t="shared" si="22"/>
        <v/>
      </c>
      <c r="AB40" s="713"/>
      <c r="AC40" s="720">
        <f>IF(H40&lt;&gt;"",
IF(OR(H40=' '!$C$202,H40=' '!$D$202,H40=' '!$E$202,H40=' '!$G$202),1,
IF(OR(H40=' '!$C$203,H40=' '!$D$203,H40=' '!$E$203,H40=' '!$G$203),2,
IF(OR(H40=' '!$C$204,H40=' '!$D$204,H40=' '!$E$204,H40=' '!$G$204),3,
IF(OR(H40=' '!$C$205,H40=' '!$D$205,H40=' '!$E$205,H40=' '!$G$205),4
)))),-1)</f>
        <v>-1</v>
      </c>
      <c r="AD40" s="720">
        <f>IF(I40&lt;&gt;"",
IF(OR(I40=' '!$C$206,I40=' '!$D$206,I40=' '!$E$206,I40=' '!$G$206),1,
IF(OR(I40=' '!$C$207,I40=' '!$D$207,I40=' '!$E$207,I40=' '!$G$207),2,
IF(OR(I40=' '!$C$208,I40=' '!$D$208,I40=' '!$E$208,I40=' '!$G$208),3,
IF(OR(I40=' '!$C$209,I40=' '!$D$209,I40=' '!$E$209,I40=' '!$G$209),4
)))),-1)</f>
        <v>-1</v>
      </c>
      <c r="AE40" s="720">
        <v>1</v>
      </c>
      <c r="AG40" s="720" t="str">
        <f t="shared" si="2"/>
        <v/>
      </c>
      <c r="AI40" s="720">
        <f>IF(O40&lt;&gt;"",
IF(OR(O40=' '!$C$202,O40=' '!$D$202,O40=' '!$E$202,O40=' '!$G$202),1,
IF(OR(O40=' '!$C$203,O40=' '!$D$203,O40=' '!$E$203,O40=' '!$G$203),2,
IF(OR(O40=' '!$C$204,O40=' '!$D$204,O40=' '!$E$204,O40=' '!$G$204),3,
IF(OR(O40=' '!$C$205,O40=' '!$D$205,O40=' '!$E$205,O40=' '!$G$205),4
)))),-1)</f>
        <v>-1</v>
      </c>
      <c r="AJ40" s="720">
        <f>IF(P40&lt;&gt;"",
IF(OR(P40=' '!$C$206,P40=' '!$D$206,P40=' '!$E$206,P40=' '!$G$206),1,
IF(OR(P40=' '!$C$207,P40=' '!$D$207,P40=' '!$E$207,P40=' '!$G$207),2,
IF(OR(P40=' '!$C$208,P40=' '!$D$208,P40=' '!$E$208,P40=' '!$G$208),3,
IF(OR(P40=' '!$C$209,P40=' '!$D$209,P40=' '!$E$209,P40=' '!$G$209),4
)))),-1)</f>
        <v>-1</v>
      </c>
      <c r="AK40" s="720">
        <v>1</v>
      </c>
      <c r="AL40" s="678"/>
      <c r="AM40" s="720" t="str">
        <f t="shared" si="3"/>
        <v/>
      </c>
      <c r="AO40" s="622" t="str">
        <f t="shared" si="10"/>
        <v/>
      </c>
      <c r="AP40" s="622" t="str">
        <f t="shared" si="10"/>
        <v/>
      </c>
      <c r="AQ40" s="622" t="str">
        <f t="shared" si="11"/>
        <v/>
      </c>
      <c r="AR40" s="622" t="str">
        <f t="shared" si="11"/>
        <v/>
      </c>
    </row>
    <row r="41" spans="1:44" ht="15.75" customHeight="1" x14ac:dyDescent="0.3">
      <c r="A41" s="715">
        <f t="shared" si="21"/>
        <v>5</v>
      </c>
      <c r="C41" s="1360"/>
      <c r="D41" s="69" t="s">
        <v>916</v>
      </c>
      <c r="E41" s="717">
        <f t="shared" si="19"/>
        <v>0</v>
      </c>
      <c r="F41" s="42"/>
      <c r="G41" s="43"/>
      <c r="H41" s="325" t="str">
        <f>IF(Risikoanalyse!D40&lt;&gt;"",Risikoanalyse!D40,"")</f>
        <v/>
      </c>
      <c r="I41" s="325" t="str">
        <f>IF(Risikoanalyse!E40&lt;&gt;"",Risikoanalyse!E40,"")</f>
        <v/>
      </c>
      <c r="J41" s="719" t="str">
        <f t="shared" si="5"/>
        <v/>
      </c>
      <c r="K41" s="70" t="s">
        <v>436</v>
      </c>
      <c r="L41" s="44"/>
      <c r="M41" s="71" t="s">
        <v>838</v>
      </c>
      <c r="N41" s="717">
        <f t="shared" si="20"/>
        <v>0</v>
      </c>
      <c r="O41" s="326" t="str">
        <f t="shared" si="7"/>
        <v/>
      </c>
      <c r="P41" s="326" t="str">
        <f t="shared" si="1"/>
        <v/>
      </c>
      <c r="Q41" s="719" t="str">
        <f t="shared" si="16"/>
        <v/>
      </c>
      <c r="R41" s="327"/>
      <c r="S41" s="372"/>
      <c r="T41" s="53" t="s">
        <v>356</v>
      </c>
      <c r="U41" s="6"/>
      <c r="V41" s="38"/>
      <c r="W41" s="9"/>
      <c r="X41" s="10"/>
      <c r="Y41" s="10"/>
      <c r="Z41" s="361"/>
      <c r="AA41" s="621" t="str">
        <f t="shared" si="22"/>
        <v/>
      </c>
      <c r="AB41" s="713"/>
      <c r="AC41" s="720">
        <f>IF(H41&lt;&gt;"",
IF(OR(H41=' '!$C$202,H41=' '!$D$202,H41=' '!$E$202,H41=' '!$G$202),1,
IF(OR(H41=' '!$C$203,H41=' '!$D$203,H41=' '!$E$203,H41=' '!$G$203),2,
IF(OR(H41=' '!$C$204,H41=' '!$D$204,H41=' '!$E$204,H41=' '!$G$204),3,
IF(OR(H41=' '!$C$205,H41=' '!$D$205,H41=' '!$E$205,H41=' '!$G$205),4
)))),-1)</f>
        <v>-1</v>
      </c>
      <c r="AD41" s="720">
        <f>IF(I41&lt;&gt;"",
IF(OR(I41=' '!$C$206,I41=' '!$D$206,I41=' '!$E$206,I41=' '!$G$206),1,
IF(OR(I41=' '!$C$207,I41=' '!$D$207,I41=' '!$E$207,I41=' '!$G$207),2,
IF(OR(I41=' '!$C$208,I41=' '!$D$208,I41=' '!$E$208,I41=' '!$G$208),3,
IF(OR(I41=' '!$C$209,I41=' '!$D$209,I41=' '!$E$209,I41=' '!$G$209),4
)))),-1)</f>
        <v>-1</v>
      </c>
      <c r="AE41" s="720">
        <v>1</v>
      </c>
      <c r="AG41" s="720" t="str">
        <f t="shared" si="2"/>
        <v/>
      </c>
      <c r="AI41" s="720">
        <f>IF(O41&lt;&gt;"",
IF(OR(O41=' '!$C$202,O41=' '!$D$202,O41=' '!$E$202,O41=' '!$G$202),1,
IF(OR(O41=' '!$C$203,O41=' '!$D$203,O41=' '!$E$203,O41=' '!$G$203),2,
IF(OR(O41=' '!$C$204,O41=' '!$D$204,O41=' '!$E$204,O41=' '!$G$204),3,
IF(OR(O41=' '!$C$205,O41=' '!$D$205,O41=' '!$E$205,O41=' '!$G$205),4
)))),-1)</f>
        <v>-1</v>
      </c>
      <c r="AJ41" s="720">
        <f>IF(P41&lt;&gt;"",
IF(OR(P41=' '!$C$206,P41=' '!$D$206,P41=' '!$E$206,P41=' '!$G$206),1,
IF(OR(P41=' '!$C$207,P41=' '!$D$207,P41=' '!$E$207,P41=' '!$G$207),2,
IF(OR(P41=' '!$C$208,P41=' '!$D$208,P41=' '!$E$208,P41=' '!$G$208),3,
IF(OR(P41=' '!$C$209,P41=' '!$D$209,P41=' '!$E$209,P41=' '!$G$209),4
)))),-1)</f>
        <v>-1</v>
      </c>
      <c r="AK41" s="720">
        <v>1</v>
      </c>
      <c r="AL41" s="678"/>
      <c r="AM41" s="720" t="str">
        <f t="shared" si="3"/>
        <v/>
      </c>
      <c r="AO41" s="622" t="str">
        <f t="shared" si="10"/>
        <v/>
      </c>
      <c r="AP41" s="622" t="str">
        <f t="shared" si="10"/>
        <v/>
      </c>
      <c r="AQ41" s="622" t="str">
        <f t="shared" si="11"/>
        <v/>
      </c>
      <c r="AR41" s="622" t="str">
        <f t="shared" si="11"/>
        <v/>
      </c>
    </row>
    <row r="42" spans="1:44" ht="14.4" x14ac:dyDescent="0.3">
      <c r="A42" s="715">
        <f t="shared" si="21"/>
        <v>5</v>
      </c>
      <c r="C42" s="1361"/>
      <c r="D42" s="69" t="s">
        <v>917</v>
      </c>
      <c r="E42" s="717">
        <f t="shared" si="19"/>
        <v>0</v>
      </c>
      <c r="F42" s="42"/>
      <c r="G42" s="43"/>
      <c r="H42" s="325" t="str">
        <f>IF(Risikoanalyse!D41&lt;&gt;"",Risikoanalyse!D41,"")</f>
        <v/>
      </c>
      <c r="I42" s="325" t="str">
        <f>IF(Risikoanalyse!E41&lt;&gt;"",Risikoanalyse!E41,"")</f>
        <v/>
      </c>
      <c r="J42" s="719" t="str">
        <f t="shared" si="5"/>
        <v/>
      </c>
      <c r="K42" s="70" t="s">
        <v>437</v>
      </c>
      <c r="L42" s="44"/>
      <c r="M42" s="71" t="s">
        <v>839</v>
      </c>
      <c r="N42" s="717">
        <f t="shared" si="20"/>
        <v>0</v>
      </c>
      <c r="O42" s="326" t="str">
        <f t="shared" si="7"/>
        <v/>
      </c>
      <c r="P42" s="326" t="str">
        <f t="shared" si="1"/>
        <v/>
      </c>
      <c r="Q42" s="719" t="str">
        <f t="shared" si="16"/>
        <v/>
      </c>
      <c r="R42" s="327"/>
      <c r="S42" s="372"/>
      <c r="T42" s="53" t="s">
        <v>357</v>
      </c>
      <c r="U42" s="6"/>
      <c r="V42" s="38"/>
      <c r="W42" s="9"/>
      <c r="X42" s="10"/>
      <c r="Y42" s="10"/>
      <c r="Z42" s="361"/>
      <c r="AA42" s="621" t="str">
        <f t="shared" si="22"/>
        <v/>
      </c>
      <c r="AB42" s="713"/>
      <c r="AC42" s="720">
        <f>IF(H42&lt;&gt;"",
IF(OR(H42=' '!$C$202,H42=' '!$D$202,H42=' '!$E$202,H42=' '!$G$202),1,
IF(OR(H42=' '!$C$203,H42=' '!$D$203,H42=' '!$E$203,H42=' '!$G$203),2,
IF(OR(H42=' '!$C$204,H42=' '!$D$204,H42=' '!$E$204,H42=' '!$G$204),3,
IF(OR(H42=' '!$C$205,H42=' '!$D$205,H42=' '!$E$205,H42=' '!$G$205),4
)))),-1)</f>
        <v>-1</v>
      </c>
      <c r="AD42" s="720">
        <f>IF(I42&lt;&gt;"",
IF(OR(I42=' '!$C$206,I42=' '!$D$206,I42=' '!$E$206,I42=' '!$G$206),1,
IF(OR(I42=' '!$C$207,I42=' '!$D$207,I42=' '!$E$207,I42=' '!$G$207),2,
IF(OR(I42=' '!$C$208,I42=' '!$D$208,I42=' '!$E$208,I42=' '!$G$208),3,
IF(OR(I42=' '!$C$209,I42=' '!$D$209,I42=' '!$E$209,I42=' '!$G$209),4
)))),-1)</f>
        <v>-1</v>
      </c>
      <c r="AE42" s="720">
        <v>1</v>
      </c>
      <c r="AG42" s="720" t="str">
        <f t="shared" si="2"/>
        <v/>
      </c>
      <c r="AI42" s="720">
        <f>IF(O42&lt;&gt;"",
IF(OR(O42=' '!$C$202,O42=' '!$D$202,O42=' '!$E$202,O42=' '!$G$202),1,
IF(OR(O42=' '!$C$203,O42=' '!$D$203,O42=' '!$E$203,O42=' '!$G$203),2,
IF(OR(O42=' '!$C$204,O42=' '!$D$204,O42=' '!$E$204,O42=' '!$G$204),3,
IF(OR(O42=' '!$C$205,O42=' '!$D$205,O42=' '!$E$205,O42=' '!$G$205),4
)))),-1)</f>
        <v>-1</v>
      </c>
      <c r="AJ42" s="720">
        <f>IF(P42&lt;&gt;"",
IF(OR(P42=' '!$C$206,P42=' '!$D$206,P42=' '!$E$206,P42=' '!$G$206),1,
IF(OR(P42=' '!$C$207,P42=' '!$D$207,P42=' '!$E$207,P42=' '!$G$207),2,
IF(OR(P42=' '!$C$208,P42=' '!$D$208,P42=' '!$E$208,P42=' '!$G$208),3,
IF(OR(P42=' '!$C$209,P42=' '!$D$209,P42=' '!$E$209,P42=' '!$G$209),4
)))),-1)</f>
        <v>-1</v>
      </c>
      <c r="AK42" s="720">
        <v>1</v>
      </c>
      <c r="AL42" s="678"/>
      <c r="AM42" s="720" t="str">
        <f t="shared" si="3"/>
        <v/>
      </c>
      <c r="AO42" s="622" t="str">
        <f t="shared" si="10"/>
        <v/>
      </c>
      <c r="AP42" s="622" t="str">
        <f t="shared" si="10"/>
        <v/>
      </c>
      <c r="AQ42" s="622" t="str">
        <f t="shared" si="11"/>
        <v/>
      </c>
      <c r="AR42" s="622" t="str">
        <f t="shared" si="11"/>
        <v/>
      </c>
    </row>
    <row r="43" spans="1:44" ht="14.4" x14ac:dyDescent="0.3">
      <c r="A43" s="715">
        <f t="shared" si="21"/>
        <v>5</v>
      </c>
      <c r="C43" s="1361"/>
      <c r="D43" s="69" t="s">
        <v>918</v>
      </c>
      <c r="E43" s="717">
        <f t="shared" si="19"/>
        <v>0</v>
      </c>
      <c r="F43" s="42"/>
      <c r="G43" s="43"/>
      <c r="H43" s="325" t="str">
        <f>IF(Risikoanalyse!D42&lt;&gt;"",Risikoanalyse!D42,"")</f>
        <v/>
      </c>
      <c r="I43" s="325" t="str">
        <f>IF(Risikoanalyse!E42&lt;&gt;"",Risikoanalyse!E42,"")</f>
        <v/>
      </c>
      <c r="J43" s="719" t="str">
        <f t="shared" si="5"/>
        <v/>
      </c>
      <c r="K43" s="70" t="s">
        <v>438</v>
      </c>
      <c r="L43" s="44"/>
      <c r="M43" s="71" t="s">
        <v>840</v>
      </c>
      <c r="N43" s="717">
        <f t="shared" si="20"/>
        <v>0</v>
      </c>
      <c r="O43" s="326" t="str">
        <f t="shared" si="7"/>
        <v/>
      </c>
      <c r="P43" s="326" t="str">
        <f t="shared" si="1"/>
        <v/>
      </c>
      <c r="Q43" s="719" t="str">
        <f t="shared" si="16"/>
        <v/>
      </c>
      <c r="R43" s="327"/>
      <c r="S43" s="372"/>
      <c r="T43" s="53" t="s">
        <v>358</v>
      </c>
      <c r="U43" s="6"/>
      <c r="V43" s="38"/>
      <c r="W43" s="9"/>
      <c r="X43" s="10"/>
      <c r="Y43" s="10"/>
      <c r="Z43" s="361"/>
      <c r="AA43" s="621" t="str">
        <f t="shared" si="22"/>
        <v/>
      </c>
      <c r="AB43" s="713"/>
      <c r="AC43" s="720">
        <f>IF(H43&lt;&gt;"",
IF(OR(H43=' '!$C$202,H43=' '!$D$202,H43=' '!$E$202,H43=' '!$G$202),1,
IF(OR(H43=' '!$C$203,H43=' '!$D$203,H43=' '!$E$203,H43=' '!$G$203),2,
IF(OR(H43=' '!$C$204,H43=' '!$D$204,H43=' '!$E$204,H43=' '!$G$204),3,
IF(OR(H43=' '!$C$205,H43=' '!$D$205,H43=' '!$E$205,H43=' '!$G$205),4
)))),-1)</f>
        <v>-1</v>
      </c>
      <c r="AD43" s="720">
        <f>IF(I43&lt;&gt;"",
IF(OR(I43=' '!$C$206,I43=' '!$D$206,I43=' '!$E$206,I43=' '!$G$206),1,
IF(OR(I43=' '!$C$207,I43=' '!$D$207,I43=' '!$E$207,I43=' '!$G$207),2,
IF(OR(I43=' '!$C$208,I43=' '!$D$208,I43=' '!$E$208,I43=' '!$G$208),3,
IF(OR(I43=' '!$C$209,I43=' '!$D$209,I43=' '!$E$209,I43=' '!$G$209),4
)))),-1)</f>
        <v>-1</v>
      </c>
      <c r="AE43" s="720">
        <v>1</v>
      </c>
      <c r="AG43" s="720" t="str">
        <f t="shared" si="2"/>
        <v/>
      </c>
      <c r="AI43" s="720">
        <f>IF(O43&lt;&gt;"",
IF(OR(O43=' '!$C$202,O43=' '!$D$202,O43=' '!$E$202,O43=' '!$G$202),1,
IF(OR(O43=' '!$C$203,O43=' '!$D$203,O43=' '!$E$203,O43=' '!$G$203),2,
IF(OR(O43=' '!$C$204,O43=' '!$D$204,O43=' '!$E$204,O43=' '!$G$204),3,
IF(OR(O43=' '!$C$205,O43=' '!$D$205,O43=' '!$E$205,O43=' '!$G$205),4
)))),-1)</f>
        <v>-1</v>
      </c>
      <c r="AJ43" s="720">
        <f>IF(P43&lt;&gt;"",
IF(OR(P43=' '!$C$206,P43=' '!$D$206,P43=' '!$E$206,P43=' '!$G$206),1,
IF(OR(P43=' '!$C$207,P43=' '!$D$207,P43=' '!$E$207,P43=' '!$G$207),2,
IF(OR(P43=' '!$C$208,P43=' '!$D$208,P43=' '!$E$208,P43=' '!$G$208),3,
IF(OR(P43=' '!$C$209,P43=' '!$D$209,P43=' '!$E$209,P43=' '!$G$209),4
)))),-1)</f>
        <v>-1</v>
      </c>
      <c r="AK43" s="720">
        <v>1</v>
      </c>
      <c r="AL43" s="678"/>
      <c r="AM43" s="720" t="str">
        <f t="shared" si="3"/>
        <v/>
      </c>
      <c r="AO43" s="622" t="str">
        <f t="shared" si="10"/>
        <v/>
      </c>
      <c r="AP43" s="622" t="str">
        <f t="shared" si="10"/>
        <v/>
      </c>
      <c r="AQ43" s="622" t="str">
        <f t="shared" si="11"/>
        <v/>
      </c>
      <c r="AR43" s="622" t="str">
        <f t="shared" si="11"/>
        <v/>
      </c>
    </row>
    <row r="44" spans="1:44" ht="14.4" x14ac:dyDescent="0.3">
      <c r="A44" s="715">
        <f t="shared" si="21"/>
        <v>5</v>
      </c>
      <c r="C44" s="1361"/>
      <c r="D44" s="69" t="s">
        <v>919</v>
      </c>
      <c r="E44" s="717">
        <f t="shared" si="19"/>
        <v>0</v>
      </c>
      <c r="F44" s="42"/>
      <c r="G44" s="43"/>
      <c r="H44" s="325" t="str">
        <f>IF(Risikoanalyse!D43&lt;&gt;"",Risikoanalyse!D43,"")</f>
        <v/>
      </c>
      <c r="I44" s="325" t="str">
        <f>IF(Risikoanalyse!E43&lt;&gt;"",Risikoanalyse!E43,"")</f>
        <v/>
      </c>
      <c r="J44" s="719" t="str">
        <f t="shared" si="5"/>
        <v/>
      </c>
      <c r="K44" s="70" t="s">
        <v>439</v>
      </c>
      <c r="L44" s="44"/>
      <c r="M44" s="71" t="s">
        <v>841</v>
      </c>
      <c r="N44" s="717">
        <f t="shared" si="20"/>
        <v>0</v>
      </c>
      <c r="O44" s="326" t="str">
        <f t="shared" si="7"/>
        <v/>
      </c>
      <c r="P44" s="326" t="str">
        <f t="shared" si="1"/>
        <v/>
      </c>
      <c r="Q44" s="719" t="str">
        <f t="shared" si="16"/>
        <v/>
      </c>
      <c r="R44" s="327"/>
      <c r="S44" s="372"/>
      <c r="T44" s="53" t="s">
        <v>359</v>
      </c>
      <c r="U44" s="6"/>
      <c r="V44" s="38"/>
      <c r="W44" s="9"/>
      <c r="X44" s="10"/>
      <c r="Y44" s="10"/>
      <c r="Z44" s="361"/>
      <c r="AA44" s="621" t="str">
        <f t="shared" si="22"/>
        <v/>
      </c>
      <c r="AB44" s="713"/>
      <c r="AC44" s="720">
        <f>IF(H44&lt;&gt;"",
IF(OR(H44=' '!$C$202,H44=' '!$D$202,H44=' '!$E$202,H44=' '!$G$202),1,
IF(OR(H44=' '!$C$203,H44=' '!$D$203,H44=' '!$E$203,H44=' '!$G$203),2,
IF(OR(H44=' '!$C$204,H44=' '!$D$204,H44=' '!$E$204,H44=' '!$G$204),3,
IF(OR(H44=' '!$C$205,H44=' '!$D$205,H44=' '!$E$205,H44=' '!$G$205),4
)))),-1)</f>
        <v>-1</v>
      </c>
      <c r="AD44" s="720">
        <f>IF(I44&lt;&gt;"",
IF(OR(I44=' '!$C$206,I44=' '!$D$206,I44=' '!$E$206,I44=' '!$G$206),1,
IF(OR(I44=' '!$C$207,I44=' '!$D$207,I44=' '!$E$207,I44=' '!$G$207),2,
IF(OR(I44=' '!$C$208,I44=' '!$D$208,I44=' '!$E$208,I44=' '!$G$208),3,
IF(OR(I44=' '!$C$209,I44=' '!$D$209,I44=' '!$E$209,I44=' '!$G$209),4
)))),-1)</f>
        <v>-1</v>
      </c>
      <c r="AE44" s="720">
        <v>1</v>
      </c>
      <c r="AG44" s="720" t="str">
        <f t="shared" si="2"/>
        <v/>
      </c>
      <c r="AI44" s="720">
        <f>IF(O44&lt;&gt;"",
IF(OR(O44=' '!$C$202,O44=' '!$D$202,O44=' '!$E$202,O44=' '!$G$202),1,
IF(OR(O44=' '!$C$203,O44=' '!$D$203,O44=' '!$E$203,O44=' '!$G$203),2,
IF(OR(O44=' '!$C$204,O44=' '!$D$204,O44=' '!$E$204,O44=' '!$G$204),3,
IF(OR(O44=' '!$C$205,O44=' '!$D$205,O44=' '!$E$205,O44=' '!$G$205),4
)))),-1)</f>
        <v>-1</v>
      </c>
      <c r="AJ44" s="720">
        <f>IF(P44&lt;&gt;"",
IF(OR(P44=' '!$C$206,P44=' '!$D$206,P44=' '!$E$206,P44=' '!$G$206),1,
IF(OR(P44=' '!$C$207,P44=' '!$D$207,P44=' '!$E$207,P44=' '!$G$207),2,
IF(OR(P44=' '!$C$208,P44=' '!$D$208,P44=' '!$E$208,P44=' '!$G$208),3,
IF(OR(P44=' '!$C$209,P44=' '!$D$209,P44=' '!$E$209,P44=' '!$G$209),4
)))),-1)</f>
        <v>-1</v>
      </c>
      <c r="AK44" s="720">
        <v>1</v>
      </c>
      <c r="AL44" s="678"/>
      <c r="AM44" s="720" t="str">
        <f t="shared" si="3"/>
        <v/>
      </c>
      <c r="AO44" s="622" t="str">
        <f t="shared" si="10"/>
        <v/>
      </c>
      <c r="AP44" s="622" t="str">
        <f t="shared" si="10"/>
        <v/>
      </c>
      <c r="AQ44" s="622" t="str">
        <f t="shared" si="11"/>
        <v/>
      </c>
      <c r="AR44" s="622" t="str">
        <f t="shared" si="11"/>
        <v/>
      </c>
    </row>
    <row r="45" spans="1:44" ht="14.4" x14ac:dyDescent="0.3">
      <c r="A45" s="715">
        <f t="shared" si="21"/>
        <v>5</v>
      </c>
      <c r="C45" s="1362"/>
      <c r="D45" s="69" t="s">
        <v>920</v>
      </c>
      <c r="E45" s="717">
        <f t="shared" si="19"/>
        <v>0</v>
      </c>
      <c r="F45" s="42"/>
      <c r="G45" s="43"/>
      <c r="H45" s="325" t="str">
        <f>IF(Risikoanalyse!D44&lt;&gt;"",Risikoanalyse!D44,"")</f>
        <v/>
      </c>
      <c r="I45" s="325" t="str">
        <f>IF(Risikoanalyse!E44&lt;&gt;"",Risikoanalyse!E44,"")</f>
        <v/>
      </c>
      <c r="J45" s="719" t="str">
        <f t="shared" si="5"/>
        <v/>
      </c>
      <c r="K45" s="70" t="s">
        <v>440</v>
      </c>
      <c r="L45" s="44"/>
      <c r="M45" s="71" t="s">
        <v>842</v>
      </c>
      <c r="N45" s="717">
        <f t="shared" si="20"/>
        <v>0</v>
      </c>
      <c r="O45" s="326" t="str">
        <f t="shared" si="7"/>
        <v/>
      </c>
      <c r="P45" s="326" t="str">
        <f t="shared" si="1"/>
        <v/>
      </c>
      <c r="Q45" s="719" t="str">
        <f t="shared" si="16"/>
        <v/>
      </c>
      <c r="R45" s="327"/>
      <c r="S45" s="372"/>
      <c r="T45" s="53" t="s">
        <v>360</v>
      </c>
      <c r="U45" s="6"/>
      <c r="V45" s="38"/>
      <c r="W45" s="9"/>
      <c r="X45" s="10"/>
      <c r="Y45" s="10"/>
      <c r="Z45" s="361"/>
      <c r="AA45" s="621" t="str">
        <f t="shared" si="22"/>
        <v/>
      </c>
      <c r="AB45" s="713"/>
      <c r="AC45" s="720">
        <f>IF(H45&lt;&gt;"",
IF(OR(H45=' '!$C$202,H45=' '!$D$202,H45=' '!$E$202,H45=' '!$G$202),1,
IF(OR(H45=' '!$C$203,H45=' '!$D$203,H45=' '!$E$203,H45=' '!$G$203),2,
IF(OR(H45=' '!$C$204,H45=' '!$D$204,H45=' '!$E$204,H45=' '!$G$204),3,
IF(OR(H45=' '!$C$205,H45=' '!$D$205,H45=' '!$E$205,H45=' '!$G$205),4
)))),-1)</f>
        <v>-1</v>
      </c>
      <c r="AD45" s="720">
        <f>IF(I45&lt;&gt;"",
IF(OR(I45=' '!$C$206,I45=' '!$D$206,I45=' '!$E$206,I45=' '!$G$206),1,
IF(OR(I45=' '!$C$207,I45=' '!$D$207,I45=' '!$E$207,I45=' '!$G$207),2,
IF(OR(I45=' '!$C$208,I45=' '!$D$208,I45=' '!$E$208,I45=' '!$G$208),3,
IF(OR(I45=' '!$C$209,I45=' '!$D$209,I45=' '!$E$209,I45=' '!$G$209),4
)))),-1)</f>
        <v>-1</v>
      </c>
      <c r="AE45" s="720">
        <v>1</v>
      </c>
      <c r="AG45" s="720" t="str">
        <f t="shared" si="2"/>
        <v/>
      </c>
      <c r="AI45" s="720">
        <f>IF(O45&lt;&gt;"",
IF(OR(O45=' '!$C$202,O45=' '!$D$202,O45=' '!$E$202,O45=' '!$G$202),1,
IF(OR(O45=' '!$C$203,O45=' '!$D$203,O45=' '!$E$203,O45=' '!$G$203),2,
IF(OR(O45=' '!$C$204,O45=' '!$D$204,O45=' '!$E$204,O45=' '!$G$204),3,
IF(OR(O45=' '!$C$205,O45=' '!$D$205,O45=' '!$E$205,O45=' '!$G$205),4
)))),-1)</f>
        <v>-1</v>
      </c>
      <c r="AJ45" s="720">
        <f>IF(P45&lt;&gt;"",
IF(OR(P45=' '!$C$206,P45=' '!$D$206,P45=' '!$E$206,P45=' '!$G$206),1,
IF(OR(P45=' '!$C$207,P45=' '!$D$207,P45=' '!$E$207,P45=' '!$G$207),2,
IF(OR(P45=' '!$C$208,P45=' '!$D$208,P45=' '!$E$208,P45=' '!$G$208),3,
IF(OR(P45=' '!$C$209,P45=' '!$D$209,P45=' '!$E$209,P45=' '!$G$209),4
)))),-1)</f>
        <v>-1</v>
      </c>
      <c r="AK45" s="720">
        <v>1</v>
      </c>
      <c r="AL45" s="678"/>
      <c r="AM45" s="720" t="str">
        <f t="shared" si="3"/>
        <v/>
      </c>
      <c r="AO45" s="622" t="str">
        <f t="shared" si="10"/>
        <v/>
      </c>
      <c r="AP45" s="622" t="str">
        <f t="shared" si="10"/>
        <v/>
      </c>
      <c r="AQ45" s="622" t="str">
        <f t="shared" si="11"/>
        <v/>
      </c>
      <c r="AR45" s="622" t="str">
        <f t="shared" si="11"/>
        <v/>
      </c>
    </row>
    <row r="46" spans="1:44" ht="15.75" customHeight="1" x14ac:dyDescent="0.3">
      <c r="A46" s="715">
        <f>IF(B46=B38,B38,B38+1)</f>
        <v>6</v>
      </c>
      <c r="B46" s="716">
        <f>B38+1</f>
        <v>6</v>
      </c>
      <c r="C46" s="1359"/>
      <c r="D46" s="69" t="s">
        <v>921</v>
      </c>
      <c r="E46" s="717">
        <f t="shared" si="19"/>
        <v>0</v>
      </c>
      <c r="F46" s="42"/>
      <c r="G46" s="43"/>
      <c r="H46" s="325" t="str">
        <f>IF(Risikoanalyse!D45&lt;&gt;"",Risikoanalyse!D45,"")</f>
        <v/>
      </c>
      <c r="I46" s="325" t="str">
        <f>IF(Risikoanalyse!E45&lt;&gt;"",Risikoanalyse!E45,"")</f>
        <v/>
      </c>
      <c r="J46" s="719" t="str">
        <f t="shared" si="5"/>
        <v/>
      </c>
      <c r="K46" s="70" t="s">
        <v>441</v>
      </c>
      <c r="L46" s="45"/>
      <c r="M46" s="71" t="s">
        <v>843</v>
      </c>
      <c r="N46" s="717">
        <f t="shared" si="20"/>
        <v>0</v>
      </c>
      <c r="O46" s="326" t="str">
        <f t="shared" si="7"/>
        <v/>
      </c>
      <c r="P46" s="326" t="str">
        <f t="shared" si="1"/>
        <v/>
      </c>
      <c r="Q46" s="719" t="str">
        <f t="shared" si="16"/>
        <v/>
      </c>
      <c r="R46" s="328"/>
      <c r="S46" s="373"/>
      <c r="T46" s="52" t="s">
        <v>361</v>
      </c>
      <c r="U46" s="11"/>
      <c r="V46" s="39"/>
      <c r="W46" s="14"/>
      <c r="X46" s="15"/>
      <c r="Y46" s="15"/>
      <c r="Z46" s="362"/>
      <c r="AA46" s="621" t="str">
        <f>IF($C$46="","","drucken")</f>
        <v/>
      </c>
      <c r="AB46" s="713"/>
      <c r="AC46" s="720">
        <f>IF(H46&lt;&gt;"",
IF(OR(H46=' '!$C$202,H46=' '!$D$202,H46=' '!$E$202,H46=' '!$G$202),1,
IF(OR(H46=' '!$C$203,H46=' '!$D$203,H46=' '!$E$203,H46=' '!$G$203),2,
IF(OR(H46=' '!$C$204,H46=' '!$D$204,H46=' '!$E$204,H46=' '!$G$204),3,
IF(OR(H46=' '!$C$205,H46=' '!$D$205,H46=' '!$E$205,H46=' '!$G$205),4
)))),-1)</f>
        <v>-1</v>
      </c>
      <c r="AD46" s="720">
        <f>IF(I46&lt;&gt;"",
IF(OR(I46=' '!$C$206,I46=' '!$D$206,I46=' '!$E$206,I46=' '!$G$206),1,
IF(OR(I46=' '!$C$207,I46=' '!$D$207,I46=' '!$E$207,I46=' '!$G$207),2,
IF(OR(I46=' '!$C$208,I46=' '!$D$208,I46=' '!$E$208,I46=' '!$G$208),3,
IF(OR(I46=' '!$C$209,I46=' '!$D$209,I46=' '!$E$209,I46=' '!$G$209),4
)))),-1)</f>
        <v>-1</v>
      </c>
      <c r="AE46" s="720">
        <v>1</v>
      </c>
      <c r="AG46" s="720" t="str">
        <f t="shared" si="2"/>
        <v/>
      </c>
      <c r="AI46" s="720">
        <f>IF(O46&lt;&gt;"",
IF(OR(O46=' '!$C$202,O46=' '!$D$202,O46=' '!$E$202,O46=' '!$G$202),1,
IF(OR(O46=' '!$C$203,O46=' '!$D$203,O46=' '!$E$203,O46=' '!$G$203),2,
IF(OR(O46=' '!$C$204,O46=' '!$D$204,O46=' '!$E$204,O46=' '!$G$204),3,
IF(OR(O46=' '!$C$205,O46=' '!$D$205,O46=' '!$E$205,O46=' '!$G$205),4
)))),-1)</f>
        <v>-1</v>
      </c>
      <c r="AJ46" s="720">
        <f>IF(P46&lt;&gt;"",
IF(OR(P46=' '!$C$206,P46=' '!$D$206,P46=' '!$E$206,P46=' '!$G$206),1,
IF(OR(P46=' '!$C$207,P46=' '!$D$207,P46=' '!$E$207,P46=' '!$G$207),2,
IF(OR(P46=' '!$C$208,P46=' '!$D$208,P46=' '!$E$208,P46=' '!$G$208),3,
IF(OR(P46=' '!$C$209,P46=' '!$D$209,P46=' '!$E$209,P46=' '!$G$209),4
)))),-1)</f>
        <v>-1</v>
      </c>
      <c r="AK46" s="720">
        <v>1</v>
      </c>
      <c r="AL46" s="678"/>
      <c r="AM46" s="720" t="str">
        <f t="shared" si="3"/>
        <v/>
      </c>
      <c r="AO46" s="622" t="str">
        <f t="shared" si="10"/>
        <v/>
      </c>
      <c r="AP46" s="622" t="str">
        <f t="shared" si="10"/>
        <v/>
      </c>
      <c r="AQ46" s="622" t="str">
        <f t="shared" si="11"/>
        <v/>
      </c>
      <c r="AR46" s="622" t="str">
        <f t="shared" si="11"/>
        <v/>
      </c>
    </row>
    <row r="47" spans="1:44" ht="15.75" customHeight="1" x14ac:dyDescent="0.3">
      <c r="A47" s="715">
        <f t="shared" ref="A47:A53" si="23">$A$46</f>
        <v>6</v>
      </c>
      <c r="C47" s="1360"/>
      <c r="D47" s="69" t="s">
        <v>922</v>
      </c>
      <c r="E47" s="717">
        <f t="shared" si="19"/>
        <v>0</v>
      </c>
      <c r="F47" s="42"/>
      <c r="G47" s="43"/>
      <c r="H47" s="325" t="str">
        <f>IF(Risikoanalyse!D46&lt;&gt;"",Risikoanalyse!D46,"")</f>
        <v/>
      </c>
      <c r="I47" s="325" t="str">
        <f>IF(Risikoanalyse!E46&lt;&gt;"",Risikoanalyse!E46,"")</f>
        <v/>
      </c>
      <c r="J47" s="719" t="str">
        <f t="shared" si="5"/>
        <v/>
      </c>
      <c r="K47" s="70" t="s">
        <v>442</v>
      </c>
      <c r="L47" s="45"/>
      <c r="M47" s="71" t="s">
        <v>844</v>
      </c>
      <c r="N47" s="717">
        <f t="shared" si="20"/>
        <v>0</v>
      </c>
      <c r="O47" s="326" t="str">
        <f t="shared" si="7"/>
        <v/>
      </c>
      <c r="P47" s="326" t="str">
        <f t="shared" si="1"/>
        <v/>
      </c>
      <c r="Q47" s="719" t="str">
        <f t="shared" si="16"/>
        <v/>
      </c>
      <c r="R47" s="328"/>
      <c r="S47" s="373"/>
      <c r="T47" s="52" t="s">
        <v>362</v>
      </c>
      <c r="U47" s="11"/>
      <c r="V47" s="39"/>
      <c r="W47" s="14"/>
      <c r="X47" s="15"/>
      <c r="Y47" s="15"/>
      <c r="Z47" s="362"/>
      <c r="AA47" s="621" t="str">
        <f t="shared" ref="AA47:AA53" si="24">IF($C$46="","","drucken")</f>
        <v/>
      </c>
      <c r="AB47" s="713"/>
      <c r="AC47" s="720">
        <f>IF(H47&lt;&gt;"",
IF(OR(H47=' '!$C$202,H47=' '!$D$202,H47=' '!$E$202,H47=' '!$G$202),1,
IF(OR(H47=' '!$C$203,H47=' '!$D$203,H47=' '!$E$203,H47=' '!$G$203),2,
IF(OR(H47=' '!$C$204,H47=' '!$D$204,H47=' '!$E$204,H47=' '!$G$204),3,
IF(OR(H47=' '!$C$205,H47=' '!$D$205,H47=' '!$E$205,H47=' '!$G$205),4
)))),-1)</f>
        <v>-1</v>
      </c>
      <c r="AD47" s="720">
        <f>IF(I47&lt;&gt;"",
IF(OR(I47=' '!$C$206,I47=' '!$D$206,I47=' '!$E$206,I47=' '!$G$206),1,
IF(OR(I47=' '!$C$207,I47=' '!$D$207,I47=' '!$E$207,I47=' '!$G$207),2,
IF(OR(I47=' '!$C$208,I47=' '!$D$208,I47=' '!$E$208,I47=' '!$G$208),3,
IF(OR(I47=' '!$C$209,I47=' '!$D$209,I47=' '!$E$209,I47=' '!$G$209),4
)))),-1)</f>
        <v>-1</v>
      </c>
      <c r="AE47" s="720">
        <v>1</v>
      </c>
      <c r="AG47" s="720" t="str">
        <f t="shared" si="2"/>
        <v/>
      </c>
      <c r="AI47" s="720">
        <f>IF(O47&lt;&gt;"",
IF(OR(O47=' '!$C$202,O47=' '!$D$202,O47=' '!$E$202,O47=' '!$G$202),1,
IF(OR(O47=' '!$C$203,O47=' '!$D$203,O47=' '!$E$203,O47=' '!$G$203),2,
IF(OR(O47=' '!$C$204,O47=' '!$D$204,O47=' '!$E$204,O47=' '!$G$204),3,
IF(OR(O47=' '!$C$205,O47=' '!$D$205,O47=' '!$E$205,O47=' '!$G$205),4
)))),-1)</f>
        <v>-1</v>
      </c>
      <c r="AJ47" s="720">
        <f>IF(P47&lt;&gt;"",
IF(OR(P47=' '!$C$206,P47=' '!$D$206,P47=' '!$E$206,P47=' '!$G$206),1,
IF(OR(P47=' '!$C$207,P47=' '!$D$207,P47=' '!$E$207,P47=' '!$G$207),2,
IF(OR(P47=' '!$C$208,P47=' '!$D$208,P47=' '!$E$208,P47=' '!$G$208),3,
IF(OR(P47=' '!$C$209,P47=' '!$D$209,P47=' '!$E$209,P47=' '!$G$209),4
)))),-1)</f>
        <v>-1</v>
      </c>
      <c r="AK47" s="720">
        <v>1</v>
      </c>
      <c r="AL47" s="678"/>
      <c r="AM47" s="720" t="str">
        <f t="shared" si="3"/>
        <v/>
      </c>
      <c r="AO47" s="622" t="str">
        <f t="shared" si="10"/>
        <v/>
      </c>
      <c r="AP47" s="622" t="str">
        <f t="shared" si="10"/>
        <v/>
      </c>
      <c r="AQ47" s="622" t="str">
        <f t="shared" si="11"/>
        <v/>
      </c>
      <c r="AR47" s="622" t="str">
        <f t="shared" si="11"/>
        <v/>
      </c>
    </row>
    <row r="48" spans="1:44" ht="15.75" customHeight="1" x14ac:dyDescent="0.3">
      <c r="A48" s="715">
        <f t="shared" si="23"/>
        <v>6</v>
      </c>
      <c r="C48" s="1360"/>
      <c r="D48" s="69" t="s">
        <v>923</v>
      </c>
      <c r="E48" s="717">
        <f t="shared" si="19"/>
        <v>0</v>
      </c>
      <c r="F48" s="42"/>
      <c r="G48" s="43"/>
      <c r="H48" s="325" t="str">
        <f>IF(Risikoanalyse!D47&lt;&gt;"",Risikoanalyse!D47,"")</f>
        <v/>
      </c>
      <c r="I48" s="325" t="str">
        <f>IF(Risikoanalyse!E47&lt;&gt;"",Risikoanalyse!E47,"")</f>
        <v/>
      </c>
      <c r="J48" s="719" t="str">
        <f t="shared" si="5"/>
        <v/>
      </c>
      <c r="K48" s="70" t="s">
        <v>443</v>
      </c>
      <c r="L48" s="45"/>
      <c r="M48" s="71" t="s">
        <v>845</v>
      </c>
      <c r="N48" s="717">
        <f t="shared" si="20"/>
        <v>0</v>
      </c>
      <c r="O48" s="326" t="str">
        <f t="shared" si="7"/>
        <v/>
      </c>
      <c r="P48" s="326" t="str">
        <f t="shared" si="1"/>
        <v/>
      </c>
      <c r="Q48" s="719" t="str">
        <f t="shared" si="16"/>
        <v/>
      </c>
      <c r="R48" s="328"/>
      <c r="S48" s="373"/>
      <c r="T48" s="52" t="s">
        <v>363</v>
      </c>
      <c r="U48" s="11"/>
      <c r="V48" s="39"/>
      <c r="W48" s="14"/>
      <c r="X48" s="15"/>
      <c r="Y48" s="15"/>
      <c r="Z48" s="362"/>
      <c r="AA48" s="621" t="str">
        <f t="shared" si="24"/>
        <v/>
      </c>
      <c r="AB48" s="713"/>
      <c r="AC48" s="720">
        <f>IF(H48&lt;&gt;"",
IF(OR(H48=' '!$C$202,H48=' '!$D$202,H48=' '!$E$202,H48=' '!$G$202),1,
IF(OR(H48=' '!$C$203,H48=' '!$D$203,H48=' '!$E$203,H48=' '!$G$203),2,
IF(OR(H48=' '!$C$204,H48=' '!$D$204,H48=' '!$E$204,H48=' '!$G$204),3,
IF(OR(H48=' '!$C$205,H48=' '!$D$205,H48=' '!$E$205,H48=' '!$G$205),4
)))),-1)</f>
        <v>-1</v>
      </c>
      <c r="AD48" s="720">
        <f>IF(I48&lt;&gt;"",
IF(OR(I48=' '!$C$206,I48=' '!$D$206,I48=' '!$E$206,I48=' '!$G$206),1,
IF(OR(I48=' '!$C$207,I48=' '!$D$207,I48=' '!$E$207,I48=' '!$G$207),2,
IF(OR(I48=' '!$C$208,I48=' '!$D$208,I48=' '!$E$208,I48=' '!$G$208),3,
IF(OR(I48=' '!$C$209,I48=' '!$D$209,I48=' '!$E$209,I48=' '!$G$209),4
)))),-1)</f>
        <v>-1</v>
      </c>
      <c r="AE48" s="720">
        <v>1</v>
      </c>
      <c r="AG48" s="720" t="str">
        <f t="shared" si="2"/>
        <v/>
      </c>
      <c r="AI48" s="720">
        <f>IF(O48&lt;&gt;"",
IF(OR(O48=' '!$C$202,O48=' '!$D$202,O48=' '!$E$202,O48=' '!$G$202),1,
IF(OR(O48=' '!$C$203,O48=' '!$D$203,O48=' '!$E$203,O48=' '!$G$203),2,
IF(OR(O48=' '!$C$204,O48=' '!$D$204,O48=' '!$E$204,O48=' '!$G$204),3,
IF(OR(O48=' '!$C$205,O48=' '!$D$205,O48=' '!$E$205,O48=' '!$G$205),4
)))),-1)</f>
        <v>-1</v>
      </c>
      <c r="AJ48" s="720">
        <f>IF(P48&lt;&gt;"",
IF(OR(P48=' '!$C$206,P48=' '!$D$206,P48=' '!$E$206,P48=' '!$G$206),1,
IF(OR(P48=' '!$C$207,P48=' '!$D$207,P48=' '!$E$207,P48=' '!$G$207),2,
IF(OR(P48=' '!$C$208,P48=' '!$D$208,P48=' '!$E$208,P48=' '!$G$208),3,
IF(OR(P48=' '!$C$209,P48=' '!$D$209,P48=' '!$E$209,P48=' '!$G$209),4
)))),-1)</f>
        <v>-1</v>
      </c>
      <c r="AK48" s="720">
        <v>1</v>
      </c>
      <c r="AL48" s="678"/>
      <c r="AM48" s="720" t="str">
        <f t="shared" si="3"/>
        <v/>
      </c>
      <c r="AO48" s="622" t="str">
        <f t="shared" si="10"/>
        <v/>
      </c>
      <c r="AP48" s="622" t="str">
        <f t="shared" si="10"/>
        <v/>
      </c>
      <c r="AQ48" s="622" t="str">
        <f t="shared" si="11"/>
        <v/>
      </c>
      <c r="AR48" s="622" t="str">
        <f t="shared" si="11"/>
        <v/>
      </c>
    </row>
    <row r="49" spans="1:44" ht="15.75" customHeight="1" x14ac:dyDescent="0.3">
      <c r="A49" s="715">
        <f t="shared" si="23"/>
        <v>6</v>
      </c>
      <c r="C49" s="1360"/>
      <c r="D49" s="69" t="s">
        <v>924</v>
      </c>
      <c r="E49" s="717">
        <f t="shared" si="19"/>
        <v>0</v>
      </c>
      <c r="F49" s="42"/>
      <c r="G49" s="43"/>
      <c r="H49" s="325" t="str">
        <f>IF(Risikoanalyse!D48&lt;&gt;"",Risikoanalyse!D48,"")</f>
        <v/>
      </c>
      <c r="I49" s="325" t="str">
        <f>IF(Risikoanalyse!E48&lt;&gt;"",Risikoanalyse!E48,"")</f>
        <v/>
      </c>
      <c r="J49" s="719" t="str">
        <f t="shared" si="5"/>
        <v/>
      </c>
      <c r="K49" s="70" t="s">
        <v>444</v>
      </c>
      <c r="L49" s="45"/>
      <c r="M49" s="71" t="s">
        <v>846</v>
      </c>
      <c r="N49" s="717">
        <f t="shared" si="20"/>
        <v>0</v>
      </c>
      <c r="O49" s="326" t="str">
        <f t="shared" si="7"/>
        <v/>
      </c>
      <c r="P49" s="326" t="str">
        <f t="shared" si="1"/>
        <v/>
      </c>
      <c r="Q49" s="719" t="str">
        <f t="shared" si="16"/>
        <v/>
      </c>
      <c r="R49" s="328"/>
      <c r="S49" s="373"/>
      <c r="T49" s="52" t="s">
        <v>364</v>
      </c>
      <c r="U49" s="11"/>
      <c r="V49" s="39"/>
      <c r="W49" s="14"/>
      <c r="X49" s="15"/>
      <c r="Y49" s="15"/>
      <c r="Z49" s="362"/>
      <c r="AA49" s="621" t="str">
        <f t="shared" si="24"/>
        <v/>
      </c>
      <c r="AB49" s="713"/>
      <c r="AC49" s="720">
        <f>IF(H49&lt;&gt;"",
IF(OR(H49=' '!$C$202,H49=' '!$D$202,H49=' '!$E$202,H49=' '!$G$202),1,
IF(OR(H49=' '!$C$203,H49=' '!$D$203,H49=' '!$E$203,H49=' '!$G$203),2,
IF(OR(H49=' '!$C$204,H49=' '!$D$204,H49=' '!$E$204,H49=' '!$G$204),3,
IF(OR(H49=' '!$C$205,H49=' '!$D$205,H49=' '!$E$205,H49=' '!$G$205),4
)))),-1)</f>
        <v>-1</v>
      </c>
      <c r="AD49" s="720">
        <f>IF(I49&lt;&gt;"",
IF(OR(I49=' '!$C$206,I49=' '!$D$206,I49=' '!$E$206,I49=' '!$G$206),1,
IF(OR(I49=' '!$C$207,I49=' '!$D$207,I49=' '!$E$207,I49=' '!$G$207),2,
IF(OR(I49=' '!$C$208,I49=' '!$D$208,I49=' '!$E$208,I49=' '!$G$208),3,
IF(OR(I49=' '!$C$209,I49=' '!$D$209,I49=' '!$E$209,I49=' '!$G$209),4
)))),-1)</f>
        <v>-1</v>
      </c>
      <c r="AE49" s="720">
        <v>1</v>
      </c>
      <c r="AG49" s="720" t="str">
        <f t="shared" si="2"/>
        <v/>
      </c>
      <c r="AI49" s="720">
        <f>IF(O49&lt;&gt;"",
IF(OR(O49=' '!$C$202,O49=' '!$D$202,O49=' '!$E$202,O49=' '!$G$202),1,
IF(OR(O49=' '!$C$203,O49=' '!$D$203,O49=' '!$E$203,O49=' '!$G$203),2,
IF(OR(O49=' '!$C$204,O49=' '!$D$204,O49=' '!$E$204,O49=' '!$G$204),3,
IF(OR(O49=' '!$C$205,O49=' '!$D$205,O49=' '!$E$205,O49=' '!$G$205),4
)))),-1)</f>
        <v>-1</v>
      </c>
      <c r="AJ49" s="720">
        <f>IF(P49&lt;&gt;"",
IF(OR(P49=' '!$C$206,P49=' '!$D$206,P49=' '!$E$206,P49=' '!$G$206),1,
IF(OR(P49=' '!$C$207,P49=' '!$D$207,P49=' '!$E$207,P49=' '!$G$207),2,
IF(OR(P49=' '!$C$208,P49=' '!$D$208,P49=' '!$E$208,P49=' '!$G$208),3,
IF(OR(P49=' '!$C$209,P49=' '!$D$209,P49=' '!$E$209,P49=' '!$G$209),4
)))),-1)</f>
        <v>-1</v>
      </c>
      <c r="AK49" s="720">
        <v>1</v>
      </c>
      <c r="AL49" s="678"/>
      <c r="AM49" s="720" t="str">
        <f t="shared" si="3"/>
        <v/>
      </c>
      <c r="AO49" s="622" t="str">
        <f t="shared" si="10"/>
        <v/>
      </c>
      <c r="AP49" s="622" t="str">
        <f t="shared" si="10"/>
        <v/>
      </c>
      <c r="AQ49" s="622" t="str">
        <f t="shared" si="11"/>
        <v/>
      </c>
      <c r="AR49" s="622" t="str">
        <f t="shared" si="11"/>
        <v/>
      </c>
    </row>
    <row r="50" spans="1:44" ht="14.4" x14ac:dyDescent="0.3">
      <c r="A50" s="715">
        <f t="shared" si="23"/>
        <v>6</v>
      </c>
      <c r="C50" s="1361"/>
      <c r="D50" s="69" t="s">
        <v>925</v>
      </c>
      <c r="E50" s="717">
        <f t="shared" si="19"/>
        <v>0</v>
      </c>
      <c r="F50" s="42"/>
      <c r="G50" s="43"/>
      <c r="H50" s="325" t="str">
        <f>IF(Risikoanalyse!D49&lt;&gt;"",Risikoanalyse!D49,"")</f>
        <v/>
      </c>
      <c r="I50" s="325" t="str">
        <f>IF(Risikoanalyse!E49&lt;&gt;"",Risikoanalyse!E49,"")</f>
        <v/>
      </c>
      <c r="J50" s="719" t="str">
        <f t="shared" si="5"/>
        <v/>
      </c>
      <c r="K50" s="70" t="s">
        <v>445</v>
      </c>
      <c r="L50" s="45"/>
      <c r="M50" s="71" t="s">
        <v>847</v>
      </c>
      <c r="N50" s="717">
        <f t="shared" si="20"/>
        <v>0</v>
      </c>
      <c r="O50" s="326" t="str">
        <f t="shared" si="7"/>
        <v/>
      </c>
      <c r="P50" s="326" t="str">
        <f t="shared" si="1"/>
        <v/>
      </c>
      <c r="Q50" s="719" t="str">
        <f t="shared" si="16"/>
        <v/>
      </c>
      <c r="R50" s="328"/>
      <c r="S50" s="373"/>
      <c r="T50" s="52" t="s">
        <v>365</v>
      </c>
      <c r="U50" s="11"/>
      <c r="V50" s="39"/>
      <c r="W50" s="14"/>
      <c r="X50" s="15"/>
      <c r="Y50" s="15"/>
      <c r="Z50" s="362"/>
      <c r="AA50" s="621" t="str">
        <f t="shared" si="24"/>
        <v/>
      </c>
      <c r="AB50" s="713"/>
      <c r="AC50" s="720">
        <f>IF(H50&lt;&gt;"",
IF(OR(H50=' '!$C$202,H50=' '!$D$202,H50=' '!$E$202,H50=' '!$G$202),1,
IF(OR(H50=' '!$C$203,H50=' '!$D$203,H50=' '!$E$203,H50=' '!$G$203),2,
IF(OR(H50=' '!$C$204,H50=' '!$D$204,H50=' '!$E$204,H50=' '!$G$204),3,
IF(OR(H50=' '!$C$205,H50=' '!$D$205,H50=' '!$E$205,H50=' '!$G$205),4
)))),-1)</f>
        <v>-1</v>
      </c>
      <c r="AD50" s="720">
        <f>IF(I50&lt;&gt;"",
IF(OR(I50=' '!$C$206,I50=' '!$D$206,I50=' '!$E$206,I50=' '!$G$206),1,
IF(OR(I50=' '!$C$207,I50=' '!$D$207,I50=' '!$E$207,I50=' '!$G$207),2,
IF(OR(I50=' '!$C$208,I50=' '!$D$208,I50=' '!$E$208,I50=' '!$G$208),3,
IF(OR(I50=' '!$C$209,I50=' '!$D$209,I50=' '!$E$209,I50=' '!$G$209),4
)))),-1)</f>
        <v>-1</v>
      </c>
      <c r="AE50" s="720">
        <v>1</v>
      </c>
      <c r="AG50" s="720" t="str">
        <f t="shared" si="2"/>
        <v/>
      </c>
      <c r="AI50" s="720">
        <f>IF(O50&lt;&gt;"",
IF(OR(O50=' '!$C$202,O50=' '!$D$202,O50=' '!$E$202,O50=' '!$G$202),1,
IF(OR(O50=' '!$C$203,O50=' '!$D$203,O50=' '!$E$203,O50=' '!$G$203),2,
IF(OR(O50=' '!$C$204,O50=' '!$D$204,O50=' '!$E$204,O50=' '!$G$204),3,
IF(OR(O50=' '!$C$205,O50=' '!$D$205,O50=' '!$E$205,O50=' '!$G$205),4
)))),-1)</f>
        <v>-1</v>
      </c>
      <c r="AJ50" s="720">
        <f>IF(P50&lt;&gt;"",
IF(OR(P50=' '!$C$206,P50=' '!$D$206,P50=' '!$E$206,P50=' '!$G$206),1,
IF(OR(P50=' '!$C$207,P50=' '!$D$207,P50=' '!$E$207,P50=' '!$G$207),2,
IF(OR(P50=' '!$C$208,P50=' '!$D$208,P50=' '!$E$208,P50=' '!$G$208),3,
IF(OR(P50=' '!$C$209,P50=' '!$D$209,P50=' '!$E$209,P50=' '!$G$209),4
)))),-1)</f>
        <v>-1</v>
      </c>
      <c r="AK50" s="720">
        <v>1</v>
      </c>
      <c r="AL50" s="678"/>
      <c r="AM50" s="720" t="str">
        <f t="shared" si="3"/>
        <v/>
      </c>
      <c r="AO50" s="622" t="str">
        <f t="shared" si="10"/>
        <v/>
      </c>
      <c r="AP50" s="622" t="str">
        <f t="shared" si="10"/>
        <v/>
      </c>
      <c r="AQ50" s="622" t="str">
        <f t="shared" si="11"/>
        <v/>
      </c>
      <c r="AR50" s="622" t="str">
        <f t="shared" si="11"/>
        <v/>
      </c>
    </row>
    <row r="51" spans="1:44" ht="14.4" x14ac:dyDescent="0.3">
      <c r="A51" s="715">
        <f t="shared" si="23"/>
        <v>6</v>
      </c>
      <c r="C51" s="1361"/>
      <c r="D51" s="69" t="s">
        <v>926</v>
      </c>
      <c r="E51" s="717">
        <f t="shared" si="19"/>
        <v>0</v>
      </c>
      <c r="F51" s="42"/>
      <c r="G51" s="43"/>
      <c r="H51" s="325" t="str">
        <f>IF(Risikoanalyse!D50&lt;&gt;"",Risikoanalyse!D50,"")</f>
        <v/>
      </c>
      <c r="I51" s="325" t="str">
        <f>IF(Risikoanalyse!E50&lt;&gt;"",Risikoanalyse!E50,"")</f>
        <v/>
      </c>
      <c r="J51" s="719" t="str">
        <f t="shared" si="5"/>
        <v/>
      </c>
      <c r="K51" s="70" t="s">
        <v>446</v>
      </c>
      <c r="L51" s="45"/>
      <c r="M51" s="71" t="s">
        <v>848</v>
      </c>
      <c r="N51" s="717">
        <f t="shared" si="20"/>
        <v>0</v>
      </c>
      <c r="O51" s="326" t="str">
        <f t="shared" si="7"/>
        <v/>
      </c>
      <c r="P51" s="326" t="str">
        <f t="shared" si="1"/>
        <v/>
      </c>
      <c r="Q51" s="719" t="str">
        <f t="shared" si="16"/>
        <v/>
      </c>
      <c r="R51" s="328"/>
      <c r="S51" s="373"/>
      <c r="T51" s="52" t="s">
        <v>366</v>
      </c>
      <c r="U51" s="11"/>
      <c r="V51" s="39"/>
      <c r="W51" s="14"/>
      <c r="X51" s="15"/>
      <c r="Y51" s="15"/>
      <c r="Z51" s="362"/>
      <c r="AA51" s="621" t="str">
        <f t="shared" si="24"/>
        <v/>
      </c>
      <c r="AB51" s="713"/>
      <c r="AC51" s="720">
        <f>IF(H51&lt;&gt;"",
IF(OR(H51=' '!$C$202,H51=' '!$D$202,H51=' '!$E$202,H51=' '!$G$202),1,
IF(OR(H51=' '!$C$203,H51=' '!$D$203,H51=' '!$E$203,H51=' '!$G$203),2,
IF(OR(H51=' '!$C$204,H51=' '!$D$204,H51=' '!$E$204,H51=' '!$G$204),3,
IF(OR(H51=' '!$C$205,H51=' '!$D$205,H51=' '!$E$205,H51=' '!$G$205),4
)))),-1)</f>
        <v>-1</v>
      </c>
      <c r="AD51" s="720">
        <f>IF(I51&lt;&gt;"",
IF(OR(I51=' '!$C$206,I51=' '!$D$206,I51=' '!$E$206,I51=' '!$G$206),1,
IF(OR(I51=' '!$C$207,I51=' '!$D$207,I51=' '!$E$207,I51=' '!$G$207),2,
IF(OR(I51=' '!$C$208,I51=' '!$D$208,I51=' '!$E$208,I51=' '!$G$208),3,
IF(OR(I51=' '!$C$209,I51=' '!$D$209,I51=' '!$E$209,I51=' '!$G$209),4
)))),-1)</f>
        <v>-1</v>
      </c>
      <c r="AE51" s="720">
        <v>1</v>
      </c>
      <c r="AG51" s="720" t="str">
        <f t="shared" si="2"/>
        <v/>
      </c>
      <c r="AI51" s="720">
        <f>IF(O51&lt;&gt;"",
IF(OR(O51=' '!$C$202,O51=' '!$D$202,O51=' '!$E$202,O51=' '!$G$202),1,
IF(OR(O51=' '!$C$203,O51=' '!$D$203,O51=' '!$E$203,O51=' '!$G$203),2,
IF(OR(O51=' '!$C$204,O51=' '!$D$204,O51=' '!$E$204,O51=' '!$G$204),3,
IF(OR(O51=' '!$C$205,O51=' '!$D$205,O51=' '!$E$205,O51=' '!$G$205),4
)))),-1)</f>
        <v>-1</v>
      </c>
      <c r="AJ51" s="720">
        <f>IF(P51&lt;&gt;"",
IF(OR(P51=' '!$C$206,P51=' '!$D$206,P51=' '!$E$206,P51=' '!$G$206),1,
IF(OR(P51=' '!$C$207,P51=' '!$D$207,P51=' '!$E$207,P51=' '!$G$207),2,
IF(OR(P51=' '!$C$208,P51=' '!$D$208,P51=' '!$E$208,P51=' '!$G$208),3,
IF(OR(P51=' '!$C$209,P51=' '!$D$209,P51=' '!$E$209,P51=' '!$G$209),4
)))),-1)</f>
        <v>-1</v>
      </c>
      <c r="AK51" s="720">
        <v>1</v>
      </c>
      <c r="AL51" s="678"/>
      <c r="AM51" s="720" t="str">
        <f t="shared" si="3"/>
        <v/>
      </c>
      <c r="AO51" s="622" t="str">
        <f t="shared" si="10"/>
        <v/>
      </c>
      <c r="AP51" s="622" t="str">
        <f t="shared" si="10"/>
        <v/>
      </c>
      <c r="AQ51" s="622" t="str">
        <f t="shared" si="11"/>
        <v/>
      </c>
      <c r="AR51" s="622" t="str">
        <f t="shared" si="11"/>
        <v/>
      </c>
    </row>
    <row r="52" spans="1:44" ht="14.4" x14ac:dyDescent="0.3">
      <c r="A52" s="715">
        <f t="shared" si="23"/>
        <v>6</v>
      </c>
      <c r="C52" s="1361"/>
      <c r="D52" s="69" t="s">
        <v>927</v>
      </c>
      <c r="E52" s="717">
        <f t="shared" si="19"/>
        <v>0</v>
      </c>
      <c r="F52" s="42"/>
      <c r="G52" s="43"/>
      <c r="H52" s="325" t="str">
        <f>IF(Risikoanalyse!D51&lt;&gt;"",Risikoanalyse!D51,"")</f>
        <v/>
      </c>
      <c r="I52" s="325" t="str">
        <f>IF(Risikoanalyse!E51&lt;&gt;"",Risikoanalyse!E51,"")</f>
        <v/>
      </c>
      <c r="J52" s="719" t="str">
        <f t="shared" si="5"/>
        <v/>
      </c>
      <c r="K52" s="70" t="s">
        <v>447</v>
      </c>
      <c r="L52" s="45"/>
      <c r="M52" s="71" t="s">
        <v>849</v>
      </c>
      <c r="N52" s="717">
        <f t="shared" si="20"/>
        <v>0</v>
      </c>
      <c r="O52" s="326" t="str">
        <f t="shared" si="7"/>
        <v/>
      </c>
      <c r="P52" s="326" t="str">
        <f t="shared" si="1"/>
        <v/>
      </c>
      <c r="Q52" s="719" t="str">
        <f t="shared" si="16"/>
        <v/>
      </c>
      <c r="R52" s="328"/>
      <c r="S52" s="373"/>
      <c r="T52" s="52" t="s">
        <v>367</v>
      </c>
      <c r="U52" s="11"/>
      <c r="V52" s="39"/>
      <c r="W52" s="14"/>
      <c r="X52" s="15"/>
      <c r="Y52" s="15"/>
      <c r="Z52" s="362"/>
      <c r="AA52" s="621" t="str">
        <f t="shared" si="24"/>
        <v/>
      </c>
      <c r="AB52" s="713"/>
      <c r="AC52" s="720">
        <f>IF(H52&lt;&gt;"",
IF(OR(H52=' '!$C$202,H52=' '!$D$202,H52=' '!$E$202,H52=' '!$G$202),1,
IF(OR(H52=' '!$C$203,H52=' '!$D$203,H52=' '!$E$203,H52=' '!$G$203),2,
IF(OR(H52=' '!$C$204,H52=' '!$D$204,H52=' '!$E$204,H52=' '!$G$204),3,
IF(OR(H52=' '!$C$205,H52=' '!$D$205,H52=' '!$E$205,H52=' '!$G$205),4
)))),-1)</f>
        <v>-1</v>
      </c>
      <c r="AD52" s="720">
        <f>IF(I52&lt;&gt;"",
IF(OR(I52=' '!$C$206,I52=' '!$D$206,I52=' '!$E$206,I52=' '!$G$206),1,
IF(OR(I52=' '!$C$207,I52=' '!$D$207,I52=' '!$E$207,I52=' '!$G$207),2,
IF(OR(I52=' '!$C$208,I52=' '!$D$208,I52=' '!$E$208,I52=' '!$G$208),3,
IF(OR(I52=' '!$C$209,I52=' '!$D$209,I52=' '!$E$209,I52=' '!$G$209),4
)))),-1)</f>
        <v>-1</v>
      </c>
      <c r="AE52" s="720">
        <v>1</v>
      </c>
      <c r="AG52" s="720" t="str">
        <f t="shared" si="2"/>
        <v/>
      </c>
      <c r="AI52" s="720">
        <f>IF(O52&lt;&gt;"",
IF(OR(O52=' '!$C$202,O52=' '!$D$202,O52=' '!$E$202,O52=' '!$G$202),1,
IF(OR(O52=' '!$C$203,O52=' '!$D$203,O52=' '!$E$203,O52=' '!$G$203),2,
IF(OR(O52=' '!$C$204,O52=' '!$D$204,O52=' '!$E$204,O52=' '!$G$204),3,
IF(OR(O52=' '!$C$205,O52=' '!$D$205,O52=' '!$E$205,O52=' '!$G$205),4
)))),-1)</f>
        <v>-1</v>
      </c>
      <c r="AJ52" s="720">
        <f>IF(P52&lt;&gt;"",
IF(OR(P52=' '!$C$206,P52=' '!$D$206,P52=' '!$E$206,P52=' '!$G$206),1,
IF(OR(P52=' '!$C$207,P52=' '!$D$207,P52=' '!$E$207,P52=' '!$G$207),2,
IF(OR(P52=' '!$C$208,P52=' '!$D$208,P52=' '!$E$208,P52=' '!$G$208),3,
IF(OR(P52=' '!$C$209,P52=' '!$D$209,P52=' '!$E$209,P52=' '!$G$209),4
)))),-1)</f>
        <v>-1</v>
      </c>
      <c r="AK52" s="720">
        <v>1</v>
      </c>
      <c r="AL52" s="678"/>
      <c r="AM52" s="720" t="str">
        <f t="shared" si="3"/>
        <v/>
      </c>
      <c r="AO52" s="622" t="str">
        <f t="shared" si="10"/>
        <v/>
      </c>
      <c r="AP52" s="622" t="str">
        <f t="shared" si="10"/>
        <v/>
      </c>
      <c r="AQ52" s="622" t="str">
        <f t="shared" si="11"/>
        <v/>
      </c>
      <c r="AR52" s="622" t="str">
        <f t="shared" si="11"/>
        <v/>
      </c>
    </row>
    <row r="53" spans="1:44" ht="14.4" x14ac:dyDescent="0.3">
      <c r="A53" s="715">
        <f t="shared" si="23"/>
        <v>6</v>
      </c>
      <c r="C53" s="1362"/>
      <c r="D53" s="69" t="s">
        <v>928</v>
      </c>
      <c r="E53" s="717">
        <f t="shared" si="19"/>
        <v>0</v>
      </c>
      <c r="F53" s="42"/>
      <c r="G53" s="43"/>
      <c r="H53" s="325" t="str">
        <f>IF(Risikoanalyse!D52&lt;&gt;"",Risikoanalyse!D52,"")</f>
        <v/>
      </c>
      <c r="I53" s="325" t="str">
        <f>IF(Risikoanalyse!E52&lt;&gt;"",Risikoanalyse!E52,"")</f>
        <v/>
      </c>
      <c r="J53" s="719" t="str">
        <f t="shared" si="5"/>
        <v/>
      </c>
      <c r="K53" s="70" t="s">
        <v>448</v>
      </c>
      <c r="L53" s="45"/>
      <c r="M53" s="71" t="s">
        <v>850</v>
      </c>
      <c r="N53" s="717">
        <f t="shared" si="20"/>
        <v>0</v>
      </c>
      <c r="O53" s="326" t="str">
        <f t="shared" si="7"/>
        <v/>
      </c>
      <c r="P53" s="326" t="str">
        <f t="shared" si="1"/>
        <v/>
      </c>
      <c r="Q53" s="719" t="str">
        <f t="shared" si="16"/>
        <v/>
      </c>
      <c r="R53" s="328"/>
      <c r="S53" s="373"/>
      <c r="T53" s="52" t="s">
        <v>368</v>
      </c>
      <c r="U53" s="11"/>
      <c r="V53" s="39"/>
      <c r="W53" s="14"/>
      <c r="X53" s="15"/>
      <c r="Y53" s="15"/>
      <c r="Z53" s="362"/>
      <c r="AA53" s="621" t="str">
        <f t="shared" si="24"/>
        <v/>
      </c>
      <c r="AB53" s="713"/>
      <c r="AC53" s="720">
        <f>IF(H53&lt;&gt;"",
IF(OR(H53=' '!$C$202,H53=' '!$D$202,H53=' '!$E$202,H53=' '!$G$202),1,
IF(OR(H53=' '!$C$203,H53=' '!$D$203,H53=' '!$E$203,H53=' '!$G$203),2,
IF(OR(H53=' '!$C$204,H53=' '!$D$204,H53=' '!$E$204,H53=' '!$G$204),3,
IF(OR(H53=' '!$C$205,H53=' '!$D$205,H53=' '!$E$205,H53=' '!$G$205),4
)))),-1)</f>
        <v>-1</v>
      </c>
      <c r="AD53" s="720">
        <f>IF(I53&lt;&gt;"",
IF(OR(I53=' '!$C$206,I53=' '!$D$206,I53=' '!$E$206,I53=' '!$G$206),1,
IF(OR(I53=' '!$C$207,I53=' '!$D$207,I53=' '!$E$207,I53=' '!$G$207),2,
IF(OR(I53=' '!$C$208,I53=' '!$D$208,I53=' '!$E$208,I53=' '!$G$208),3,
IF(OR(I53=' '!$C$209,I53=' '!$D$209,I53=' '!$E$209,I53=' '!$G$209),4
)))),-1)</f>
        <v>-1</v>
      </c>
      <c r="AE53" s="720">
        <v>1</v>
      </c>
      <c r="AG53" s="720" t="str">
        <f t="shared" si="2"/>
        <v/>
      </c>
      <c r="AI53" s="720">
        <f>IF(O53&lt;&gt;"",
IF(OR(O53=' '!$C$202,O53=' '!$D$202,O53=' '!$E$202,O53=' '!$G$202),1,
IF(OR(O53=' '!$C$203,O53=' '!$D$203,O53=' '!$E$203,O53=' '!$G$203),2,
IF(OR(O53=' '!$C$204,O53=' '!$D$204,O53=' '!$E$204,O53=' '!$G$204),3,
IF(OR(O53=' '!$C$205,O53=' '!$D$205,O53=' '!$E$205,O53=' '!$G$205),4
)))),-1)</f>
        <v>-1</v>
      </c>
      <c r="AJ53" s="720">
        <f>IF(P53&lt;&gt;"",
IF(OR(P53=' '!$C$206,P53=' '!$D$206,P53=' '!$E$206,P53=' '!$G$206),1,
IF(OR(P53=' '!$C$207,P53=' '!$D$207,P53=' '!$E$207,P53=' '!$G$207),2,
IF(OR(P53=' '!$C$208,P53=' '!$D$208,P53=' '!$E$208,P53=' '!$G$208),3,
IF(OR(P53=' '!$C$209,P53=' '!$D$209,P53=' '!$E$209,P53=' '!$G$209),4
)))),-1)</f>
        <v>-1</v>
      </c>
      <c r="AK53" s="720">
        <v>1</v>
      </c>
      <c r="AL53" s="678"/>
      <c r="AM53" s="720" t="str">
        <f t="shared" si="3"/>
        <v/>
      </c>
      <c r="AO53" s="622" t="str">
        <f t="shared" si="10"/>
        <v/>
      </c>
      <c r="AP53" s="622" t="str">
        <f t="shared" si="10"/>
        <v/>
      </c>
      <c r="AQ53" s="622" t="str">
        <f t="shared" si="11"/>
        <v/>
      </c>
      <c r="AR53" s="622" t="str">
        <f t="shared" si="11"/>
        <v/>
      </c>
    </row>
    <row r="54" spans="1:44" ht="15.75" customHeight="1" x14ac:dyDescent="0.3">
      <c r="A54" s="715">
        <f>IF(B54=B46,B46,B46+1)</f>
        <v>7</v>
      </c>
      <c r="B54" s="716">
        <f>B46+1</f>
        <v>7</v>
      </c>
      <c r="C54" s="1359"/>
      <c r="D54" s="69" t="s">
        <v>929</v>
      </c>
      <c r="E54" s="717">
        <f t="shared" si="19"/>
        <v>0</v>
      </c>
      <c r="F54" s="42"/>
      <c r="G54" s="43"/>
      <c r="H54" s="325" t="str">
        <f>IF(Risikoanalyse!D53&lt;&gt;"",Risikoanalyse!D53,"")</f>
        <v/>
      </c>
      <c r="I54" s="325" t="str">
        <f>IF(Risikoanalyse!E53&lt;&gt;"",Risikoanalyse!E53,"")</f>
        <v/>
      </c>
      <c r="J54" s="719" t="str">
        <f t="shared" si="5"/>
        <v/>
      </c>
      <c r="K54" s="70" t="s">
        <v>449</v>
      </c>
      <c r="L54" s="44"/>
      <c r="M54" s="71" t="s">
        <v>851</v>
      </c>
      <c r="N54" s="717">
        <f t="shared" si="20"/>
        <v>0</v>
      </c>
      <c r="O54" s="326" t="str">
        <f t="shared" si="7"/>
        <v/>
      </c>
      <c r="P54" s="326" t="str">
        <f t="shared" si="1"/>
        <v/>
      </c>
      <c r="Q54" s="719" t="str">
        <f t="shared" si="16"/>
        <v/>
      </c>
      <c r="R54" s="327"/>
      <c r="S54" s="372"/>
      <c r="T54" s="54" t="s">
        <v>369</v>
      </c>
      <c r="U54" s="6"/>
      <c r="V54" s="38"/>
      <c r="W54" s="16"/>
      <c r="X54" s="17"/>
      <c r="Y54" s="17"/>
      <c r="Z54" s="363"/>
      <c r="AA54" s="621" t="str">
        <f>IF($C$54="","","drucken")</f>
        <v/>
      </c>
      <c r="AB54" s="621"/>
      <c r="AC54" s="720">
        <f>IF(H54&lt;&gt;"",
IF(OR(H54=' '!$C$202,H54=' '!$D$202,H54=' '!$E$202,H54=' '!$G$202),1,
IF(OR(H54=' '!$C$203,H54=' '!$D$203,H54=' '!$E$203,H54=' '!$G$203),2,
IF(OR(H54=' '!$C$204,H54=' '!$D$204,H54=' '!$E$204,H54=' '!$G$204),3,
IF(OR(H54=' '!$C$205,H54=' '!$D$205,H54=' '!$E$205,H54=' '!$G$205),4
)))),-1)</f>
        <v>-1</v>
      </c>
      <c r="AD54" s="720">
        <f>IF(I54&lt;&gt;"",
IF(OR(I54=' '!$C$206,I54=' '!$D$206,I54=' '!$E$206,I54=' '!$G$206),1,
IF(OR(I54=' '!$C$207,I54=' '!$D$207,I54=' '!$E$207,I54=' '!$G$207),2,
IF(OR(I54=' '!$C$208,I54=' '!$D$208,I54=' '!$E$208,I54=' '!$G$208),3,
IF(OR(I54=' '!$C$209,I54=' '!$D$209,I54=' '!$E$209,I54=' '!$G$209),4
)))),-1)</f>
        <v>-1</v>
      </c>
      <c r="AE54" s="720">
        <v>1</v>
      </c>
      <c r="AG54" s="720" t="str">
        <f t="shared" si="2"/>
        <v/>
      </c>
      <c r="AI54" s="720">
        <f>IF(O54&lt;&gt;"",
IF(OR(O54=' '!$C$202,O54=' '!$D$202,O54=' '!$E$202,O54=' '!$G$202),1,
IF(OR(O54=' '!$C$203,O54=' '!$D$203,O54=' '!$E$203,O54=' '!$G$203),2,
IF(OR(O54=' '!$C$204,O54=' '!$D$204,O54=' '!$E$204,O54=' '!$G$204),3,
IF(OR(O54=' '!$C$205,O54=' '!$D$205,O54=' '!$E$205,O54=' '!$G$205),4
)))),-1)</f>
        <v>-1</v>
      </c>
      <c r="AJ54" s="720">
        <f>IF(P54&lt;&gt;"",
IF(OR(P54=' '!$C$206,P54=' '!$D$206,P54=' '!$E$206,P54=' '!$G$206),1,
IF(OR(P54=' '!$C$207,P54=' '!$D$207,P54=' '!$E$207,P54=' '!$G$207),2,
IF(OR(P54=' '!$C$208,P54=' '!$D$208,P54=' '!$E$208,P54=' '!$G$208),3,
IF(OR(P54=' '!$C$209,P54=' '!$D$209,P54=' '!$E$209,P54=' '!$G$209),4
)))),-1)</f>
        <v>-1</v>
      </c>
      <c r="AK54" s="720">
        <v>1</v>
      </c>
      <c r="AL54" s="678"/>
      <c r="AM54" s="720" t="str">
        <f t="shared" si="3"/>
        <v/>
      </c>
      <c r="AO54" s="622" t="str">
        <f t="shared" si="10"/>
        <v/>
      </c>
      <c r="AP54" s="622" t="str">
        <f t="shared" si="10"/>
        <v/>
      </c>
      <c r="AQ54" s="622" t="str">
        <f t="shared" si="11"/>
        <v/>
      </c>
      <c r="AR54" s="622" t="str">
        <f t="shared" si="11"/>
        <v/>
      </c>
    </row>
    <row r="55" spans="1:44" ht="15.75" customHeight="1" x14ac:dyDescent="0.3">
      <c r="A55" s="715">
        <f t="shared" ref="A55:A61" si="25">$A$54</f>
        <v>7</v>
      </c>
      <c r="C55" s="1360"/>
      <c r="D55" s="69" t="s">
        <v>930</v>
      </c>
      <c r="E55" s="717">
        <f t="shared" si="19"/>
        <v>0</v>
      </c>
      <c r="F55" s="42"/>
      <c r="G55" s="43"/>
      <c r="H55" s="325" t="str">
        <f>IF(Risikoanalyse!D54&lt;&gt;"",Risikoanalyse!D54,"")</f>
        <v/>
      </c>
      <c r="I55" s="325" t="str">
        <f>IF(Risikoanalyse!E54&lt;&gt;"",Risikoanalyse!E54,"")</f>
        <v/>
      </c>
      <c r="J55" s="719" t="str">
        <f t="shared" si="5"/>
        <v/>
      </c>
      <c r="K55" s="70" t="s">
        <v>450</v>
      </c>
      <c r="L55" s="44"/>
      <c r="M55" s="71" t="s">
        <v>852</v>
      </c>
      <c r="N55" s="717">
        <f t="shared" si="20"/>
        <v>0</v>
      </c>
      <c r="O55" s="326" t="str">
        <f t="shared" si="7"/>
        <v/>
      </c>
      <c r="P55" s="326" t="str">
        <f t="shared" si="1"/>
        <v/>
      </c>
      <c r="Q55" s="719" t="str">
        <f t="shared" si="16"/>
        <v/>
      </c>
      <c r="R55" s="327"/>
      <c r="S55" s="372"/>
      <c r="T55" s="54" t="s">
        <v>370</v>
      </c>
      <c r="U55" s="6"/>
      <c r="V55" s="38"/>
      <c r="W55" s="16"/>
      <c r="X55" s="17"/>
      <c r="Y55" s="17"/>
      <c r="Z55" s="363"/>
      <c r="AA55" s="621" t="str">
        <f t="shared" ref="AA55:AA61" si="26">IF($C$54="","","drucken")</f>
        <v/>
      </c>
      <c r="AB55" s="621"/>
      <c r="AC55" s="720">
        <f>IF(H55&lt;&gt;"",
IF(OR(H55=' '!$C$202,H55=' '!$D$202,H55=' '!$E$202,H55=' '!$G$202),1,
IF(OR(H55=' '!$C$203,H55=' '!$D$203,H55=' '!$E$203,H55=' '!$G$203),2,
IF(OR(H55=' '!$C$204,H55=' '!$D$204,H55=' '!$E$204,H55=' '!$G$204),3,
IF(OR(H55=' '!$C$205,H55=' '!$D$205,H55=' '!$E$205,H55=' '!$G$205),4
)))),-1)</f>
        <v>-1</v>
      </c>
      <c r="AD55" s="720">
        <f>IF(I55&lt;&gt;"",
IF(OR(I55=' '!$C$206,I55=' '!$D$206,I55=' '!$E$206,I55=' '!$G$206),1,
IF(OR(I55=' '!$C$207,I55=' '!$D$207,I55=' '!$E$207,I55=' '!$G$207),2,
IF(OR(I55=' '!$C$208,I55=' '!$D$208,I55=' '!$E$208,I55=' '!$G$208),3,
IF(OR(I55=' '!$C$209,I55=' '!$D$209,I55=' '!$E$209,I55=' '!$G$209),4
)))),-1)</f>
        <v>-1</v>
      </c>
      <c r="AE55" s="720">
        <v>1</v>
      </c>
      <c r="AG55" s="720" t="str">
        <f t="shared" si="2"/>
        <v/>
      </c>
      <c r="AI55" s="720">
        <f>IF(O55&lt;&gt;"",
IF(OR(O55=' '!$C$202,O55=' '!$D$202,O55=' '!$E$202,O55=' '!$G$202),1,
IF(OR(O55=' '!$C$203,O55=' '!$D$203,O55=' '!$E$203,O55=' '!$G$203),2,
IF(OR(O55=' '!$C$204,O55=' '!$D$204,O55=' '!$E$204,O55=' '!$G$204),3,
IF(OR(O55=' '!$C$205,O55=' '!$D$205,O55=' '!$E$205,O55=' '!$G$205),4
)))),-1)</f>
        <v>-1</v>
      </c>
      <c r="AJ55" s="720">
        <f>IF(P55&lt;&gt;"",
IF(OR(P55=' '!$C$206,P55=' '!$D$206,P55=' '!$E$206,P55=' '!$G$206),1,
IF(OR(P55=' '!$C$207,P55=' '!$D$207,P55=' '!$E$207,P55=' '!$G$207),2,
IF(OR(P55=' '!$C$208,P55=' '!$D$208,P55=' '!$E$208,P55=' '!$G$208),3,
IF(OR(P55=' '!$C$209,P55=' '!$D$209,P55=' '!$E$209,P55=' '!$G$209),4
)))),-1)</f>
        <v>-1</v>
      </c>
      <c r="AK55" s="720">
        <v>1</v>
      </c>
      <c r="AL55" s="678"/>
      <c r="AM55" s="720" t="str">
        <f t="shared" si="3"/>
        <v/>
      </c>
      <c r="AO55" s="622" t="str">
        <f t="shared" si="10"/>
        <v/>
      </c>
      <c r="AP55" s="622" t="str">
        <f t="shared" si="10"/>
        <v/>
      </c>
      <c r="AQ55" s="622" t="str">
        <f t="shared" si="11"/>
        <v/>
      </c>
      <c r="AR55" s="622" t="str">
        <f t="shared" si="11"/>
        <v/>
      </c>
    </row>
    <row r="56" spans="1:44" ht="15.75" customHeight="1" x14ac:dyDescent="0.3">
      <c r="A56" s="715">
        <f t="shared" si="25"/>
        <v>7</v>
      </c>
      <c r="C56" s="1360"/>
      <c r="D56" s="69" t="s">
        <v>931</v>
      </c>
      <c r="E56" s="717">
        <f t="shared" si="19"/>
        <v>0</v>
      </c>
      <c r="F56" s="42"/>
      <c r="G56" s="43"/>
      <c r="H56" s="325" t="str">
        <f>IF(Risikoanalyse!D55&lt;&gt;"",Risikoanalyse!D55,"")</f>
        <v/>
      </c>
      <c r="I56" s="325" t="str">
        <f>IF(Risikoanalyse!E55&lt;&gt;"",Risikoanalyse!E55,"")</f>
        <v/>
      </c>
      <c r="J56" s="719" t="str">
        <f t="shared" si="5"/>
        <v/>
      </c>
      <c r="K56" s="70" t="s">
        <v>451</v>
      </c>
      <c r="L56" s="44"/>
      <c r="M56" s="71" t="s">
        <v>853</v>
      </c>
      <c r="N56" s="717">
        <f t="shared" si="20"/>
        <v>0</v>
      </c>
      <c r="O56" s="326" t="str">
        <f t="shared" si="7"/>
        <v/>
      </c>
      <c r="P56" s="326" t="str">
        <f t="shared" si="1"/>
        <v/>
      </c>
      <c r="Q56" s="719" t="str">
        <f t="shared" si="16"/>
        <v/>
      </c>
      <c r="R56" s="327"/>
      <c r="S56" s="372"/>
      <c r="T56" s="54" t="s">
        <v>371</v>
      </c>
      <c r="U56" s="6"/>
      <c r="V56" s="38"/>
      <c r="W56" s="16"/>
      <c r="X56" s="17"/>
      <c r="Y56" s="17"/>
      <c r="Z56" s="363"/>
      <c r="AA56" s="621" t="str">
        <f t="shared" si="26"/>
        <v/>
      </c>
      <c r="AB56" s="621"/>
      <c r="AC56" s="720">
        <f>IF(H56&lt;&gt;"",
IF(OR(H56=' '!$C$202,H56=' '!$D$202,H56=' '!$E$202,H56=' '!$G$202),1,
IF(OR(H56=' '!$C$203,H56=' '!$D$203,H56=' '!$E$203,H56=' '!$G$203),2,
IF(OR(H56=' '!$C$204,H56=' '!$D$204,H56=' '!$E$204,H56=' '!$G$204),3,
IF(OR(H56=' '!$C$205,H56=' '!$D$205,H56=' '!$E$205,H56=' '!$G$205),4
)))),-1)</f>
        <v>-1</v>
      </c>
      <c r="AD56" s="720">
        <f>IF(I56&lt;&gt;"",
IF(OR(I56=' '!$C$206,I56=' '!$D$206,I56=' '!$E$206,I56=' '!$G$206),1,
IF(OR(I56=' '!$C$207,I56=' '!$D$207,I56=' '!$E$207,I56=' '!$G$207),2,
IF(OR(I56=' '!$C$208,I56=' '!$D$208,I56=' '!$E$208,I56=' '!$G$208),3,
IF(OR(I56=' '!$C$209,I56=' '!$D$209,I56=' '!$E$209,I56=' '!$G$209),4
)))),-1)</f>
        <v>-1</v>
      </c>
      <c r="AE56" s="720">
        <v>1</v>
      </c>
      <c r="AG56" s="720" t="str">
        <f t="shared" si="2"/>
        <v/>
      </c>
      <c r="AI56" s="720">
        <f>IF(O56&lt;&gt;"",
IF(OR(O56=' '!$C$202,O56=' '!$D$202,O56=' '!$E$202,O56=' '!$G$202),1,
IF(OR(O56=' '!$C$203,O56=' '!$D$203,O56=' '!$E$203,O56=' '!$G$203),2,
IF(OR(O56=' '!$C$204,O56=' '!$D$204,O56=' '!$E$204,O56=' '!$G$204),3,
IF(OR(O56=' '!$C$205,O56=' '!$D$205,O56=' '!$E$205,O56=' '!$G$205),4
)))),-1)</f>
        <v>-1</v>
      </c>
      <c r="AJ56" s="720">
        <f>IF(P56&lt;&gt;"",
IF(OR(P56=' '!$C$206,P56=' '!$D$206,P56=' '!$E$206,P56=' '!$G$206),1,
IF(OR(P56=' '!$C$207,P56=' '!$D$207,P56=' '!$E$207,P56=' '!$G$207),2,
IF(OR(P56=' '!$C$208,P56=' '!$D$208,P56=' '!$E$208,P56=' '!$G$208),3,
IF(OR(P56=' '!$C$209,P56=' '!$D$209,P56=' '!$E$209,P56=' '!$G$209),4
)))),-1)</f>
        <v>-1</v>
      </c>
      <c r="AK56" s="720">
        <v>1</v>
      </c>
      <c r="AL56" s="678"/>
      <c r="AM56" s="720" t="str">
        <f t="shared" si="3"/>
        <v/>
      </c>
      <c r="AO56" s="622" t="str">
        <f t="shared" si="10"/>
        <v/>
      </c>
      <c r="AP56" s="622" t="str">
        <f t="shared" si="10"/>
        <v/>
      </c>
      <c r="AQ56" s="622" t="str">
        <f t="shared" si="11"/>
        <v/>
      </c>
      <c r="AR56" s="622" t="str">
        <f t="shared" si="11"/>
        <v/>
      </c>
    </row>
    <row r="57" spans="1:44" ht="15.75" customHeight="1" x14ac:dyDescent="0.3">
      <c r="A57" s="715">
        <f t="shared" si="25"/>
        <v>7</v>
      </c>
      <c r="C57" s="1360"/>
      <c r="D57" s="69" t="s">
        <v>932</v>
      </c>
      <c r="E57" s="717">
        <f t="shared" si="19"/>
        <v>0</v>
      </c>
      <c r="F57" s="42"/>
      <c r="G57" s="43"/>
      <c r="H57" s="325" t="str">
        <f>IF(Risikoanalyse!D56&lt;&gt;"",Risikoanalyse!D56,"")</f>
        <v/>
      </c>
      <c r="I57" s="325" t="str">
        <f>IF(Risikoanalyse!E56&lt;&gt;"",Risikoanalyse!E56,"")</f>
        <v/>
      </c>
      <c r="J57" s="719" t="str">
        <f t="shared" si="5"/>
        <v/>
      </c>
      <c r="K57" s="70" t="s">
        <v>452</v>
      </c>
      <c r="L57" s="44"/>
      <c r="M57" s="71" t="s">
        <v>854</v>
      </c>
      <c r="N57" s="717">
        <f t="shared" si="20"/>
        <v>0</v>
      </c>
      <c r="O57" s="326" t="str">
        <f t="shared" si="7"/>
        <v/>
      </c>
      <c r="P57" s="326" t="str">
        <f t="shared" si="1"/>
        <v/>
      </c>
      <c r="Q57" s="719" t="str">
        <f t="shared" si="16"/>
        <v/>
      </c>
      <c r="R57" s="327"/>
      <c r="S57" s="372"/>
      <c r="T57" s="54" t="s">
        <v>372</v>
      </c>
      <c r="U57" s="6"/>
      <c r="V57" s="38"/>
      <c r="W57" s="16"/>
      <c r="X57" s="17"/>
      <c r="Y57" s="17"/>
      <c r="Z57" s="363"/>
      <c r="AA57" s="621" t="str">
        <f t="shared" si="26"/>
        <v/>
      </c>
      <c r="AB57" s="621"/>
      <c r="AC57" s="720">
        <f>IF(H57&lt;&gt;"",
IF(OR(H57=' '!$C$202,H57=' '!$D$202,H57=' '!$E$202,H57=' '!$G$202),1,
IF(OR(H57=' '!$C$203,H57=' '!$D$203,H57=' '!$E$203,H57=' '!$G$203),2,
IF(OR(H57=' '!$C$204,H57=' '!$D$204,H57=' '!$E$204,H57=' '!$G$204),3,
IF(OR(H57=' '!$C$205,H57=' '!$D$205,H57=' '!$E$205,H57=' '!$G$205),4
)))),-1)</f>
        <v>-1</v>
      </c>
      <c r="AD57" s="720">
        <f>IF(I57&lt;&gt;"",
IF(OR(I57=' '!$C$206,I57=' '!$D$206,I57=' '!$E$206,I57=' '!$G$206),1,
IF(OR(I57=' '!$C$207,I57=' '!$D$207,I57=' '!$E$207,I57=' '!$G$207),2,
IF(OR(I57=' '!$C$208,I57=' '!$D$208,I57=' '!$E$208,I57=' '!$G$208),3,
IF(OR(I57=' '!$C$209,I57=' '!$D$209,I57=' '!$E$209,I57=' '!$G$209),4
)))),-1)</f>
        <v>-1</v>
      </c>
      <c r="AE57" s="720">
        <v>1</v>
      </c>
      <c r="AG57" s="720" t="str">
        <f t="shared" si="2"/>
        <v/>
      </c>
      <c r="AI57" s="720">
        <f>IF(O57&lt;&gt;"",
IF(OR(O57=' '!$C$202,O57=' '!$D$202,O57=' '!$E$202,O57=' '!$G$202),1,
IF(OR(O57=' '!$C$203,O57=' '!$D$203,O57=' '!$E$203,O57=' '!$G$203),2,
IF(OR(O57=' '!$C$204,O57=' '!$D$204,O57=' '!$E$204,O57=' '!$G$204),3,
IF(OR(O57=' '!$C$205,O57=' '!$D$205,O57=' '!$E$205,O57=' '!$G$205),4
)))),-1)</f>
        <v>-1</v>
      </c>
      <c r="AJ57" s="720">
        <f>IF(P57&lt;&gt;"",
IF(OR(P57=' '!$C$206,P57=' '!$D$206,P57=' '!$E$206,P57=' '!$G$206),1,
IF(OR(P57=' '!$C$207,P57=' '!$D$207,P57=' '!$E$207,P57=' '!$G$207),2,
IF(OR(P57=' '!$C$208,P57=' '!$D$208,P57=' '!$E$208,P57=' '!$G$208),3,
IF(OR(P57=' '!$C$209,P57=' '!$D$209,P57=' '!$E$209,P57=' '!$G$209),4
)))),-1)</f>
        <v>-1</v>
      </c>
      <c r="AK57" s="720">
        <v>1</v>
      </c>
      <c r="AL57" s="678"/>
      <c r="AM57" s="720" t="str">
        <f t="shared" si="3"/>
        <v/>
      </c>
      <c r="AO57" s="622" t="str">
        <f t="shared" si="10"/>
        <v/>
      </c>
      <c r="AP57" s="622" t="str">
        <f t="shared" si="10"/>
        <v/>
      </c>
      <c r="AQ57" s="622" t="str">
        <f t="shared" si="11"/>
        <v/>
      </c>
      <c r="AR57" s="622" t="str">
        <f t="shared" si="11"/>
        <v/>
      </c>
    </row>
    <row r="58" spans="1:44" ht="14.4" x14ac:dyDescent="0.3">
      <c r="A58" s="715">
        <f t="shared" si="25"/>
        <v>7</v>
      </c>
      <c r="C58" s="1361"/>
      <c r="D58" s="69" t="s">
        <v>933</v>
      </c>
      <c r="E58" s="717">
        <f t="shared" si="19"/>
        <v>0</v>
      </c>
      <c r="F58" s="42"/>
      <c r="G58" s="43"/>
      <c r="H58" s="325" t="str">
        <f>IF(Risikoanalyse!D57&lt;&gt;"",Risikoanalyse!D57,"")</f>
        <v/>
      </c>
      <c r="I58" s="325" t="str">
        <f>IF(Risikoanalyse!E57&lt;&gt;"",Risikoanalyse!E57,"")</f>
        <v/>
      </c>
      <c r="J58" s="719" t="str">
        <f t="shared" si="5"/>
        <v/>
      </c>
      <c r="K58" s="70" t="s">
        <v>453</v>
      </c>
      <c r="L58" s="44"/>
      <c r="M58" s="71" t="s">
        <v>855</v>
      </c>
      <c r="N58" s="717">
        <f t="shared" si="20"/>
        <v>0</v>
      </c>
      <c r="O58" s="326" t="str">
        <f t="shared" si="7"/>
        <v/>
      </c>
      <c r="P58" s="326" t="str">
        <f t="shared" si="1"/>
        <v/>
      </c>
      <c r="Q58" s="719" t="str">
        <f t="shared" si="16"/>
        <v/>
      </c>
      <c r="R58" s="327"/>
      <c r="S58" s="372"/>
      <c r="T58" s="54" t="s">
        <v>373</v>
      </c>
      <c r="U58" s="6"/>
      <c r="V58" s="38"/>
      <c r="W58" s="16"/>
      <c r="X58" s="17"/>
      <c r="Y58" s="17"/>
      <c r="Z58" s="363"/>
      <c r="AA58" s="621" t="str">
        <f t="shared" si="26"/>
        <v/>
      </c>
      <c r="AB58" s="621"/>
      <c r="AC58" s="720">
        <f>IF(H58&lt;&gt;"",
IF(OR(H58=' '!$C$202,H58=' '!$D$202,H58=' '!$E$202,H58=' '!$G$202),1,
IF(OR(H58=' '!$C$203,H58=' '!$D$203,H58=' '!$E$203,H58=' '!$G$203),2,
IF(OR(H58=' '!$C$204,H58=' '!$D$204,H58=' '!$E$204,H58=' '!$G$204),3,
IF(OR(H58=' '!$C$205,H58=' '!$D$205,H58=' '!$E$205,H58=' '!$G$205),4
)))),-1)</f>
        <v>-1</v>
      </c>
      <c r="AD58" s="720">
        <f>IF(I58&lt;&gt;"",
IF(OR(I58=' '!$C$206,I58=' '!$D$206,I58=' '!$E$206,I58=' '!$G$206),1,
IF(OR(I58=' '!$C$207,I58=' '!$D$207,I58=' '!$E$207,I58=' '!$G$207),2,
IF(OR(I58=' '!$C$208,I58=' '!$D$208,I58=' '!$E$208,I58=' '!$G$208),3,
IF(OR(I58=' '!$C$209,I58=' '!$D$209,I58=' '!$E$209,I58=' '!$G$209),4
)))),-1)</f>
        <v>-1</v>
      </c>
      <c r="AE58" s="720">
        <v>1</v>
      </c>
      <c r="AG58" s="720" t="str">
        <f t="shared" si="2"/>
        <v/>
      </c>
      <c r="AI58" s="720">
        <f>IF(O58&lt;&gt;"",
IF(OR(O58=' '!$C$202,O58=' '!$D$202,O58=' '!$E$202,O58=' '!$G$202),1,
IF(OR(O58=' '!$C$203,O58=' '!$D$203,O58=' '!$E$203,O58=' '!$G$203),2,
IF(OR(O58=' '!$C$204,O58=' '!$D$204,O58=' '!$E$204,O58=' '!$G$204),3,
IF(OR(O58=' '!$C$205,O58=' '!$D$205,O58=' '!$E$205,O58=' '!$G$205),4
)))),-1)</f>
        <v>-1</v>
      </c>
      <c r="AJ58" s="720">
        <f>IF(P58&lt;&gt;"",
IF(OR(P58=' '!$C$206,P58=' '!$D$206,P58=' '!$E$206,P58=' '!$G$206),1,
IF(OR(P58=' '!$C$207,P58=' '!$D$207,P58=' '!$E$207,P58=' '!$G$207),2,
IF(OR(P58=' '!$C$208,P58=' '!$D$208,P58=' '!$E$208,P58=' '!$G$208),3,
IF(OR(P58=' '!$C$209,P58=' '!$D$209,P58=' '!$E$209,P58=' '!$G$209),4
)))),-1)</f>
        <v>-1</v>
      </c>
      <c r="AK58" s="720">
        <v>1</v>
      </c>
      <c r="AL58" s="678"/>
      <c r="AM58" s="720" t="str">
        <f t="shared" si="3"/>
        <v/>
      </c>
      <c r="AO58" s="622" t="str">
        <f t="shared" si="10"/>
        <v/>
      </c>
      <c r="AP58" s="622" t="str">
        <f t="shared" si="10"/>
        <v/>
      </c>
      <c r="AQ58" s="622" t="str">
        <f t="shared" si="11"/>
        <v/>
      </c>
      <c r="AR58" s="622" t="str">
        <f t="shared" si="11"/>
        <v/>
      </c>
    </row>
    <row r="59" spans="1:44" ht="14.4" x14ac:dyDescent="0.3">
      <c r="A59" s="715">
        <f t="shared" si="25"/>
        <v>7</v>
      </c>
      <c r="C59" s="1361"/>
      <c r="D59" s="69" t="s">
        <v>934</v>
      </c>
      <c r="E59" s="717">
        <f t="shared" si="19"/>
        <v>0</v>
      </c>
      <c r="F59" s="42"/>
      <c r="G59" s="43"/>
      <c r="H59" s="325" t="str">
        <f>IF(Risikoanalyse!D58&lt;&gt;"",Risikoanalyse!D58,"")</f>
        <v/>
      </c>
      <c r="I59" s="325" t="str">
        <f>IF(Risikoanalyse!E58&lt;&gt;"",Risikoanalyse!E58,"")</f>
        <v/>
      </c>
      <c r="J59" s="719" t="str">
        <f t="shared" si="5"/>
        <v/>
      </c>
      <c r="K59" s="70" t="s">
        <v>454</v>
      </c>
      <c r="L59" s="44"/>
      <c r="M59" s="71" t="s">
        <v>856</v>
      </c>
      <c r="N59" s="717">
        <f t="shared" si="20"/>
        <v>0</v>
      </c>
      <c r="O59" s="326" t="str">
        <f t="shared" si="7"/>
        <v/>
      </c>
      <c r="P59" s="326" t="str">
        <f t="shared" si="1"/>
        <v/>
      </c>
      <c r="Q59" s="719" t="str">
        <f t="shared" si="16"/>
        <v/>
      </c>
      <c r="R59" s="327"/>
      <c r="S59" s="372"/>
      <c r="T59" s="54" t="s">
        <v>374</v>
      </c>
      <c r="U59" s="6"/>
      <c r="V59" s="38"/>
      <c r="W59" s="16"/>
      <c r="X59" s="17"/>
      <c r="Y59" s="17"/>
      <c r="Z59" s="363"/>
      <c r="AA59" s="621" t="str">
        <f t="shared" si="26"/>
        <v/>
      </c>
      <c r="AB59" s="621"/>
      <c r="AC59" s="720">
        <f>IF(H59&lt;&gt;"",
IF(OR(H59=' '!$C$202,H59=' '!$D$202,H59=' '!$E$202,H59=' '!$G$202),1,
IF(OR(H59=' '!$C$203,H59=' '!$D$203,H59=' '!$E$203,H59=' '!$G$203),2,
IF(OR(H59=' '!$C$204,H59=' '!$D$204,H59=' '!$E$204,H59=' '!$G$204),3,
IF(OR(H59=' '!$C$205,H59=' '!$D$205,H59=' '!$E$205,H59=' '!$G$205),4
)))),-1)</f>
        <v>-1</v>
      </c>
      <c r="AD59" s="720">
        <f>IF(I59&lt;&gt;"",
IF(OR(I59=' '!$C$206,I59=' '!$D$206,I59=' '!$E$206,I59=' '!$G$206),1,
IF(OR(I59=' '!$C$207,I59=' '!$D$207,I59=' '!$E$207,I59=' '!$G$207),2,
IF(OR(I59=' '!$C$208,I59=' '!$D$208,I59=' '!$E$208,I59=' '!$G$208),3,
IF(OR(I59=' '!$C$209,I59=' '!$D$209,I59=' '!$E$209,I59=' '!$G$209),4
)))),-1)</f>
        <v>-1</v>
      </c>
      <c r="AE59" s="720">
        <v>1</v>
      </c>
      <c r="AG59" s="720" t="str">
        <f t="shared" si="2"/>
        <v/>
      </c>
      <c r="AI59" s="720">
        <f>IF(O59&lt;&gt;"",
IF(OR(O59=' '!$C$202,O59=' '!$D$202,O59=' '!$E$202,O59=' '!$G$202),1,
IF(OR(O59=' '!$C$203,O59=' '!$D$203,O59=' '!$E$203,O59=' '!$G$203),2,
IF(OR(O59=' '!$C$204,O59=' '!$D$204,O59=' '!$E$204,O59=' '!$G$204),3,
IF(OR(O59=' '!$C$205,O59=' '!$D$205,O59=' '!$E$205,O59=' '!$G$205),4
)))),-1)</f>
        <v>-1</v>
      </c>
      <c r="AJ59" s="720">
        <f>IF(P59&lt;&gt;"",
IF(OR(P59=' '!$C$206,P59=' '!$D$206,P59=' '!$E$206,P59=' '!$G$206),1,
IF(OR(P59=' '!$C$207,P59=' '!$D$207,P59=' '!$E$207,P59=' '!$G$207),2,
IF(OR(P59=' '!$C$208,P59=' '!$D$208,P59=' '!$E$208,P59=' '!$G$208),3,
IF(OR(P59=' '!$C$209,P59=' '!$D$209,P59=' '!$E$209,P59=' '!$G$209),4
)))),-1)</f>
        <v>-1</v>
      </c>
      <c r="AK59" s="720">
        <v>1</v>
      </c>
      <c r="AL59" s="678"/>
      <c r="AM59" s="720" t="str">
        <f t="shared" si="3"/>
        <v/>
      </c>
      <c r="AO59" s="622" t="str">
        <f t="shared" si="10"/>
        <v/>
      </c>
      <c r="AP59" s="622" t="str">
        <f t="shared" si="10"/>
        <v/>
      </c>
      <c r="AQ59" s="622" t="str">
        <f t="shared" si="11"/>
        <v/>
      </c>
      <c r="AR59" s="622" t="str">
        <f t="shared" si="11"/>
        <v/>
      </c>
    </row>
    <row r="60" spans="1:44" ht="14.4" x14ac:dyDescent="0.3">
      <c r="A60" s="715">
        <f t="shared" si="25"/>
        <v>7</v>
      </c>
      <c r="C60" s="1361"/>
      <c r="D60" s="69" t="s">
        <v>935</v>
      </c>
      <c r="E60" s="717">
        <f t="shared" si="19"/>
        <v>0</v>
      </c>
      <c r="F60" s="42"/>
      <c r="G60" s="43"/>
      <c r="H60" s="325" t="str">
        <f>IF(Risikoanalyse!D59&lt;&gt;"",Risikoanalyse!D59,"")</f>
        <v/>
      </c>
      <c r="I60" s="325" t="str">
        <f>IF(Risikoanalyse!E59&lt;&gt;"",Risikoanalyse!E59,"")</f>
        <v/>
      </c>
      <c r="J60" s="719" t="str">
        <f t="shared" si="5"/>
        <v/>
      </c>
      <c r="K60" s="70" t="s">
        <v>455</v>
      </c>
      <c r="L60" s="44"/>
      <c r="M60" s="71" t="s">
        <v>857</v>
      </c>
      <c r="N60" s="717">
        <f t="shared" si="20"/>
        <v>0</v>
      </c>
      <c r="O60" s="326" t="str">
        <f t="shared" si="7"/>
        <v/>
      </c>
      <c r="P60" s="326" t="str">
        <f t="shared" si="1"/>
        <v/>
      </c>
      <c r="Q60" s="719" t="str">
        <f t="shared" si="16"/>
        <v/>
      </c>
      <c r="R60" s="327"/>
      <c r="S60" s="372"/>
      <c r="T60" s="54" t="s">
        <v>375</v>
      </c>
      <c r="U60" s="6"/>
      <c r="V60" s="38"/>
      <c r="W60" s="16"/>
      <c r="X60" s="17"/>
      <c r="Y60" s="17"/>
      <c r="Z60" s="363"/>
      <c r="AA60" s="621" t="str">
        <f t="shared" si="26"/>
        <v/>
      </c>
      <c r="AB60" s="621"/>
      <c r="AC60" s="720">
        <f>IF(H60&lt;&gt;"",
IF(OR(H60=' '!$C$202,H60=' '!$D$202,H60=' '!$E$202,H60=' '!$G$202),1,
IF(OR(H60=' '!$C$203,H60=' '!$D$203,H60=' '!$E$203,H60=' '!$G$203),2,
IF(OR(H60=' '!$C$204,H60=' '!$D$204,H60=' '!$E$204,H60=' '!$G$204),3,
IF(OR(H60=' '!$C$205,H60=' '!$D$205,H60=' '!$E$205,H60=' '!$G$205),4
)))),-1)</f>
        <v>-1</v>
      </c>
      <c r="AD60" s="720">
        <f>IF(I60&lt;&gt;"",
IF(OR(I60=' '!$C$206,I60=' '!$D$206,I60=' '!$E$206,I60=' '!$G$206),1,
IF(OR(I60=' '!$C$207,I60=' '!$D$207,I60=' '!$E$207,I60=' '!$G$207),2,
IF(OR(I60=' '!$C$208,I60=' '!$D$208,I60=' '!$E$208,I60=' '!$G$208),3,
IF(OR(I60=' '!$C$209,I60=' '!$D$209,I60=' '!$E$209,I60=' '!$G$209),4
)))),-1)</f>
        <v>-1</v>
      </c>
      <c r="AE60" s="720">
        <v>1</v>
      </c>
      <c r="AG60" s="720" t="str">
        <f t="shared" si="2"/>
        <v/>
      </c>
      <c r="AI60" s="720">
        <f>IF(O60&lt;&gt;"",
IF(OR(O60=' '!$C$202,O60=' '!$D$202,O60=' '!$E$202,O60=' '!$G$202),1,
IF(OR(O60=' '!$C$203,O60=' '!$D$203,O60=' '!$E$203,O60=' '!$G$203),2,
IF(OR(O60=' '!$C$204,O60=' '!$D$204,O60=' '!$E$204,O60=' '!$G$204),3,
IF(OR(O60=' '!$C$205,O60=' '!$D$205,O60=' '!$E$205,O60=' '!$G$205),4
)))),-1)</f>
        <v>-1</v>
      </c>
      <c r="AJ60" s="720">
        <f>IF(P60&lt;&gt;"",
IF(OR(P60=' '!$C$206,P60=' '!$D$206,P60=' '!$E$206,P60=' '!$G$206),1,
IF(OR(P60=' '!$C$207,P60=' '!$D$207,P60=' '!$E$207,P60=' '!$G$207),2,
IF(OR(P60=' '!$C$208,P60=' '!$D$208,P60=' '!$E$208,P60=' '!$G$208),3,
IF(OR(P60=' '!$C$209,P60=' '!$D$209,P60=' '!$E$209,P60=' '!$G$209),4
)))),-1)</f>
        <v>-1</v>
      </c>
      <c r="AK60" s="720">
        <v>1</v>
      </c>
      <c r="AL60" s="678"/>
      <c r="AM60" s="720" t="str">
        <f t="shared" si="3"/>
        <v/>
      </c>
      <c r="AO60" s="622" t="str">
        <f t="shared" si="10"/>
        <v/>
      </c>
      <c r="AP60" s="622" t="str">
        <f t="shared" si="10"/>
        <v/>
      </c>
      <c r="AQ60" s="622" t="str">
        <f t="shared" si="11"/>
        <v/>
      </c>
      <c r="AR60" s="622" t="str">
        <f t="shared" si="11"/>
        <v/>
      </c>
    </row>
    <row r="61" spans="1:44" ht="14.4" x14ac:dyDescent="0.3">
      <c r="A61" s="715">
        <f t="shared" si="25"/>
        <v>7</v>
      </c>
      <c r="C61" s="1362"/>
      <c r="D61" s="69" t="s">
        <v>936</v>
      </c>
      <c r="E61" s="717">
        <f t="shared" si="19"/>
        <v>0</v>
      </c>
      <c r="F61" s="42"/>
      <c r="G61" s="43"/>
      <c r="H61" s="325" t="str">
        <f>IF(Risikoanalyse!D60&lt;&gt;"",Risikoanalyse!D60,"")</f>
        <v/>
      </c>
      <c r="I61" s="325" t="str">
        <f>IF(Risikoanalyse!E60&lt;&gt;"",Risikoanalyse!E60,"")</f>
        <v/>
      </c>
      <c r="J61" s="719" t="str">
        <f t="shared" si="5"/>
        <v/>
      </c>
      <c r="K61" s="70" t="s">
        <v>456</v>
      </c>
      <c r="L61" s="44"/>
      <c r="M61" s="71" t="s">
        <v>858</v>
      </c>
      <c r="N61" s="717">
        <f t="shared" si="20"/>
        <v>0</v>
      </c>
      <c r="O61" s="326" t="str">
        <f t="shared" si="7"/>
        <v/>
      </c>
      <c r="P61" s="326" t="str">
        <f t="shared" si="1"/>
        <v/>
      </c>
      <c r="Q61" s="719" t="str">
        <f t="shared" si="16"/>
        <v/>
      </c>
      <c r="R61" s="327"/>
      <c r="S61" s="372"/>
      <c r="T61" s="54" t="s">
        <v>376</v>
      </c>
      <c r="U61" s="6"/>
      <c r="V61" s="38"/>
      <c r="W61" s="16"/>
      <c r="X61" s="17"/>
      <c r="Y61" s="17"/>
      <c r="Z61" s="363"/>
      <c r="AA61" s="621" t="str">
        <f t="shared" si="26"/>
        <v/>
      </c>
      <c r="AB61" s="621"/>
      <c r="AC61" s="720">
        <f>IF(H61&lt;&gt;"",
IF(OR(H61=' '!$C$202,H61=' '!$D$202,H61=' '!$E$202,H61=' '!$G$202),1,
IF(OR(H61=' '!$C$203,H61=' '!$D$203,H61=' '!$E$203,H61=' '!$G$203),2,
IF(OR(H61=' '!$C$204,H61=' '!$D$204,H61=' '!$E$204,H61=' '!$G$204),3,
IF(OR(H61=' '!$C$205,H61=' '!$D$205,H61=' '!$E$205,H61=' '!$G$205),4
)))),-1)</f>
        <v>-1</v>
      </c>
      <c r="AD61" s="720">
        <f>IF(I61&lt;&gt;"",
IF(OR(I61=' '!$C$206,I61=' '!$D$206,I61=' '!$E$206,I61=' '!$G$206),1,
IF(OR(I61=' '!$C$207,I61=' '!$D$207,I61=' '!$E$207,I61=' '!$G$207),2,
IF(OR(I61=' '!$C$208,I61=' '!$D$208,I61=' '!$E$208,I61=' '!$G$208),3,
IF(OR(I61=' '!$C$209,I61=' '!$D$209,I61=' '!$E$209,I61=' '!$G$209),4
)))),-1)</f>
        <v>-1</v>
      </c>
      <c r="AE61" s="720">
        <v>1</v>
      </c>
      <c r="AG61" s="720" t="str">
        <f t="shared" si="2"/>
        <v/>
      </c>
      <c r="AI61" s="720">
        <f>IF(O61&lt;&gt;"",
IF(OR(O61=' '!$C$202,O61=' '!$D$202,O61=' '!$E$202,O61=' '!$G$202),1,
IF(OR(O61=' '!$C$203,O61=' '!$D$203,O61=' '!$E$203,O61=' '!$G$203),2,
IF(OR(O61=' '!$C$204,O61=' '!$D$204,O61=' '!$E$204,O61=' '!$G$204),3,
IF(OR(O61=' '!$C$205,O61=' '!$D$205,O61=' '!$E$205,O61=' '!$G$205),4
)))),-1)</f>
        <v>-1</v>
      </c>
      <c r="AJ61" s="720">
        <f>IF(P61&lt;&gt;"",
IF(OR(P61=' '!$C$206,P61=' '!$D$206,P61=' '!$E$206,P61=' '!$G$206),1,
IF(OR(P61=' '!$C$207,P61=' '!$D$207,P61=' '!$E$207,P61=' '!$G$207),2,
IF(OR(P61=' '!$C$208,P61=' '!$D$208,P61=' '!$E$208,P61=' '!$G$208),3,
IF(OR(P61=' '!$C$209,P61=' '!$D$209,P61=' '!$E$209,P61=' '!$G$209),4
)))),-1)</f>
        <v>-1</v>
      </c>
      <c r="AK61" s="720">
        <v>1</v>
      </c>
      <c r="AL61" s="678"/>
      <c r="AM61" s="720" t="str">
        <f t="shared" si="3"/>
        <v/>
      </c>
      <c r="AO61" s="622" t="str">
        <f t="shared" si="10"/>
        <v/>
      </c>
      <c r="AP61" s="622" t="str">
        <f t="shared" si="10"/>
        <v/>
      </c>
      <c r="AQ61" s="622" t="str">
        <f t="shared" si="11"/>
        <v/>
      </c>
      <c r="AR61" s="622" t="str">
        <f t="shared" si="11"/>
        <v/>
      </c>
    </row>
    <row r="62" spans="1:44" ht="15.75" customHeight="1" x14ac:dyDescent="0.3">
      <c r="A62" s="715">
        <f>IF(B62=B54,B54,B54+1)</f>
        <v>8</v>
      </c>
      <c r="B62" s="716">
        <f>B54+1</f>
        <v>8</v>
      </c>
      <c r="C62" s="1359"/>
      <c r="D62" s="69" t="s">
        <v>937</v>
      </c>
      <c r="E62" s="717">
        <f t="shared" si="19"/>
        <v>0</v>
      </c>
      <c r="F62" s="42"/>
      <c r="G62" s="43"/>
      <c r="H62" s="325" t="str">
        <f>IF(Risikoanalyse!D61&lt;&gt;"",Risikoanalyse!D61,"")</f>
        <v/>
      </c>
      <c r="I62" s="325" t="str">
        <f>IF(Risikoanalyse!E61&lt;&gt;"",Risikoanalyse!E61,"")</f>
        <v/>
      </c>
      <c r="J62" s="719" t="str">
        <f t="shared" si="5"/>
        <v/>
      </c>
      <c r="K62" s="70" t="s">
        <v>457</v>
      </c>
      <c r="L62" s="45"/>
      <c r="M62" s="71" t="s">
        <v>859</v>
      </c>
      <c r="N62" s="717">
        <f t="shared" si="20"/>
        <v>0</v>
      </c>
      <c r="O62" s="326" t="str">
        <f t="shared" si="7"/>
        <v/>
      </c>
      <c r="P62" s="326" t="str">
        <f t="shared" si="1"/>
        <v/>
      </c>
      <c r="Q62" s="719" t="str">
        <f t="shared" si="16"/>
        <v/>
      </c>
      <c r="R62" s="328"/>
      <c r="S62" s="373"/>
      <c r="T62" s="55" t="s">
        <v>377</v>
      </c>
      <c r="U62" s="11"/>
      <c r="V62" s="39"/>
      <c r="W62" s="18"/>
      <c r="X62" s="19"/>
      <c r="Y62" s="19"/>
      <c r="Z62" s="364"/>
      <c r="AA62" s="621" t="str">
        <f>IF($C$62="","","drucken")</f>
        <v/>
      </c>
      <c r="AB62" s="621"/>
      <c r="AC62" s="720">
        <f>IF(H62&lt;&gt;"",
IF(OR(H62=' '!$C$202,H62=' '!$D$202,H62=' '!$E$202,H62=' '!$G$202),1,
IF(OR(H62=' '!$C$203,H62=' '!$D$203,H62=' '!$E$203,H62=' '!$G$203),2,
IF(OR(H62=' '!$C$204,H62=' '!$D$204,H62=' '!$E$204,H62=' '!$G$204),3,
IF(OR(H62=' '!$C$205,H62=' '!$D$205,H62=' '!$E$205,H62=' '!$G$205),4
)))),-1)</f>
        <v>-1</v>
      </c>
      <c r="AD62" s="720">
        <f>IF(I62&lt;&gt;"",
IF(OR(I62=' '!$C$206,I62=' '!$D$206,I62=' '!$E$206,I62=' '!$G$206),1,
IF(OR(I62=' '!$C$207,I62=' '!$D$207,I62=' '!$E$207,I62=' '!$G$207),2,
IF(OR(I62=' '!$C$208,I62=' '!$D$208,I62=' '!$E$208,I62=' '!$G$208),3,
IF(OR(I62=' '!$C$209,I62=' '!$D$209,I62=' '!$E$209,I62=' '!$G$209),4
)))),-1)</f>
        <v>-1</v>
      </c>
      <c r="AE62" s="720">
        <v>1</v>
      </c>
      <c r="AG62" s="720" t="str">
        <f t="shared" si="2"/>
        <v/>
      </c>
      <c r="AI62" s="720">
        <f>IF(O62&lt;&gt;"",
IF(OR(O62=' '!$C$202,O62=' '!$D$202,O62=' '!$E$202,O62=' '!$G$202),1,
IF(OR(O62=' '!$C$203,O62=' '!$D$203,O62=' '!$E$203,O62=' '!$G$203),2,
IF(OR(O62=' '!$C$204,O62=' '!$D$204,O62=' '!$E$204,O62=' '!$G$204),3,
IF(OR(O62=' '!$C$205,O62=' '!$D$205,O62=' '!$E$205,O62=' '!$G$205),4
)))),-1)</f>
        <v>-1</v>
      </c>
      <c r="AJ62" s="720">
        <f>IF(P62&lt;&gt;"",
IF(OR(P62=' '!$C$206,P62=' '!$D$206,P62=' '!$E$206,P62=' '!$G$206),1,
IF(OR(P62=' '!$C$207,P62=' '!$D$207,P62=' '!$E$207,P62=' '!$G$207),2,
IF(OR(P62=' '!$C$208,P62=' '!$D$208,P62=' '!$E$208,P62=' '!$G$208),3,
IF(OR(P62=' '!$C$209,P62=' '!$D$209,P62=' '!$E$209,P62=' '!$G$209),4
)))),-1)</f>
        <v>-1</v>
      </c>
      <c r="AK62" s="720">
        <v>1</v>
      </c>
      <c r="AL62" s="678"/>
      <c r="AM62" s="720" t="str">
        <f t="shared" si="3"/>
        <v/>
      </c>
      <c r="AO62" s="622" t="str">
        <f t="shared" si="10"/>
        <v/>
      </c>
      <c r="AP62" s="622" t="str">
        <f t="shared" si="10"/>
        <v/>
      </c>
      <c r="AQ62" s="622" t="str">
        <f t="shared" si="11"/>
        <v/>
      </c>
      <c r="AR62" s="622" t="str">
        <f t="shared" si="11"/>
        <v/>
      </c>
    </row>
    <row r="63" spans="1:44" ht="15.75" customHeight="1" x14ac:dyDescent="0.3">
      <c r="A63" s="715">
        <f t="shared" ref="A63:A69" si="27">$A$62</f>
        <v>8</v>
      </c>
      <c r="C63" s="1360"/>
      <c r="D63" s="69" t="s">
        <v>938</v>
      </c>
      <c r="E63" s="717">
        <f t="shared" si="19"/>
        <v>0</v>
      </c>
      <c r="F63" s="42"/>
      <c r="G63" s="43"/>
      <c r="H63" s="325" t="str">
        <f>IF(Risikoanalyse!D62&lt;&gt;"",Risikoanalyse!D62,"")</f>
        <v/>
      </c>
      <c r="I63" s="325" t="str">
        <f>IF(Risikoanalyse!E62&lt;&gt;"",Risikoanalyse!E62,"")</f>
        <v/>
      </c>
      <c r="J63" s="719" t="str">
        <f t="shared" si="5"/>
        <v/>
      </c>
      <c r="K63" s="70" t="s">
        <v>458</v>
      </c>
      <c r="L63" s="45"/>
      <c r="M63" s="71" t="s">
        <v>860</v>
      </c>
      <c r="N63" s="717">
        <f t="shared" si="20"/>
        <v>0</v>
      </c>
      <c r="O63" s="326" t="str">
        <f t="shared" si="7"/>
        <v/>
      </c>
      <c r="P63" s="326" t="str">
        <f t="shared" si="1"/>
        <v/>
      </c>
      <c r="Q63" s="719" t="str">
        <f t="shared" si="16"/>
        <v/>
      </c>
      <c r="R63" s="328"/>
      <c r="S63" s="373"/>
      <c r="T63" s="55" t="s">
        <v>378</v>
      </c>
      <c r="U63" s="11"/>
      <c r="V63" s="39"/>
      <c r="W63" s="18"/>
      <c r="X63" s="19"/>
      <c r="Y63" s="19"/>
      <c r="Z63" s="364"/>
      <c r="AA63" s="621" t="str">
        <f t="shared" ref="AA63:AA69" si="28">IF($C$62="","","drucken")</f>
        <v/>
      </c>
      <c r="AB63" s="621"/>
      <c r="AC63" s="720">
        <f>IF(H63&lt;&gt;"",
IF(OR(H63=' '!$C$202,H63=' '!$D$202,H63=' '!$E$202,H63=' '!$G$202),1,
IF(OR(H63=' '!$C$203,H63=' '!$D$203,H63=' '!$E$203,H63=' '!$G$203),2,
IF(OR(H63=' '!$C$204,H63=' '!$D$204,H63=' '!$E$204,H63=' '!$G$204),3,
IF(OR(H63=' '!$C$205,H63=' '!$D$205,H63=' '!$E$205,H63=' '!$G$205),4
)))),-1)</f>
        <v>-1</v>
      </c>
      <c r="AD63" s="720">
        <f>IF(I63&lt;&gt;"",
IF(OR(I63=' '!$C$206,I63=' '!$D$206,I63=' '!$E$206,I63=' '!$G$206),1,
IF(OR(I63=' '!$C$207,I63=' '!$D$207,I63=' '!$E$207,I63=' '!$G$207),2,
IF(OR(I63=' '!$C$208,I63=' '!$D$208,I63=' '!$E$208,I63=' '!$G$208),3,
IF(OR(I63=' '!$C$209,I63=' '!$D$209,I63=' '!$E$209,I63=' '!$G$209),4
)))),-1)</f>
        <v>-1</v>
      </c>
      <c r="AE63" s="720">
        <v>1</v>
      </c>
      <c r="AG63" s="720" t="str">
        <f t="shared" si="2"/>
        <v/>
      </c>
      <c r="AI63" s="720">
        <f>IF(O63&lt;&gt;"",
IF(OR(O63=' '!$C$202,O63=' '!$D$202,O63=' '!$E$202,O63=' '!$G$202),1,
IF(OR(O63=' '!$C$203,O63=' '!$D$203,O63=' '!$E$203,O63=' '!$G$203),2,
IF(OR(O63=' '!$C$204,O63=' '!$D$204,O63=' '!$E$204,O63=' '!$G$204),3,
IF(OR(O63=' '!$C$205,O63=' '!$D$205,O63=' '!$E$205,O63=' '!$G$205),4
)))),-1)</f>
        <v>-1</v>
      </c>
      <c r="AJ63" s="720">
        <f>IF(P63&lt;&gt;"",
IF(OR(P63=' '!$C$206,P63=' '!$D$206,P63=' '!$E$206,P63=' '!$G$206),1,
IF(OR(P63=' '!$C$207,P63=' '!$D$207,P63=' '!$E$207,P63=' '!$G$207),2,
IF(OR(P63=' '!$C$208,P63=' '!$D$208,P63=' '!$E$208,P63=' '!$G$208),3,
IF(OR(P63=' '!$C$209,P63=' '!$D$209,P63=' '!$E$209,P63=' '!$G$209),4
)))),-1)</f>
        <v>-1</v>
      </c>
      <c r="AK63" s="720">
        <v>1</v>
      </c>
      <c r="AL63" s="678"/>
      <c r="AM63" s="720" t="str">
        <f t="shared" si="3"/>
        <v/>
      </c>
      <c r="AO63" s="622" t="str">
        <f t="shared" si="10"/>
        <v/>
      </c>
      <c r="AP63" s="622" t="str">
        <f t="shared" si="10"/>
        <v/>
      </c>
      <c r="AQ63" s="622" t="str">
        <f t="shared" si="11"/>
        <v/>
      </c>
      <c r="AR63" s="622" t="str">
        <f t="shared" si="11"/>
        <v/>
      </c>
    </row>
    <row r="64" spans="1:44" ht="15.75" customHeight="1" x14ac:dyDescent="0.3">
      <c r="A64" s="715">
        <f t="shared" si="27"/>
        <v>8</v>
      </c>
      <c r="C64" s="1360"/>
      <c r="D64" s="69" t="s">
        <v>939</v>
      </c>
      <c r="E64" s="717">
        <f t="shared" si="19"/>
        <v>0</v>
      </c>
      <c r="F64" s="42"/>
      <c r="G64" s="43"/>
      <c r="H64" s="325" t="str">
        <f>IF(Risikoanalyse!D63&lt;&gt;"",Risikoanalyse!D63,"")</f>
        <v/>
      </c>
      <c r="I64" s="325" t="str">
        <f>IF(Risikoanalyse!E63&lt;&gt;"",Risikoanalyse!E63,"")</f>
        <v/>
      </c>
      <c r="J64" s="719" t="str">
        <f t="shared" si="5"/>
        <v/>
      </c>
      <c r="K64" s="70" t="s">
        <v>459</v>
      </c>
      <c r="L64" s="45"/>
      <c r="M64" s="71" t="s">
        <v>861</v>
      </c>
      <c r="N64" s="717">
        <f t="shared" si="20"/>
        <v>0</v>
      </c>
      <c r="O64" s="326" t="str">
        <f t="shared" si="7"/>
        <v/>
      </c>
      <c r="P64" s="326" t="str">
        <f t="shared" si="1"/>
        <v/>
      </c>
      <c r="Q64" s="719" t="str">
        <f t="shared" si="16"/>
        <v/>
      </c>
      <c r="R64" s="328"/>
      <c r="S64" s="373"/>
      <c r="T64" s="55" t="s">
        <v>379</v>
      </c>
      <c r="U64" s="11"/>
      <c r="V64" s="39"/>
      <c r="W64" s="18"/>
      <c r="X64" s="19"/>
      <c r="Y64" s="19"/>
      <c r="Z64" s="364"/>
      <c r="AA64" s="621" t="str">
        <f t="shared" si="28"/>
        <v/>
      </c>
      <c r="AB64" s="621"/>
      <c r="AC64" s="720">
        <f>IF(H64&lt;&gt;"",
IF(OR(H64=' '!$C$202,H64=' '!$D$202,H64=' '!$E$202,H64=' '!$G$202),1,
IF(OR(H64=' '!$C$203,H64=' '!$D$203,H64=' '!$E$203,H64=' '!$G$203),2,
IF(OR(H64=' '!$C$204,H64=' '!$D$204,H64=' '!$E$204,H64=' '!$G$204),3,
IF(OR(H64=' '!$C$205,H64=' '!$D$205,H64=' '!$E$205,H64=' '!$G$205),4
)))),-1)</f>
        <v>-1</v>
      </c>
      <c r="AD64" s="720">
        <f>IF(I64&lt;&gt;"",
IF(OR(I64=' '!$C$206,I64=' '!$D$206,I64=' '!$E$206,I64=' '!$G$206),1,
IF(OR(I64=' '!$C$207,I64=' '!$D$207,I64=' '!$E$207,I64=' '!$G$207),2,
IF(OR(I64=' '!$C$208,I64=' '!$D$208,I64=' '!$E$208,I64=' '!$G$208),3,
IF(OR(I64=' '!$C$209,I64=' '!$D$209,I64=' '!$E$209,I64=' '!$G$209),4
)))),-1)</f>
        <v>-1</v>
      </c>
      <c r="AE64" s="720">
        <v>1</v>
      </c>
      <c r="AG64" s="720" t="str">
        <f t="shared" si="2"/>
        <v/>
      </c>
      <c r="AI64" s="720">
        <f>IF(O64&lt;&gt;"",
IF(OR(O64=' '!$C$202,O64=' '!$D$202,O64=' '!$E$202,O64=' '!$G$202),1,
IF(OR(O64=' '!$C$203,O64=' '!$D$203,O64=' '!$E$203,O64=' '!$G$203),2,
IF(OR(O64=' '!$C$204,O64=' '!$D$204,O64=' '!$E$204,O64=' '!$G$204),3,
IF(OR(O64=' '!$C$205,O64=' '!$D$205,O64=' '!$E$205,O64=' '!$G$205),4
)))),-1)</f>
        <v>-1</v>
      </c>
      <c r="AJ64" s="720">
        <f>IF(P64&lt;&gt;"",
IF(OR(P64=' '!$C$206,P64=' '!$D$206,P64=' '!$E$206,P64=' '!$G$206),1,
IF(OR(P64=' '!$C$207,P64=' '!$D$207,P64=' '!$E$207,P64=' '!$G$207),2,
IF(OR(P64=' '!$C$208,P64=' '!$D$208,P64=' '!$E$208,P64=' '!$G$208),3,
IF(OR(P64=' '!$C$209,P64=' '!$D$209,P64=' '!$E$209,P64=' '!$G$209),4
)))),-1)</f>
        <v>-1</v>
      </c>
      <c r="AK64" s="720">
        <v>1</v>
      </c>
      <c r="AL64" s="678"/>
      <c r="AM64" s="720" t="str">
        <f t="shared" si="3"/>
        <v/>
      </c>
      <c r="AO64" s="622" t="str">
        <f t="shared" si="10"/>
        <v/>
      </c>
      <c r="AP64" s="622" t="str">
        <f t="shared" si="10"/>
        <v/>
      </c>
      <c r="AQ64" s="622" t="str">
        <f t="shared" si="11"/>
        <v/>
      </c>
      <c r="AR64" s="622" t="str">
        <f t="shared" si="11"/>
        <v/>
      </c>
    </row>
    <row r="65" spans="1:44" ht="15.75" customHeight="1" x14ac:dyDescent="0.3">
      <c r="A65" s="715">
        <f t="shared" si="27"/>
        <v>8</v>
      </c>
      <c r="C65" s="1360"/>
      <c r="D65" s="69" t="s">
        <v>940</v>
      </c>
      <c r="E65" s="717">
        <f t="shared" si="19"/>
        <v>0</v>
      </c>
      <c r="F65" s="42"/>
      <c r="G65" s="43"/>
      <c r="H65" s="325" t="str">
        <f>IF(Risikoanalyse!D64&lt;&gt;"",Risikoanalyse!D64,"")</f>
        <v/>
      </c>
      <c r="I65" s="325" t="str">
        <f>IF(Risikoanalyse!E64&lt;&gt;"",Risikoanalyse!E64,"")</f>
        <v/>
      </c>
      <c r="J65" s="719" t="str">
        <f t="shared" si="5"/>
        <v/>
      </c>
      <c r="K65" s="70" t="s">
        <v>460</v>
      </c>
      <c r="L65" s="45"/>
      <c r="M65" s="71" t="s">
        <v>862</v>
      </c>
      <c r="N65" s="717">
        <f t="shared" si="20"/>
        <v>0</v>
      </c>
      <c r="O65" s="326" t="str">
        <f t="shared" si="7"/>
        <v/>
      </c>
      <c r="P65" s="326" t="str">
        <f t="shared" si="1"/>
        <v/>
      </c>
      <c r="Q65" s="719" t="str">
        <f t="shared" si="16"/>
        <v/>
      </c>
      <c r="R65" s="328"/>
      <c r="S65" s="373"/>
      <c r="T65" s="55" t="s">
        <v>380</v>
      </c>
      <c r="U65" s="11"/>
      <c r="V65" s="39"/>
      <c r="W65" s="18"/>
      <c r="X65" s="19"/>
      <c r="Y65" s="19"/>
      <c r="Z65" s="364"/>
      <c r="AA65" s="621" t="str">
        <f t="shared" si="28"/>
        <v/>
      </c>
      <c r="AB65" s="621"/>
      <c r="AC65" s="720">
        <f>IF(H65&lt;&gt;"",
IF(OR(H65=' '!$C$202,H65=' '!$D$202,H65=' '!$E$202,H65=' '!$G$202),1,
IF(OR(H65=' '!$C$203,H65=' '!$D$203,H65=' '!$E$203,H65=' '!$G$203),2,
IF(OR(H65=' '!$C$204,H65=' '!$D$204,H65=' '!$E$204,H65=' '!$G$204),3,
IF(OR(H65=' '!$C$205,H65=' '!$D$205,H65=' '!$E$205,H65=' '!$G$205),4
)))),-1)</f>
        <v>-1</v>
      </c>
      <c r="AD65" s="720">
        <f>IF(I65&lt;&gt;"",
IF(OR(I65=' '!$C$206,I65=' '!$D$206,I65=' '!$E$206,I65=' '!$G$206),1,
IF(OR(I65=' '!$C$207,I65=' '!$D$207,I65=' '!$E$207,I65=' '!$G$207),2,
IF(OR(I65=' '!$C$208,I65=' '!$D$208,I65=' '!$E$208,I65=' '!$G$208),3,
IF(OR(I65=' '!$C$209,I65=' '!$D$209,I65=' '!$E$209,I65=' '!$G$209),4
)))),-1)</f>
        <v>-1</v>
      </c>
      <c r="AE65" s="720">
        <v>1</v>
      </c>
      <c r="AG65" s="720" t="str">
        <f t="shared" si="2"/>
        <v/>
      </c>
      <c r="AI65" s="720">
        <f>IF(O65&lt;&gt;"",
IF(OR(O65=' '!$C$202,O65=' '!$D$202,O65=' '!$E$202,O65=' '!$G$202),1,
IF(OR(O65=' '!$C$203,O65=' '!$D$203,O65=' '!$E$203,O65=' '!$G$203),2,
IF(OR(O65=' '!$C$204,O65=' '!$D$204,O65=' '!$E$204,O65=' '!$G$204),3,
IF(OR(O65=' '!$C$205,O65=' '!$D$205,O65=' '!$E$205,O65=' '!$G$205),4
)))),-1)</f>
        <v>-1</v>
      </c>
      <c r="AJ65" s="720">
        <f>IF(P65&lt;&gt;"",
IF(OR(P65=' '!$C$206,P65=' '!$D$206,P65=' '!$E$206,P65=' '!$G$206),1,
IF(OR(P65=' '!$C$207,P65=' '!$D$207,P65=' '!$E$207,P65=' '!$G$207),2,
IF(OR(P65=' '!$C$208,P65=' '!$D$208,P65=' '!$E$208,P65=' '!$G$208),3,
IF(OR(P65=' '!$C$209,P65=' '!$D$209,P65=' '!$E$209,P65=' '!$G$209),4
)))),-1)</f>
        <v>-1</v>
      </c>
      <c r="AK65" s="720">
        <v>1</v>
      </c>
      <c r="AL65" s="678"/>
      <c r="AM65" s="720" t="str">
        <f t="shared" si="3"/>
        <v/>
      </c>
      <c r="AO65" s="622" t="str">
        <f t="shared" si="10"/>
        <v/>
      </c>
      <c r="AP65" s="622" t="str">
        <f t="shared" si="10"/>
        <v/>
      </c>
      <c r="AQ65" s="622" t="str">
        <f t="shared" si="11"/>
        <v/>
      </c>
      <c r="AR65" s="622" t="str">
        <f t="shared" si="11"/>
        <v/>
      </c>
    </row>
    <row r="66" spans="1:44" ht="14.4" x14ac:dyDescent="0.3">
      <c r="A66" s="715">
        <f t="shared" si="27"/>
        <v>8</v>
      </c>
      <c r="C66" s="1361"/>
      <c r="D66" s="69" t="s">
        <v>941</v>
      </c>
      <c r="E66" s="717">
        <f t="shared" si="19"/>
        <v>0</v>
      </c>
      <c r="F66" s="42"/>
      <c r="G66" s="43"/>
      <c r="H66" s="325" t="str">
        <f>IF(Risikoanalyse!D65&lt;&gt;"",Risikoanalyse!D65,"")</f>
        <v/>
      </c>
      <c r="I66" s="325" t="str">
        <f>IF(Risikoanalyse!E65&lt;&gt;"",Risikoanalyse!E65,"")</f>
        <v/>
      </c>
      <c r="J66" s="719" t="str">
        <f t="shared" si="5"/>
        <v/>
      </c>
      <c r="K66" s="70" t="s">
        <v>461</v>
      </c>
      <c r="L66" s="45"/>
      <c r="M66" s="71" t="s">
        <v>863</v>
      </c>
      <c r="N66" s="717">
        <f t="shared" si="20"/>
        <v>0</v>
      </c>
      <c r="O66" s="326" t="str">
        <f t="shared" si="7"/>
        <v/>
      </c>
      <c r="P66" s="326" t="str">
        <f t="shared" si="1"/>
        <v/>
      </c>
      <c r="Q66" s="719" t="str">
        <f t="shared" si="16"/>
        <v/>
      </c>
      <c r="R66" s="328"/>
      <c r="S66" s="373"/>
      <c r="T66" s="55" t="s">
        <v>381</v>
      </c>
      <c r="U66" s="11"/>
      <c r="V66" s="39"/>
      <c r="W66" s="18"/>
      <c r="X66" s="19"/>
      <c r="Y66" s="19"/>
      <c r="Z66" s="364"/>
      <c r="AA66" s="621" t="str">
        <f t="shared" si="28"/>
        <v/>
      </c>
      <c r="AB66" s="621"/>
      <c r="AC66" s="720">
        <f>IF(H66&lt;&gt;"",
IF(OR(H66=' '!$C$202,H66=' '!$D$202,H66=' '!$E$202,H66=' '!$G$202),1,
IF(OR(H66=' '!$C$203,H66=' '!$D$203,H66=' '!$E$203,H66=' '!$G$203),2,
IF(OR(H66=' '!$C$204,H66=' '!$D$204,H66=' '!$E$204,H66=' '!$G$204),3,
IF(OR(H66=' '!$C$205,H66=' '!$D$205,H66=' '!$E$205,H66=' '!$G$205),4
)))),-1)</f>
        <v>-1</v>
      </c>
      <c r="AD66" s="720">
        <f>IF(I66&lt;&gt;"",
IF(OR(I66=' '!$C$206,I66=' '!$D$206,I66=' '!$E$206,I66=' '!$G$206),1,
IF(OR(I66=' '!$C$207,I66=' '!$D$207,I66=' '!$E$207,I66=' '!$G$207),2,
IF(OR(I66=' '!$C$208,I66=' '!$D$208,I66=' '!$E$208,I66=' '!$G$208),3,
IF(OR(I66=' '!$C$209,I66=' '!$D$209,I66=' '!$E$209,I66=' '!$G$209),4
)))),-1)</f>
        <v>-1</v>
      </c>
      <c r="AE66" s="720">
        <v>1</v>
      </c>
      <c r="AG66" s="720" t="str">
        <f t="shared" si="2"/>
        <v/>
      </c>
      <c r="AI66" s="720">
        <f>IF(O66&lt;&gt;"",
IF(OR(O66=' '!$C$202,O66=' '!$D$202,O66=' '!$E$202,O66=' '!$G$202),1,
IF(OR(O66=' '!$C$203,O66=' '!$D$203,O66=' '!$E$203,O66=' '!$G$203),2,
IF(OR(O66=' '!$C$204,O66=' '!$D$204,O66=' '!$E$204,O66=' '!$G$204),3,
IF(OR(O66=' '!$C$205,O66=' '!$D$205,O66=' '!$E$205,O66=' '!$G$205),4
)))),-1)</f>
        <v>-1</v>
      </c>
      <c r="AJ66" s="720">
        <f>IF(P66&lt;&gt;"",
IF(OR(P66=' '!$C$206,P66=' '!$D$206,P66=' '!$E$206,P66=' '!$G$206),1,
IF(OR(P66=' '!$C$207,P66=' '!$D$207,P66=' '!$E$207,P66=' '!$G$207),2,
IF(OR(P66=' '!$C$208,P66=' '!$D$208,P66=' '!$E$208,P66=' '!$G$208),3,
IF(OR(P66=' '!$C$209,P66=' '!$D$209,P66=' '!$E$209,P66=' '!$G$209),4
)))),-1)</f>
        <v>-1</v>
      </c>
      <c r="AK66" s="720">
        <v>1</v>
      </c>
      <c r="AL66" s="678"/>
      <c r="AM66" s="720" t="str">
        <f t="shared" si="3"/>
        <v/>
      </c>
      <c r="AO66" s="622" t="str">
        <f t="shared" si="10"/>
        <v/>
      </c>
      <c r="AP66" s="622" t="str">
        <f t="shared" si="10"/>
        <v/>
      </c>
      <c r="AQ66" s="622" t="str">
        <f t="shared" si="11"/>
        <v/>
      </c>
      <c r="AR66" s="622" t="str">
        <f t="shared" si="11"/>
        <v/>
      </c>
    </row>
    <row r="67" spans="1:44" ht="14.4" x14ac:dyDescent="0.3">
      <c r="A67" s="715">
        <f t="shared" si="27"/>
        <v>8</v>
      </c>
      <c r="C67" s="1361"/>
      <c r="D67" s="69" t="s">
        <v>942</v>
      </c>
      <c r="E67" s="717">
        <f t="shared" si="19"/>
        <v>0</v>
      </c>
      <c r="F67" s="42"/>
      <c r="G67" s="43"/>
      <c r="H67" s="325" t="str">
        <f>IF(Risikoanalyse!D66&lt;&gt;"",Risikoanalyse!D66,"")</f>
        <v/>
      </c>
      <c r="I67" s="325" t="str">
        <f>IF(Risikoanalyse!E66&lt;&gt;"",Risikoanalyse!E66,"")</f>
        <v/>
      </c>
      <c r="J67" s="719" t="str">
        <f t="shared" si="5"/>
        <v/>
      </c>
      <c r="K67" s="70" t="s">
        <v>462</v>
      </c>
      <c r="L67" s="45"/>
      <c r="M67" s="71" t="s">
        <v>864</v>
      </c>
      <c r="N67" s="717">
        <f t="shared" si="20"/>
        <v>0</v>
      </c>
      <c r="O67" s="326" t="str">
        <f t="shared" si="7"/>
        <v/>
      </c>
      <c r="P67" s="326" t="str">
        <f t="shared" si="1"/>
        <v/>
      </c>
      <c r="Q67" s="719" t="str">
        <f t="shared" si="16"/>
        <v/>
      </c>
      <c r="R67" s="328"/>
      <c r="S67" s="373"/>
      <c r="T67" s="55" t="s">
        <v>382</v>
      </c>
      <c r="U67" s="11"/>
      <c r="V67" s="39"/>
      <c r="W67" s="18"/>
      <c r="X67" s="19"/>
      <c r="Y67" s="19"/>
      <c r="Z67" s="364"/>
      <c r="AA67" s="621" t="str">
        <f t="shared" si="28"/>
        <v/>
      </c>
      <c r="AB67" s="621"/>
      <c r="AC67" s="720">
        <f>IF(H67&lt;&gt;"",
IF(OR(H67=' '!$C$202,H67=' '!$D$202,H67=' '!$E$202,H67=' '!$G$202),1,
IF(OR(H67=' '!$C$203,H67=' '!$D$203,H67=' '!$E$203,H67=' '!$G$203),2,
IF(OR(H67=' '!$C$204,H67=' '!$D$204,H67=' '!$E$204,H67=' '!$G$204),3,
IF(OR(H67=' '!$C$205,H67=' '!$D$205,H67=' '!$E$205,H67=' '!$G$205),4
)))),-1)</f>
        <v>-1</v>
      </c>
      <c r="AD67" s="720">
        <f>IF(I67&lt;&gt;"",
IF(OR(I67=' '!$C$206,I67=' '!$D$206,I67=' '!$E$206,I67=' '!$G$206),1,
IF(OR(I67=' '!$C$207,I67=' '!$D$207,I67=' '!$E$207,I67=' '!$G$207),2,
IF(OR(I67=' '!$C$208,I67=' '!$D$208,I67=' '!$E$208,I67=' '!$G$208),3,
IF(OR(I67=' '!$C$209,I67=' '!$D$209,I67=' '!$E$209,I67=' '!$G$209),4
)))),-1)</f>
        <v>-1</v>
      </c>
      <c r="AE67" s="720">
        <v>1</v>
      </c>
      <c r="AG67" s="720" t="str">
        <f t="shared" si="2"/>
        <v/>
      </c>
      <c r="AI67" s="720">
        <f>IF(O67&lt;&gt;"",
IF(OR(O67=' '!$C$202,O67=' '!$D$202,O67=' '!$E$202,O67=' '!$G$202),1,
IF(OR(O67=' '!$C$203,O67=' '!$D$203,O67=' '!$E$203,O67=' '!$G$203),2,
IF(OR(O67=' '!$C$204,O67=' '!$D$204,O67=' '!$E$204,O67=' '!$G$204),3,
IF(OR(O67=' '!$C$205,O67=' '!$D$205,O67=' '!$E$205,O67=' '!$G$205),4
)))),-1)</f>
        <v>-1</v>
      </c>
      <c r="AJ67" s="720">
        <f>IF(P67&lt;&gt;"",
IF(OR(P67=' '!$C$206,P67=' '!$D$206,P67=' '!$E$206,P67=' '!$G$206),1,
IF(OR(P67=' '!$C$207,P67=' '!$D$207,P67=' '!$E$207,P67=' '!$G$207),2,
IF(OR(P67=' '!$C$208,P67=' '!$D$208,P67=' '!$E$208,P67=' '!$G$208),3,
IF(OR(P67=' '!$C$209,P67=' '!$D$209,P67=' '!$E$209,P67=' '!$G$209),4
)))),-1)</f>
        <v>-1</v>
      </c>
      <c r="AK67" s="720">
        <v>1</v>
      </c>
      <c r="AL67" s="678"/>
      <c r="AM67" s="720" t="str">
        <f t="shared" si="3"/>
        <v/>
      </c>
      <c r="AO67" s="622" t="str">
        <f t="shared" si="10"/>
        <v/>
      </c>
      <c r="AP67" s="622" t="str">
        <f t="shared" si="10"/>
        <v/>
      </c>
      <c r="AQ67" s="622" t="str">
        <f t="shared" si="11"/>
        <v/>
      </c>
      <c r="AR67" s="622" t="str">
        <f t="shared" si="11"/>
        <v/>
      </c>
    </row>
    <row r="68" spans="1:44" ht="14.4" x14ac:dyDescent="0.3">
      <c r="A68" s="715">
        <f t="shared" si="27"/>
        <v>8</v>
      </c>
      <c r="C68" s="1361"/>
      <c r="D68" s="69" t="s">
        <v>943</v>
      </c>
      <c r="E68" s="717">
        <f t="shared" si="19"/>
        <v>0</v>
      </c>
      <c r="F68" s="42"/>
      <c r="G68" s="43"/>
      <c r="H68" s="325" t="str">
        <f>IF(Risikoanalyse!D67&lt;&gt;"",Risikoanalyse!D67,"")</f>
        <v/>
      </c>
      <c r="I68" s="325" t="str">
        <f>IF(Risikoanalyse!E67&lt;&gt;"",Risikoanalyse!E67,"")</f>
        <v/>
      </c>
      <c r="J68" s="719" t="str">
        <f t="shared" si="5"/>
        <v/>
      </c>
      <c r="K68" s="70" t="s">
        <v>463</v>
      </c>
      <c r="L68" s="45"/>
      <c r="M68" s="71" t="s">
        <v>865</v>
      </c>
      <c r="N68" s="717">
        <f t="shared" si="20"/>
        <v>0</v>
      </c>
      <c r="O68" s="326" t="str">
        <f t="shared" si="7"/>
        <v/>
      </c>
      <c r="P68" s="326" t="str">
        <f t="shared" si="1"/>
        <v/>
      </c>
      <c r="Q68" s="719" t="str">
        <f t="shared" si="16"/>
        <v/>
      </c>
      <c r="R68" s="328"/>
      <c r="S68" s="373"/>
      <c r="T68" s="55" t="s">
        <v>383</v>
      </c>
      <c r="U68" s="11"/>
      <c r="V68" s="39"/>
      <c r="W68" s="18"/>
      <c r="X68" s="19"/>
      <c r="Y68" s="19"/>
      <c r="Z68" s="364"/>
      <c r="AA68" s="621" t="str">
        <f t="shared" si="28"/>
        <v/>
      </c>
      <c r="AB68" s="621"/>
      <c r="AC68" s="720">
        <f>IF(H68&lt;&gt;"",
IF(OR(H68=' '!$C$202,H68=' '!$D$202,H68=' '!$E$202,H68=' '!$G$202),1,
IF(OR(H68=' '!$C$203,H68=' '!$D$203,H68=' '!$E$203,H68=' '!$G$203),2,
IF(OR(H68=' '!$C$204,H68=' '!$D$204,H68=' '!$E$204,H68=' '!$G$204),3,
IF(OR(H68=' '!$C$205,H68=' '!$D$205,H68=' '!$E$205,H68=' '!$G$205),4
)))),-1)</f>
        <v>-1</v>
      </c>
      <c r="AD68" s="720">
        <f>IF(I68&lt;&gt;"",
IF(OR(I68=' '!$C$206,I68=' '!$D$206,I68=' '!$E$206,I68=' '!$G$206),1,
IF(OR(I68=' '!$C$207,I68=' '!$D$207,I68=' '!$E$207,I68=' '!$G$207),2,
IF(OR(I68=' '!$C$208,I68=' '!$D$208,I68=' '!$E$208,I68=' '!$G$208),3,
IF(OR(I68=' '!$C$209,I68=' '!$D$209,I68=' '!$E$209,I68=' '!$G$209),4
)))),-1)</f>
        <v>-1</v>
      </c>
      <c r="AE68" s="720">
        <v>1</v>
      </c>
      <c r="AG68" s="720" t="str">
        <f t="shared" si="2"/>
        <v/>
      </c>
      <c r="AI68" s="720">
        <f>IF(O68&lt;&gt;"",
IF(OR(O68=' '!$C$202,O68=' '!$D$202,O68=' '!$E$202,O68=' '!$G$202),1,
IF(OR(O68=' '!$C$203,O68=' '!$D$203,O68=' '!$E$203,O68=' '!$G$203),2,
IF(OR(O68=' '!$C$204,O68=' '!$D$204,O68=' '!$E$204,O68=' '!$G$204),3,
IF(OR(O68=' '!$C$205,O68=' '!$D$205,O68=' '!$E$205,O68=' '!$G$205),4
)))),-1)</f>
        <v>-1</v>
      </c>
      <c r="AJ68" s="720">
        <f>IF(P68&lt;&gt;"",
IF(OR(P68=' '!$C$206,P68=' '!$D$206,P68=' '!$E$206,P68=' '!$G$206),1,
IF(OR(P68=' '!$C$207,P68=' '!$D$207,P68=' '!$E$207,P68=' '!$G$207),2,
IF(OR(P68=' '!$C$208,P68=' '!$D$208,P68=' '!$E$208,P68=' '!$G$208),3,
IF(OR(P68=' '!$C$209,P68=' '!$D$209,P68=' '!$E$209,P68=' '!$G$209),4
)))),-1)</f>
        <v>-1</v>
      </c>
      <c r="AK68" s="720">
        <v>1</v>
      </c>
      <c r="AL68" s="678"/>
      <c r="AM68" s="720" t="str">
        <f t="shared" si="3"/>
        <v/>
      </c>
      <c r="AO68" s="622" t="str">
        <f t="shared" si="10"/>
        <v/>
      </c>
      <c r="AP68" s="622" t="str">
        <f t="shared" si="10"/>
        <v/>
      </c>
      <c r="AQ68" s="622" t="str">
        <f t="shared" si="11"/>
        <v/>
      </c>
      <c r="AR68" s="622" t="str">
        <f t="shared" si="11"/>
        <v/>
      </c>
    </row>
    <row r="69" spans="1:44" ht="14.4" x14ac:dyDescent="0.3">
      <c r="A69" s="715">
        <f t="shared" si="27"/>
        <v>8</v>
      </c>
      <c r="C69" s="1362"/>
      <c r="D69" s="69" t="s">
        <v>944</v>
      </c>
      <c r="E69" s="717">
        <f t="shared" si="19"/>
        <v>0</v>
      </c>
      <c r="F69" s="42"/>
      <c r="G69" s="43"/>
      <c r="H69" s="325" t="str">
        <f>IF(Risikoanalyse!D68&lt;&gt;"",Risikoanalyse!D68,"")</f>
        <v/>
      </c>
      <c r="I69" s="325" t="str">
        <f>IF(Risikoanalyse!E68&lt;&gt;"",Risikoanalyse!E68,"")</f>
        <v/>
      </c>
      <c r="J69" s="719" t="str">
        <f t="shared" si="5"/>
        <v/>
      </c>
      <c r="K69" s="70" t="s">
        <v>464</v>
      </c>
      <c r="L69" s="45"/>
      <c r="M69" s="71" t="s">
        <v>866</v>
      </c>
      <c r="N69" s="717">
        <f t="shared" si="20"/>
        <v>0</v>
      </c>
      <c r="O69" s="326" t="str">
        <f t="shared" si="7"/>
        <v/>
      </c>
      <c r="P69" s="326" t="str">
        <f t="shared" si="1"/>
        <v/>
      </c>
      <c r="Q69" s="719" t="str">
        <f t="shared" si="16"/>
        <v/>
      </c>
      <c r="R69" s="328"/>
      <c r="S69" s="373"/>
      <c r="T69" s="55" t="s">
        <v>384</v>
      </c>
      <c r="U69" s="11"/>
      <c r="V69" s="39"/>
      <c r="W69" s="18"/>
      <c r="X69" s="19"/>
      <c r="Y69" s="19"/>
      <c r="Z69" s="364"/>
      <c r="AA69" s="621" t="str">
        <f t="shared" si="28"/>
        <v/>
      </c>
      <c r="AB69" s="621"/>
      <c r="AC69" s="720">
        <f>IF(H69&lt;&gt;"",
IF(OR(H69=' '!$C$202,H69=' '!$D$202,H69=' '!$E$202,H69=' '!$G$202),1,
IF(OR(H69=' '!$C$203,H69=' '!$D$203,H69=' '!$E$203,H69=' '!$G$203),2,
IF(OR(H69=' '!$C$204,H69=' '!$D$204,H69=' '!$E$204,H69=' '!$G$204),3,
IF(OR(H69=' '!$C$205,H69=' '!$D$205,H69=' '!$E$205,H69=' '!$G$205),4
)))),-1)</f>
        <v>-1</v>
      </c>
      <c r="AD69" s="720">
        <f>IF(I69&lt;&gt;"",
IF(OR(I69=' '!$C$206,I69=' '!$D$206,I69=' '!$E$206,I69=' '!$G$206),1,
IF(OR(I69=' '!$C$207,I69=' '!$D$207,I69=' '!$E$207,I69=' '!$G$207),2,
IF(OR(I69=' '!$C$208,I69=' '!$D$208,I69=' '!$E$208,I69=' '!$G$208),3,
IF(OR(I69=' '!$C$209,I69=' '!$D$209,I69=' '!$E$209,I69=' '!$G$209),4
)))),-1)</f>
        <v>-1</v>
      </c>
      <c r="AE69" s="720">
        <v>1</v>
      </c>
      <c r="AG69" s="720" t="str">
        <f t="shared" si="2"/>
        <v/>
      </c>
      <c r="AI69" s="720">
        <f>IF(O69&lt;&gt;"",
IF(OR(O69=' '!$C$202,O69=' '!$D$202,O69=' '!$E$202,O69=' '!$G$202),1,
IF(OR(O69=' '!$C$203,O69=' '!$D$203,O69=' '!$E$203,O69=' '!$G$203),2,
IF(OR(O69=' '!$C$204,O69=' '!$D$204,O69=' '!$E$204,O69=' '!$G$204),3,
IF(OR(O69=' '!$C$205,O69=' '!$D$205,O69=' '!$E$205,O69=' '!$G$205),4
)))),-1)</f>
        <v>-1</v>
      </c>
      <c r="AJ69" s="720">
        <f>IF(P69&lt;&gt;"",
IF(OR(P69=' '!$C$206,P69=' '!$D$206,P69=' '!$E$206,P69=' '!$G$206),1,
IF(OR(P69=' '!$C$207,P69=' '!$D$207,P69=' '!$E$207,P69=' '!$G$207),2,
IF(OR(P69=' '!$C$208,P69=' '!$D$208,P69=' '!$E$208,P69=' '!$G$208),3,
IF(OR(P69=' '!$C$209,P69=' '!$D$209,P69=' '!$E$209,P69=' '!$G$209),4
)))),-1)</f>
        <v>-1</v>
      </c>
      <c r="AK69" s="720">
        <v>1</v>
      </c>
      <c r="AL69" s="678"/>
      <c r="AM69" s="720" t="str">
        <f t="shared" si="3"/>
        <v/>
      </c>
      <c r="AO69" s="622" t="str">
        <f t="shared" si="10"/>
        <v/>
      </c>
      <c r="AP69" s="622" t="str">
        <f t="shared" si="10"/>
        <v/>
      </c>
      <c r="AQ69" s="622" t="str">
        <f t="shared" si="11"/>
        <v/>
      </c>
      <c r="AR69" s="622" t="str">
        <f t="shared" si="11"/>
        <v/>
      </c>
    </row>
    <row r="70" spans="1:44" ht="15.75" customHeight="1" x14ac:dyDescent="0.3">
      <c r="A70" s="715">
        <f>IF(B70=B62,B62,B62+1)</f>
        <v>9</v>
      </c>
      <c r="B70" s="716">
        <f>B62+1</f>
        <v>9</v>
      </c>
      <c r="C70" s="1359"/>
      <c r="D70" s="69" t="s">
        <v>945</v>
      </c>
      <c r="E70" s="717">
        <f t="shared" ref="E70:E85" si="29">IF(AND(F70&lt;&gt;"",I70&lt;&gt;"",H70&lt;&gt;""),1,0)</f>
        <v>0</v>
      </c>
      <c r="F70" s="42"/>
      <c r="G70" s="43"/>
      <c r="H70" s="325" t="str">
        <f>IF(Risikoanalyse!D69&lt;&gt;"",Risikoanalyse!D69,"")</f>
        <v/>
      </c>
      <c r="I70" s="325" t="str">
        <f>IF(Risikoanalyse!E69&lt;&gt;"",Risikoanalyse!E69,"")</f>
        <v/>
      </c>
      <c r="J70" s="719" t="str">
        <f t="shared" si="5"/>
        <v/>
      </c>
      <c r="K70" s="70" t="s">
        <v>465</v>
      </c>
      <c r="L70" s="44"/>
      <c r="M70" s="71" t="s">
        <v>867</v>
      </c>
      <c r="N70" s="717">
        <f t="shared" ref="N70:N85" si="30">IF(AND(E70&lt;&gt;"",P70&lt;&gt;"",O70&lt;&gt;""),1,0)</f>
        <v>0</v>
      </c>
      <c r="O70" s="326" t="str">
        <f t="shared" si="7"/>
        <v/>
      </c>
      <c r="P70" s="326" t="str">
        <f t="shared" si="1"/>
        <v/>
      </c>
      <c r="Q70" s="719" t="str">
        <f t="shared" si="16"/>
        <v/>
      </c>
      <c r="R70" s="327"/>
      <c r="S70" s="372"/>
      <c r="T70" s="54" t="s">
        <v>385</v>
      </c>
      <c r="U70" s="6"/>
      <c r="V70" s="38"/>
      <c r="W70" s="16"/>
      <c r="X70" s="17"/>
      <c r="Y70" s="17"/>
      <c r="Z70" s="363"/>
      <c r="AA70" s="621" t="str">
        <f>IF($C$70="","","drucken")</f>
        <v/>
      </c>
      <c r="AB70" s="621"/>
      <c r="AC70" s="720">
        <f>IF(H70&lt;&gt;"",
IF(OR(H70=' '!$C$202,H70=' '!$D$202,H70=' '!$E$202,H70=' '!$G$202),1,
IF(OR(H70=' '!$C$203,H70=' '!$D$203,H70=' '!$E$203,H70=' '!$G$203),2,
IF(OR(H70=' '!$C$204,H70=' '!$D$204,H70=' '!$E$204,H70=' '!$G$204),3,
IF(OR(H70=' '!$C$205,H70=' '!$D$205,H70=' '!$E$205,H70=' '!$G$205),4
)))),-1)</f>
        <v>-1</v>
      </c>
      <c r="AD70" s="720">
        <f>IF(I70&lt;&gt;"",
IF(OR(I70=' '!$C$206,I70=' '!$D$206,I70=' '!$E$206,I70=' '!$G$206),1,
IF(OR(I70=' '!$C$207,I70=' '!$D$207,I70=' '!$E$207,I70=' '!$G$207),2,
IF(OR(I70=' '!$C$208,I70=' '!$D$208,I70=' '!$E$208,I70=' '!$G$208),3,
IF(OR(I70=' '!$C$209,I70=' '!$D$209,I70=' '!$E$209,I70=' '!$G$209),4
)))),-1)</f>
        <v>-1</v>
      </c>
      <c r="AE70" s="720">
        <v>1</v>
      </c>
      <c r="AG70" s="720" t="str">
        <f t="shared" ref="AG70:AG85" si="31">IF(OR(AD70=4),3,
IF(AND(AC70&gt;=3,AD70&gt;=3),3,
IF(AND(AC70&gt;=4,AD70&gt;=2),3,
IF(AND(AC70&gt;=1,AD70&gt;=3),2,
IF(AND(AC70&gt;=2,AD70&gt;=3),2,
IF(AND(AC70&gt;=2,AD70&gt;=2),2,
IF(AND(AC70&gt;=3,AD70&gt;=2),2,
IF(AND(AC70&gt;=4,AD70&gt;=1),2,
IF(AND(AC70&gt;=1,AD70&gt;=2),1,
IF(AND(AC70&gt;=1,AD70&gt;=1),1,
IF(AND(AC70&gt;=2,AD70&gt;=1),1,
IF(AND(AC70&gt;=3,AD70&gt;=1),1,
""))))))))))))</f>
        <v/>
      </c>
      <c r="AI70" s="720">
        <f>IF(O70&lt;&gt;"",
IF(OR(O70=' '!$C$202,O70=' '!$D$202,O70=' '!$E$202,O70=' '!$G$202),1,
IF(OR(O70=' '!$C$203,O70=' '!$D$203,O70=' '!$E$203,O70=' '!$G$203),2,
IF(OR(O70=' '!$C$204,O70=' '!$D$204,O70=' '!$E$204,O70=' '!$G$204),3,
IF(OR(O70=' '!$C$205,O70=' '!$D$205,O70=' '!$E$205,O70=' '!$G$205),4
)))),-1)</f>
        <v>-1</v>
      </c>
      <c r="AJ70" s="720">
        <f>IF(P70&lt;&gt;"",
IF(OR(P70=' '!$C$206,P70=' '!$D$206,P70=' '!$E$206,P70=' '!$G$206),1,
IF(OR(P70=' '!$C$207,P70=' '!$D$207,P70=' '!$E$207,P70=' '!$G$207),2,
IF(OR(P70=' '!$C$208,P70=' '!$D$208,P70=' '!$E$208,P70=' '!$G$208),3,
IF(OR(P70=' '!$C$209,P70=' '!$D$209,P70=' '!$E$209,P70=' '!$G$209),4
)))),-1)</f>
        <v>-1</v>
      </c>
      <c r="AK70" s="720">
        <v>1</v>
      </c>
      <c r="AL70" s="678"/>
      <c r="AM70" s="720" t="str">
        <f t="shared" ref="AM70:AM85" si="32">IF(OR(AJ70=4),3,
IF(AND(AI70&gt;=3,AJ70&gt;=3),3,
IF(AND(AI70&gt;=4,AJ70&gt;=2),3,
IF(AND(AI70&gt;=1,AJ70&gt;=3),2,
IF(AND(AI70&gt;=2,AJ70&gt;=3),2,
IF(AND(AI70&gt;=2,AJ70&gt;=2),2,
IF(AND(AI70&gt;=3,AJ70&gt;=2),2,
IF(AND(AI70&gt;=4,AJ70&gt;=1),2,
IF(AND(AI70&gt;=1,AJ70&gt;=2),1,
IF(AND(AI70&gt;=1,AJ70&gt;=1),1,
IF(AND(AI70&gt;=2,AJ70&gt;=1),1,
IF(AND(AI70&gt;=3,AJ70&gt;=1),1,
""))))))))))))</f>
        <v/>
      </c>
      <c r="AO70" s="622" t="str">
        <f t="shared" si="10"/>
        <v/>
      </c>
      <c r="AP70" s="622" t="str">
        <f t="shared" si="10"/>
        <v/>
      </c>
      <c r="AQ70" s="622" t="str">
        <f t="shared" si="11"/>
        <v/>
      </c>
      <c r="AR70" s="622" t="str">
        <f t="shared" si="11"/>
        <v/>
      </c>
    </row>
    <row r="71" spans="1:44" ht="15.75" customHeight="1" x14ac:dyDescent="0.3">
      <c r="A71" s="715">
        <f t="shared" ref="A71:A77" si="33">$A$70</f>
        <v>9</v>
      </c>
      <c r="C71" s="1360"/>
      <c r="D71" s="69" t="s">
        <v>946</v>
      </c>
      <c r="E71" s="717">
        <f t="shared" si="29"/>
        <v>0</v>
      </c>
      <c r="F71" s="42"/>
      <c r="G71" s="43"/>
      <c r="H71" s="325" t="str">
        <f>IF(Risikoanalyse!D70&lt;&gt;"",Risikoanalyse!D70,"")</f>
        <v/>
      </c>
      <c r="I71" s="325" t="str">
        <f>IF(Risikoanalyse!E70&lt;&gt;"",Risikoanalyse!E70,"")</f>
        <v/>
      </c>
      <c r="J71" s="719" t="str">
        <f t="shared" ref="J71:J85" si="34">AG71</f>
        <v/>
      </c>
      <c r="K71" s="70" t="s">
        <v>466</v>
      </c>
      <c r="L71" s="44"/>
      <c r="M71" s="71" t="s">
        <v>868</v>
      </c>
      <c r="N71" s="717">
        <f t="shared" si="30"/>
        <v>0</v>
      </c>
      <c r="O71" s="326" t="str">
        <f t="shared" ref="O71:O85" si="35">IF(H71&lt;&gt;"",H71,"")</f>
        <v/>
      </c>
      <c r="P71" s="326" t="str">
        <f t="shared" ref="P71:P85" si="36">IF(I71&lt;&gt;"",I71,"")</f>
        <v/>
      </c>
      <c r="Q71" s="719" t="str">
        <f t="shared" si="16"/>
        <v/>
      </c>
      <c r="R71" s="327"/>
      <c r="S71" s="372"/>
      <c r="T71" s="54" t="s">
        <v>386</v>
      </c>
      <c r="U71" s="6"/>
      <c r="V71" s="38"/>
      <c r="W71" s="16"/>
      <c r="X71" s="17"/>
      <c r="Y71" s="17"/>
      <c r="Z71" s="363"/>
      <c r="AA71" s="621" t="str">
        <f t="shared" ref="AA71:AA77" si="37">IF($C$70="","","drucken")</f>
        <v/>
      </c>
      <c r="AB71" s="621"/>
      <c r="AC71" s="720">
        <f>IF(H71&lt;&gt;"",
IF(OR(H71=' '!$C$202,H71=' '!$D$202,H71=' '!$E$202,H71=' '!$G$202),1,
IF(OR(H71=' '!$C$203,H71=' '!$D$203,H71=' '!$E$203,H71=' '!$G$203),2,
IF(OR(H71=' '!$C$204,H71=' '!$D$204,H71=' '!$E$204,H71=' '!$G$204),3,
IF(OR(H71=' '!$C$205,H71=' '!$D$205,H71=' '!$E$205,H71=' '!$G$205),4
)))),-1)</f>
        <v>-1</v>
      </c>
      <c r="AD71" s="720">
        <f>IF(I71&lt;&gt;"",
IF(OR(I71=' '!$C$206,I71=' '!$D$206,I71=' '!$E$206,I71=' '!$G$206),1,
IF(OR(I71=' '!$C$207,I71=' '!$D$207,I71=' '!$E$207,I71=' '!$G$207),2,
IF(OR(I71=' '!$C$208,I71=' '!$D$208,I71=' '!$E$208,I71=' '!$G$208),3,
IF(OR(I71=' '!$C$209,I71=' '!$D$209,I71=' '!$E$209,I71=' '!$G$209),4
)))),-1)</f>
        <v>-1</v>
      </c>
      <c r="AE71" s="720">
        <v>1</v>
      </c>
      <c r="AG71" s="720" t="str">
        <f t="shared" si="31"/>
        <v/>
      </c>
      <c r="AI71" s="720">
        <f>IF(O71&lt;&gt;"",
IF(OR(O71=' '!$C$202,O71=' '!$D$202,O71=' '!$E$202,O71=' '!$G$202),1,
IF(OR(O71=' '!$C$203,O71=' '!$D$203,O71=' '!$E$203,O71=' '!$G$203),2,
IF(OR(O71=' '!$C$204,O71=' '!$D$204,O71=' '!$E$204,O71=' '!$G$204),3,
IF(OR(O71=' '!$C$205,O71=' '!$D$205,O71=' '!$E$205,O71=' '!$G$205),4
)))),-1)</f>
        <v>-1</v>
      </c>
      <c r="AJ71" s="720">
        <f>IF(P71&lt;&gt;"",
IF(OR(P71=' '!$C$206,P71=' '!$D$206,P71=' '!$E$206,P71=' '!$G$206),1,
IF(OR(P71=' '!$C$207,P71=' '!$D$207,P71=' '!$E$207,P71=' '!$G$207),2,
IF(OR(P71=' '!$C$208,P71=' '!$D$208,P71=' '!$E$208,P71=' '!$G$208),3,
IF(OR(P71=' '!$C$209,P71=' '!$D$209,P71=' '!$E$209,P71=' '!$G$209),4
)))),-1)</f>
        <v>-1</v>
      </c>
      <c r="AK71" s="720">
        <v>1</v>
      </c>
      <c r="AL71" s="678"/>
      <c r="AM71" s="720" t="str">
        <f t="shared" si="32"/>
        <v/>
      </c>
      <c r="AO71" s="622" t="str">
        <f t="shared" ref="AO71:AP85" si="38">IF(AC71&gt;0,AC71,"")</f>
        <v/>
      </c>
      <c r="AP71" s="622" t="str">
        <f t="shared" si="38"/>
        <v/>
      </c>
      <c r="AQ71" s="622" t="str">
        <f t="shared" ref="AQ71:AR85" si="39">IF(AI71&gt;0,AI71,"")</f>
        <v/>
      </c>
      <c r="AR71" s="622" t="str">
        <f t="shared" si="39"/>
        <v/>
      </c>
    </row>
    <row r="72" spans="1:44" ht="15.75" customHeight="1" x14ac:dyDescent="0.3">
      <c r="A72" s="715">
        <f t="shared" si="33"/>
        <v>9</v>
      </c>
      <c r="C72" s="1360"/>
      <c r="D72" s="69" t="s">
        <v>947</v>
      </c>
      <c r="E72" s="717">
        <f t="shared" si="29"/>
        <v>0</v>
      </c>
      <c r="F72" s="42"/>
      <c r="G72" s="43"/>
      <c r="H72" s="325" t="str">
        <f>IF(Risikoanalyse!D71&lt;&gt;"",Risikoanalyse!D71,"")</f>
        <v/>
      </c>
      <c r="I72" s="325" t="str">
        <f>IF(Risikoanalyse!E71&lt;&gt;"",Risikoanalyse!E71,"")</f>
        <v/>
      </c>
      <c r="J72" s="719" t="str">
        <f t="shared" si="34"/>
        <v/>
      </c>
      <c r="K72" s="70" t="s">
        <v>467</v>
      </c>
      <c r="L72" s="44"/>
      <c r="M72" s="71" t="s">
        <v>869</v>
      </c>
      <c r="N72" s="717">
        <f t="shared" si="30"/>
        <v>0</v>
      </c>
      <c r="O72" s="326" t="str">
        <f t="shared" si="35"/>
        <v/>
      </c>
      <c r="P72" s="326" t="str">
        <f t="shared" si="36"/>
        <v/>
      </c>
      <c r="Q72" s="719" t="str">
        <f t="shared" si="16"/>
        <v/>
      </c>
      <c r="R72" s="327"/>
      <c r="S72" s="372"/>
      <c r="T72" s="54" t="s">
        <v>387</v>
      </c>
      <c r="U72" s="6"/>
      <c r="V72" s="38"/>
      <c r="W72" s="16"/>
      <c r="X72" s="17"/>
      <c r="Y72" s="17"/>
      <c r="Z72" s="363"/>
      <c r="AA72" s="621" t="str">
        <f t="shared" si="37"/>
        <v/>
      </c>
      <c r="AB72" s="621"/>
      <c r="AC72" s="720">
        <f>IF(H72&lt;&gt;"",
IF(OR(H72=' '!$C$202,H72=' '!$D$202,H72=' '!$E$202,H72=' '!$G$202),1,
IF(OR(H72=' '!$C$203,H72=' '!$D$203,H72=' '!$E$203,H72=' '!$G$203),2,
IF(OR(H72=' '!$C$204,H72=' '!$D$204,H72=' '!$E$204,H72=' '!$G$204),3,
IF(OR(H72=' '!$C$205,H72=' '!$D$205,H72=' '!$E$205,H72=' '!$G$205),4
)))),-1)</f>
        <v>-1</v>
      </c>
      <c r="AD72" s="720">
        <f>IF(I72&lt;&gt;"",
IF(OR(I72=' '!$C$206,I72=' '!$D$206,I72=' '!$E$206,I72=' '!$G$206),1,
IF(OR(I72=' '!$C$207,I72=' '!$D$207,I72=' '!$E$207,I72=' '!$G$207),2,
IF(OR(I72=' '!$C$208,I72=' '!$D$208,I72=' '!$E$208,I72=' '!$G$208),3,
IF(OR(I72=' '!$C$209,I72=' '!$D$209,I72=' '!$E$209,I72=' '!$G$209),4
)))),-1)</f>
        <v>-1</v>
      </c>
      <c r="AE72" s="720">
        <v>1</v>
      </c>
      <c r="AG72" s="720" t="str">
        <f t="shared" si="31"/>
        <v/>
      </c>
      <c r="AI72" s="720">
        <f>IF(O72&lt;&gt;"",
IF(OR(O72=' '!$C$202,O72=' '!$D$202,O72=' '!$E$202,O72=' '!$G$202),1,
IF(OR(O72=' '!$C$203,O72=' '!$D$203,O72=' '!$E$203,O72=' '!$G$203),2,
IF(OR(O72=' '!$C$204,O72=' '!$D$204,O72=' '!$E$204,O72=' '!$G$204),3,
IF(OR(O72=' '!$C$205,O72=' '!$D$205,O72=' '!$E$205,O72=' '!$G$205),4
)))),-1)</f>
        <v>-1</v>
      </c>
      <c r="AJ72" s="720">
        <f>IF(P72&lt;&gt;"",
IF(OR(P72=' '!$C$206,P72=' '!$D$206,P72=' '!$E$206,P72=' '!$G$206),1,
IF(OR(P72=' '!$C$207,P72=' '!$D$207,P72=' '!$E$207,P72=' '!$G$207),2,
IF(OR(P72=' '!$C$208,P72=' '!$D$208,P72=' '!$E$208,P72=' '!$G$208),3,
IF(OR(P72=' '!$C$209,P72=' '!$D$209,P72=' '!$E$209,P72=' '!$G$209),4
)))),-1)</f>
        <v>-1</v>
      </c>
      <c r="AK72" s="720">
        <v>1</v>
      </c>
      <c r="AL72" s="678"/>
      <c r="AM72" s="720" t="str">
        <f t="shared" si="32"/>
        <v/>
      </c>
      <c r="AO72" s="622" t="str">
        <f t="shared" si="38"/>
        <v/>
      </c>
      <c r="AP72" s="622" t="str">
        <f t="shared" si="38"/>
        <v/>
      </c>
      <c r="AQ72" s="622" t="str">
        <f t="shared" si="39"/>
        <v/>
      </c>
      <c r="AR72" s="622" t="str">
        <f t="shared" si="39"/>
        <v/>
      </c>
    </row>
    <row r="73" spans="1:44" ht="15.75" customHeight="1" x14ac:dyDescent="0.3">
      <c r="A73" s="715">
        <f t="shared" si="33"/>
        <v>9</v>
      </c>
      <c r="C73" s="1360"/>
      <c r="D73" s="69" t="s">
        <v>948</v>
      </c>
      <c r="E73" s="717">
        <f t="shared" si="29"/>
        <v>0</v>
      </c>
      <c r="F73" s="42"/>
      <c r="G73" s="43"/>
      <c r="H73" s="325" t="str">
        <f>IF(Risikoanalyse!D72&lt;&gt;"",Risikoanalyse!D72,"")</f>
        <v/>
      </c>
      <c r="I73" s="325" t="str">
        <f>IF(Risikoanalyse!E72&lt;&gt;"",Risikoanalyse!E72,"")</f>
        <v/>
      </c>
      <c r="J73" s="719" t="str">
        <f t="shared" si="34"/>
        <v/>
      </c>
      <c r="K73" s="70" t="s">
        <v>468</v>
      </c>
      <c r="L73" s="44"/>
      <c r="M73" s="71" t="s">
        <v>870</v>
      </c>
      <c r="N73" s="717">
        <f t="shared" si="30"/>
        <v>0</v>
      </c>
      <c r="O73" s="326" t="str">
        <f t="shared" si="35"/>
        <v/>
      </c>
      <c r="P73" s="326" t="str">
        <f t="shared" si="36"/>
        <v/>
      </c>
      <c r="Q73" s="719" t="str">
        <f t="shared" si="16"/>
        <v/>
      </c>
      <c r="R73" s="327"/>
      <c r="S73" s="372"/>
      <c r="T73" s="54" t="s">
        <v>388</v>
      </c>
      <c r="U73" s="6"/>
      <c r="V73" s="38"/>
      <c r="W73" s="16"/>
      <c r="X73" s="17"/>
      <c r="Y73" s="17"/>
      <c r="Z73" s="363"/>
      <c r="AA73" s="621" t="str">
        <f t="shared" si="37"/>
        <v/>
      </c>
      <c r="AB73" s="621"/>
      <c r="AC73" s="720">
        <f>IF(H73&lt;&gt;"",
IF(OR(H73=' '!$C$202,H73=' '!$D$202,H73=' '!$E$202,H73=' '!$G$202),1,
IF(OR(H73=' '!$C$203,H73=' '!$D$203,H73=' '!$E$203,H73=' '!$G$203),2,
IF(OR(H73=' '!$C$204,H73=' '!$D$204,H73=' '!$E$204,H73=' '!$G$204),3,
IF(OR(H73=' '!$C$205,H73=' '!$D$205,H73=' '!$E$205,H73=' '!$G$205),4
)))),-1)</f>
        <v>-1</v>
      </c>
      <c r="AD73" s="720">
        <f>IF(I73&lt;&gt;"",
IF(OR(I73=' '!$C$206,I73=' '!$D$206,I73=' '!$E$206,I73=' '!$G$206),1,
IF(OR(I73=' '!$C$207,I73=' '!$D$207,I73=' '!$E$207,I73=' '!$G$207),2,
IF(OR(I73=' '!$C$208,I73=' '!$D$208,I73=' '!$E$208,I73=' '!$G$208),3,
IF(OR(I73=' '!$C$209,I73=' '!$D$209,I73=' '!$E$209,I73=' '!$G$209),4
)))),-1)</f>
        <v>-1</v>
      </c>
      <c r="AE73" s="720">
        <v>1</v>
      </c>
      <c r="AG73" s="720" t="str">
        <f t="shared" si="31"/>
        <v/>
      </c>
      <c r="AI73" s="720">
        <f>IF(O73&lt;&gt;"",
IF(OR(O73=' '!$C$202,O73=' '!$D$202,O73=' '!$E$202,O73=' '!$G$202),1,
IF(OR(O73=' '!$C$203,O73=' '!$D$203,O73=' '!$E$203,O73=' '!$G$203),2,
IF(OR(O73=' '!$C$204,O73=' '!$D$204,O73=' '!$E$204,O73=' '!$G$204),3,
IF(OR(O73=' '!$C$205,O73=' '!$D$205,O73=' '!$E$205,O73=' '!$G$205),4
)))),-1)</f>
        <v>-1</v>
      </c>
      <c r="AJ73" s="720">
        <f>IF(P73&lt;&gt;"",
IF(OR(P73=' '!$C$206,P73=' '!$D$206,P73=' '!$E$206,P73=' '!$G$206),1,
IF(OR(P73=' '!$C$207,P73=' '!$D$207,P73=' '!$E$207,P73=' '!$G$207),2,
IF(OR(P73=' '!$C$208,P73=' '!$D$208,P73=' '!$E$208,P73=' '!$G$208),3,
IF(OR(P73=' '!$C$209,P73=' '!$D$209,P73=' '!$E$209,P73=' '!$G$209),4
)))),-1)</f>
        <v>-1</v>
      </c>
      <c r="AK73" s="720">
        <v>1</v>
      </c>
      <c r="AL73" s="678"/>
      <c r="AM73" s="720" t="str">
        <f t="shared" si="32"/>
        <v/>
      </c>
      <c r="AO73" s="622" t="str">
        <f t="shared" si="38"/>
        <v/>
      </c>
      <c r="AP73" s="622" t="str">
        <f t="shared" si="38"/>
        <v/>
      </c>
      <c r="AQ73" s="622" t="str">
        <f t="shared" si="39"/>
        <v/>
      </c>
      <c r="AR73" s="622" t="str">
        <f t="shared" si="39"/>
        <v/>
      </c>
    </row>
    <row r="74" spans="1:44" ht="14.4" x14ac:dyDescent="0.3">
      <c r="A74" s="715">
        <f t="shared" si="33"/>
        <v>9</v>
      </c>
      <c r="C74" s="1361"/>
      <c r="D74" s="69" t="s">
        <v>949</v>
      </c>
      <c r="E74" s="717">
        <f t="shared" si="29"/>
        <v>0</v>
      </c>
      <c r="F74" s="42"/>
      <c r="G74" s="43"/>
      <c r="H74" s="325" t="str">
        <f>IF(Risikoanalyse!D73&lt;&gt;"",Risikoanalyse!D73,"")</f>
        <v/>
      </c>
      <c r="I74" s="325" t="str">
        <f>IF(Risikoanalyse!E73&lt;&gt;"",Risikoanalyse!E73,"")</f>
        <v/>
      </c>
      <c r="J74" s="719" t="str">
        <f t="shared" si="34"/>
        <v/>
      </c>
      <c r="K74" s="70" t="s">
        <v>469</v>
      </c>
      <c r="L74" s="44"/>
      <c r="M74" s="71" t="s">
        <v>871</v>
      </c>
      <c r="N74" s="717">
        <f t="shared" si="30"/>
        <v>0</v>
      </c>
      <c r="O74" s="326" t="str">
        <f t="shared" si="35"/>
        <v/>
      </c>
      <c r="P74" s="326" t="str">
        <f t="shared" si="36"/>
        <v/>
      </c>
      <c r="Q74" s="719" t="str">
        <f t="shared" si="16"/>
        <v/>
      </c>
      <c r="R74" s="327"/>
      <c r="S74" s="372"/>
      <c r="T74" s="54" t="s">
        <v>389</v>
      </c>
      <c r="U74" s="6"/>
      <c r="V74" s="38"/>
      <c r="W74" s="16"/>
      <c r="X74" s="17"/>
      <c r="Y74" s="17"/>
      <c r="Z74" s="363"/>
      <c r="AA74" s="621" t="str">
        <f t="shared" si="37"/>
        <v/>
      </c>
      <c r="AB74" s="621"/>
      <c r="AC74" s="720">
        <f>IF(H74&lt;&gt;"",
IF(OR(H74=' '!$C$202,H74=' '!$D$202,H74=' '!$E$202,H74=' '!$G$202),1,
IF(OR(H74=' '!$C$203,H74=' '!$D$203,H74=' '!$E$203,H74=' '!$G$203),2,
IF(OR(H74=' '!$C$204,H74=' '!$D$204,H74=' '!$E$204,H74=' '!$G$204),3,
IF(OR(H74=' '!$C$205,H74=' '!$D$205,H74=' '!$E$205,H74=' '!$G$205),4
)))),-1)</f>
        <v>-1</v>
      </c>
      <c r="AD74" s="720">
        <f>IF(I74&lt;&gt;"",
IF(OR(I74=' '!$C$206,I74=' '!$D$206,I74=' '!$E$206,I74=' '!$G$206),1,
IF(OR(I74=' '!$C$207,I74=' '!$D$207,I74=' '!$E$207,I74=' '!$G$207),2,
IF(OR(I74=' '!$C$208,I74=' '!$D$208,I74=' '!$E$208,I74=' '!$G$208),3,
IF(OR(I74=' '!$C$209,I74=' '!$D$209,I74=' '!$E$209,I74=' '!$G$209),4
)))),-1)</f>
        <v>-1</v>
      </c>
      <c r="AE74" s="720">
        <v>1</v>
      </c>
      <c r="AG74" s="720" t="str">
        <f t="shared" si="31"/>
        <v/>
      </c>
      <c r="AI74" s="720">
        <f>IF(O74&lt;&gt;"",
IF(OR(O74=' '!$C$202,O74=' '!$D$202,O74=' '!$E$202,O74=' '!$G$202),1,
IF(OR(O74=' '!$C$203,O74=' '!$D$203,O74=' '!$E$203,O74=' '!$G$203),2,
IF(OR(O74=' '!$C$204,O74=' '!$D$204,O74=' '!$E$204,O74=' '!$G$204),3,
IF(OR(O74=' '!$C$205,O74=' '!$D$205,O74=' '!$E$205,O74=' '!$G$205),4
)))),-1)</f>
        <v>-1</v>
      </c>
      <c r="AJ74" s="720">
        <f>IF(P74&lt;&gt;"",
IF(OR(P74=' '!$C$206,P74=' '!$D$206,P74=' '!$E$206,P74=' '!$G$206),1,
IF(OR(P74=' '!$C$207,P74=' '!$D$207,P74=' '!$E$207,P74=' '!$G$207),2,
IF(OR(P74=' '!$C$208,P74=' '!$D$208,P74=' '!$E$208,P74=' '!$G$208),3,
IF(OR(P74=' '!$C$209,P74=' '!$D$209,P74=' '!$E$209,P74=' '!$G$209),4
)))),-1)</f>
        <v>-1</v>
      </c>
      <c r="AK74" s="720">
        <v>1</v>
      </c>
      <c r="AL74" s="678"/>
      <c r="AM74" s="720" t="str">
        <f t="shared" si="32"/>
        <v/>
      </c>
      <c r="AO74" s="622" t="str">
        <f t="shared" si="38"/>
        <v/>
      </c>
      <c r="AP74" s="622" t="str">
        <f t="shared" si="38"/>
        <v/>
      </c>
      <c r="AQ74" s="622" t="str">
        <f t="shared" si="39"/>
        <v/>
      </c>
      <c r="AR74" s="622" t="str">
        <f t="shared" si="39"/>
        <v/>
      </c>
    </row>
    <row r="75" spans="1:44" ht="14.4" x14ac:dyDescent="0.3">
      <c r="A75" s="715">
        <f t="shared" si="33"/>
        <v>9</v>
      </c>
      <c r="C75" s="1361"/>
      <c r="D75" s="69" t="s">
        <v>950</v>
      </c>
      <c r="E75" s="717">
        <f t="shared" si="29"/>
        <v>0</v>
      </c>
      <c r="F75" s="42"/>
      <c r="G75" s="43"/>
      <c r="H75" s="325" t="str">
        <f>IF(Risikoanalyse!D74&lt;&gt;"",Risikoanalyse!D74,"")</f>
        <v/>
      </c>
      <c r="I75" s="325" t="str">
        <f>IF(Risikoanalyse!E74&lt;&gt;"",Risikoanalyse!E74,"")</f>
        <v/>
      </c>
      <c r="J75" s="719" t="str">
        <f t="shared" si="34"/>
        <v/>
      </c>
      <c r="K75" s="70" t="s">
        <v>470</v>
      </c>
      <c r="L75" s="44"/>
      <c r="M75" s="71" t="s">
        <v>872</v>
      </c>
      <c r="N75" s="717">
        <f t="shared" si="30"/>
        <v>0</v>
      </c>
      <c r="O75" s="326" t="str">
        <f t="shared" si="35"/>
        <v/>
      </c>
      <c r="P75" s="326" t="str">
        <f t="shared" si="36"/>
        <v/>
      </c>
      <c r="Q75" s="719" t="str">
        <f t="shared" si="16"/>
        <v/>
      </c>
      <c r="R75" s="327"/>
      <c r="S75" s="372"/>
      <c r="T75" s="54" t="s">
        <v>390</v>
      </c>
      <c r="U75" s="6"/>
      <c r="V75" s="38"/>
      <c r="W75" s="16"/>
      <c r="X75" s="17"/>
      <c r="Y75" s="17"/>
      <c r="Z75" s="363"/>
      <c r="AA75" s="621" t="str">
        <f t="shared" si="37"/>
        <v/>
      </c>
      <c r="AB75" s="621"/>
      <c r="AC75" s="720">
        <f>IF(H75&lt;&gt;"",
IF(OR(H75=' '!$C$202,H75=' '!$D$202,H75=' '!$E$202,H75=' '!$G$202),1,
IF(OR(H75=' '!$C$203,H75=' '!$D$203,H75=' '!$E$203,H75=' '!$G$203),2,
IF(OR(H75=' '!$C$204,H75=' '!$D$204,H75=' '!$E$204,H75=' '!$G$204),3,
IF(OR(H75=' '!$C$205,H75=' '!$D$205,H75=' '!$E$205,H75=' '!$G$205),4
)))),-1)</f>
        <v>-1</v>
      </c>
      <c r="AD75" s="720">
        <f>IF(I75&lt;&gt;"",
IF(OR(I75=' '!$C$206,I75=' '!$D$206,I75=' '!$E$206,I75=' '!$G$206),1,
IF(OR(I75=' '!$C$207,I75=' '!$D$207,I75=' '!$E$207,I75=' '!$G$207),2,
IF(OR(I75=' '!$C$208,I75=' '!$D$208,I75=' '!$E$208,I75=' '!$G$208),3,
IF(OR(I75=' '!$C$209,I75=' '!$D$209,I75=' '!$E$209,I75=' '!$G$209),4
)))),-1)</f>
        <v>-1</v>
      </c>
      <c r="AE75" s="720">
        <v>1</v>
      </c>
      <c r="AG75" s="720" t="str">
        <f t="shared" si="31"/>
        <v/>
      </c>
      <c r="AI75" s="720">
        <f>IF(O75&lt;&gt;"",
IF(OR(O75=' '!$C$202,O75=' '!$D$202,O75=' '!$E$202,O75=' '!$G$202),1,
IF(OR(O75=' '!$C$203,O75=' '!$D$203,O75=' '!$E$203,O75=' '!$G$203),2,
IF(OR(O75=' '!$C$204,O75=' '!$D$204,O75=' '!$E$204,O75=' '!$G$204),3,
IF(OR(O75=' '!$C$205,O75=' '!$D$205,O75=' '!$E$205,O75=' '!$G$205),4
)))),-1)</f>
        <v>-1</v>
      </c>
      <c r="AJ75" s="720">
        <f>IF(P75&lt;&gt;"",
IF(OR(P75=' '!$C$206,P75=' '!$D$206,P75=' '!$E$206,P75=' '!$G$206),1,
IF(OR(P75=' '!$C$207,P75=' '!$D$207,P75=' '!$E$207,P75=' '!$G$207),2,
IF(OR(P75=' '!$C$208,P75=' '!$D$208,P75=' '!$E$208,P75=' '!$G$208),3,
IF(OR(P75=' '!$C$209,P75=' '!$D$209,P75=' '!$E$209,P75=' '!$G$209),4
)))),-1)</f>
        <v>-1</v>
      </c>
      <c r="AK75" s="720">
        <v>1</v>
      </c>
      <c r="AL75" s="678"/>
      <c r="AM75" s="720" t="str">
        <f t="shared" si="32"/>
        <v/>
      </c>
      <c r="AO75" s="622" t="str">
        <f t="shared" si="38"/>
        <v/>
      </c>
      <c r="AP75" s="622" t="str">
        <f t="shared" si="38"/>
        <v/>
      </c>
      <c r="AQ75" s="622" t="str">
        <f t="shared" si="39"/>
        <v/>
      </c>
      <c r="AR75" s="622" t="str">
        <f t="shared" si="39"/>
        <v/>
      </c>
    </row>
    <row r="76" spans="1:44" ht="14.4" x14ac:dyDescent="0.3">
      <c r="A76" s="715">
        <f t="shared" si="33"/>
        <v>9</v>
      </c>
      <c r="C76" s="1361"/>
      <c r="D76" s="69" t="s">
        <v>951</v>
      </c>
      <c r="E76" s="717">
        <f t="shared" si="29"/>
        <v>0</v>
      </c>
      <c r="F76" s="42"/>
      <c r="G76" s="43"/>
      <c r="H76" s="325" t="str">
        <f>IF(Risikoanalyse!D75&lt;&gt;"",Risikoanalyse!D75,"")</f>
        <v/>
      </c>
      <c r="I76" s="325" t="str">
        <f>IF(Risikoanalyse!E75&lt;&gt;"",Risikoanalyse!E75,"")</f>
        <v/>
      </c>
      <c r="J76" s="719" t="str">
        <f t="shared" si="34"/>
        <v/>
      </c>
      <c r="K76" s="70" t="s">
        <v>471</v>
      </c>
      <c r="L76" s="44"/>
      <c r="M76" s="71" t="s">
        <v>873</v>
      </c>
      <c r="N76" s="717">
        <f t="shared" si="30"/>
        <v>0</v>
      </c>
      <c r="O76" s="326" t="str">
        <f t="shared" si="35"/>
        <v/>
      </c>
      <c r="P76" s="326" t="str">
        <f t="shared" si="36"/>
        <v/>
      </c>
      <c r="Q76" s="719" t="str">
        <f t="shared" si="16"/>
        <v/>
      </c>
      <c r="R76" s="327"/>
      <c r="S76" s="372"/>
      <c r="T76" s="54" t="s">
        <v>391</v>
      </c>
      <c r="U76" s="6"/>
      <c r="V76" s="38"/>
      <c r="W76" s="16"/>
      <c r="X76" s="17"/>
      <c r="Y76" s="17"/>
      <c r="Z76" s="363"/>
      <c r="AA76" s="621" t="str">
        <f t="shared" si="37"/>
        <v/>
      </c>
      <c r="AB76" s="621"/>
      <c r="AC76" s="720">
        <f>IF(H76&lt;&gt;"",
IF(OR(H76=' '!$C$202,H76=' '!$D$202,H76=' '!$E$202,H76=' '!$G$202),1,
IF(OR(H76=' '!$C$203,H76=' '!$D$203,H76=' '!$E$203,H76=' '!$G$203),2,
IF(OR(H76=' '!$C$204,H76=' '!$D$204,H76=' '!$E$204,H76=' '!$G$204),3,
IF(OR(H76=' '!$C$205,H76=' '!$D$205,H76=' '!$E$205,H76=' '!$G$205),4
)))),-1)</f>
        <v>-1</v>
      </c>
      <c r="AD76" s="720">
        <f>IF(I76&lt;&gt;"",
IF(OR(I76=' '!$C$206,I76=' '!$D$206,I76=' '!$E$206,I76=' '!$G$206),1,
IF(OR(I76=' '!$C$207,I76=' '!$D$207,I76=' '!$E$207,I76=' '!$G$207),2,
IF(OR(I76=' '!$C$208,I76=' '!$D$208,I76=' '!$E$208,I76=' '!$G$208),3,
IF(OR(I76=' '!$C$209,I76=' '!$D$209,I76=' '!$E$209,I76=' '!$G$209),4
)))),-1)</f>
        <v>-1</v>
      </c>
      <c r="AE76" s="720">
        <v>1</v>
      </c>
      <c r="AG76" s="720" t="str">
        <f t="shared" si="31"/>
        <v/>
      </c>
      <c r="AI76" s="720">
        <f>IF(O76&lt;&gt;"",
IF(OR(O76=' '!$C$202,O76=' '!$D$202,O76=' '!$E$202,O76=' '!$G$202),1,
IF(OR(O76=' '!$C$203,O76=' '!$D$203,O76=' '!$E$203,O76=' '!$G$203),2,
IF(OR(O76=' '!$C$204,O76=' '!$D$204,O76=' '!$E$204,O76=' '!$G$204),3,
IF(OR(O76=' '!$C$205,O76=' '!$D$205,O76=' '!$E$205,O76=' '!$G$205),4
)))),-1)</f>
        <v>-1</v>
      </c>
      <c r="AJ76" s="720">
        <f>IF(P76&lt;&gt;"",
IF(OR(P76=' '!$C$206,P76=' '!$D$206,P76=' '!$E$206,P76=' '!$G$206),1,
IF(OR(P76=' '!$C$207,P76=' '!$D$207,P76=' '!$E$207,P76=' '!$G$207),2,
IF(OR(P76=' '!$C$208,P76=' '!$D$208,P76=' '!$E$208,P76=' '!$G$208),3,
IF(OR(P76=' '!$C$209,P76=' '!$D$209,P76=' '!$E$209,P76=' '!$G$209),4
)))),-1)</f>
        <v>-1</v>
      </c>
      <c r="AK76" s="720">
        <v>1</v>
      </c>
      <c r="AL76" s="678"/>
      <c r="AM76" s="720" t="str">
        <f t="shared" si="32"/>
        <v/>
      </c>
      <c r="AO76" s="622" t="str">
        <f t="shared" si="38"/>
        <v/>
      </c>
      <c r="AP76" s="622" t="str">
        <f t="shared" si="38"/>
        <v/>
      </c>
      <c r="AQ76" s="622" t="str">
        <f t="shared" si="39"/>
        <v/>
      </c>
      <c r="AR76" s="622" t="str">
        <f t="shared" si="39"/>
        <v/>
      </c>
    </row>
    <row r="77" spans="1:44" ht="14.4" x14ac:dyDescent="0.3">
      <c r="A77" s="715">
        <f t="shared" si="33"/>
        <v>9</v>
      </c>
      <c r="C77" s="1362"/>
      <c r="D77" s="69" t="s">
        <v>952</v>
      </c>
      <c r="E77" s="717">
        <f t="shared" si="29"/>
        <v>0</v>
      </c>
      <c r="F77" s="42"/>
      <c r="G77" s="43"/>
      <c r="H77" s="325" t="str">
        <f>IF(Risikoanalyse!D76&lt;&gt;"",Risikoanalyse!D76,"")</f>
        <v/>
      </c>
      <c r="I77" s="325" t="str">
        <f>IF(Risikoanalyse!E76&lt;&gt;"",Risikoanalyse!E76,"")</f>
        <v/>
      </c>
      <c r="J77" s="719" t="str">
        <f t="shared" si="34"/>
        <v/>
      </c>
      <c r="K77" s="70" t="s">
        <v>472</v>
      </c>
      <c r="L77" s="44"/>
      <c r="M77" s="71" t="s">
        <v>874</v>
      </c>
      <c r="N77" s="717">
        <f t="shared" si="30"/>
        <v>0</v>
      </c>
      <c r="O77" s="326" t="str">
        <f t="shared" si="35"/>
        <v/>
      </c>
      <c r="P77" s="326" t="str">
        <f t="shared" si="36"/>
        <v/>
      </c>
      <c r="Q77" s="719" t="str">
        <f t="shared" si="16"/>
        <v/>
      </c>
      <c r="R77" s="327"/>
      <c r="S77" s="372"/>
      <c r="T77" s="54" t="s">
        <v>392</v>
      </c>
      <c r="U77" s="6"/>
      <c r="V77" s="38"/>
      <c r="W77" s="16"/>
      <c r="X77" s="17"/>
      <c r="Y77" s="17"/>
      <c r="Z77" s="363"/>
      <c r="AA77" s="621" t="str">
        <f t="shared" si="37"/>
        <v/>
      </c>
      <c r="AB77" s="621"/>
      <c r="AC77" s="720">
        <f>IF(H77&lt;&gt;"",
IF(OR(H77=' '!$C$202,H77=' '!$D$202,H77=' '!$E$202,H77=' '!$G$202),1,
IF(OR(H77=' '!$C$203,H77=' '!$D$203,H77=' '!$E$203,H77=' '!$G$203),2,
IF(OR(H77=' '!$C$204,H77=' '!$D$204,H77=' '!$E$204,H77=' '!$G$204),3,
IF(OR(H77=' '!$C$205,H77=' '!$D$205,H77=' '!$E$205,H77=' '!$G$205),4
)))),-1)</f>
        <v>-1</v>
      </c>
      <c r="AD77" s="720">
        <f>IF(I77&lt;&gt;"",
IF(OR(I77=' '!$C$206,I77=' '!$D$206,I77=' '!$E$206,I77=' '!$G$206),1,
IF(OR(I77=' '!$C$207,I77=' '!$D$207,I77=' '!$E$207,I77=' '!$G$207),2,
IF(OR(I77=' '!$C$208,I77=' '!$D$208,I77=' '!$E$208,I77=' '!$G$208),3,
IF(OR(I77=' '!$C$209,I77=' '!$D$209,I77=' '!$E$209,I77=' '!$G$209),4
)))),-1)</f>
        <v>-1</v>
      </c>
      <c r="AE77" s="720">
        <v>1</v>
      </c>
      <c r="AG77" s="720" t="str">
        <f t="shared" si="31"/>
        <v/>
      </c>
      <c r="AI77" s="720">
        <f>IF(O77&lt;&gt;"",
IF(OR(O77=' '!$C$202,O77=' '!$D$202,O77=' '!$E$202,O77=' '!$G$202),1,
IF(OR(O77=' '!$C$203,O77=' '!$D$203,O77=' '!$E$203,O77=' '!$G$203),2,
IF(OR(O77=' '!$C$204,O77=' '!$D$204,O77=' '!$E$204,O77=' '!$G$204),3,
IF(OR(O77=' '!$C$205,O77=' '!$D$205,O77=' '!$E$205,O77=' '!$G$205),4
)))),-1)</f>
        <v>-1</v>
      </c>
      <c r="AJ77" s="720">
        <f>IF(P77&lt;&gt;"",
IF(OR(P77=' '!$C$206,P77=' '!$D$206,P77=' '!$E$206,P77=' '!$G$206),1,
IF(OR(P77=' '!$C$207,P77=' '!$D$207,P77=' '!$E$207,P77=' '!$G$207),2,
IF(OR(P77=' '!$C$208,P77=' '!$D$208,P77=' '!$E$208,P77=' '!$G$208),3,
IF(OR(P77=' '!$C$209,P77=' '!$D$209,P77=' '!$E$209,P77=' '!$G$209),4
)))),-1)</f>
        <v>-1</v>
      </c>
      <c r="AK77" s="720">
        <v>1</v>
      </c>
      <c r="AL77" s="678"/>
      <c r="AM77" s="720" t="str">
        <f t="shared" si="32"/>
        <v/>
      </c>
      <c r="AO77" s="622" t="str">
        <f t="shared" si="38"/>
        <v/>
      </c>
      <c r="AP77" s="622" t="str">
        <f t="shared" si="38"/>
        <v/>
      </c>
      <c r="AQ77" s="622" t="str">
        <f t="shared" si="39"/>
        <v/>
      </c>
      <c r="AR77" s="622" t="str">
        <f t="shared" si="39"/>
        <v/>
      </c>
    </row>
    <row r="78" spans="1:44" ht="15.75" customHeight="1" x14ac:dyDescent="0.3">
      <c r="A78" s="715">
        <f>IF(B78=B70,B70,B70+1)</f>
        <v>10</v>
      </c>
      <c r="B78" s="716">
        <f>B70+1</f>
        <v>10</v>
      </c>
      <c r="C78" s="1359"/>
      <c r="D78" s="69" t="s">
        <v>953</v>
      </c>
      <c r="E78" s="717">
        <f t="shared" si="29"/>
        <v>0</v>
      </c>
      <c r="F78" s="42"/>
      <c r="G78" s="43"/>
      <c r="H78" s="325" t="str">
        <f>IF(Risikoanalyse!D77&lt;&gt;"",Risikoanalyse!D77,"")</f>
        <v/>
      </c>
      <c r="I78" s="325" t="str">
        <f>IF(Risikoanalyse!E77&lt;&gt;"",Risikoanalyse!E77,"")</f>
        <v/>
      </c>
      <c r="J78" s="719" t="str">
        <f t="shared" si="34"/>
        <v/>
      </c>
      <c r="K78" s="70" t="s">
        <v>473</v>
      </c>
      <c r="L78" s="45"/>
      <c r="M78" s="71" t="s">
        <v>875</v>
      </c>
      <c r="N78" s="717">
        <f t="shared" si="30"/>
        <v>0</v>
      </c>
      <c r="O78" s="326" t="str">
        <f t="shared" si="35"/>
        <v/>
      </c>
      <c r="P78" s="326" t="str">
        <f t="shared" si="36"/>
        <v/>
      </c>
      <c r="Q78" s="719" t="str">
        <f t="shared" si="16"/>
        <v/>
      </c>
      <c r="R78" s="328"/>
      <c r="S78" s="373"/>
      <c r="T78" s="55" t="s">
        <v>393</v>
      </c>
      <c r="U78" s="11"/>
      <c r="V78" s="39"/>
      <c r="W78" s="18"/>
      <c r="X78" s="19"/>
      <c r="Y78" s="19"/>
      <c r="Z78" s="364"/>
      <c r="AA78" s="621" t="str">
        <f>IF($C$78="","","drucken")</f>
        <v/>
      </c>
      <c r="AB78" s="621"/>
      <c r="AC78" s="720">
        <f>IF(H78&lt;&gt;"",
IF(OR(H78=' '!$C$202,H78=' '!$D$202,H78=' '!$E$202,H78=' '!$G$202),1,
IF(OR(H78=' '!$C$203,H78=' '!$D$203,H78=' '!$E$203,H78=' '!$G$203),2,
IF(OR(H78=' '!$C$204,H78=' '!$D$204,H78=' '!$E$204,H78=' '!$G$204),3,
IF(OR(H78=' '!$C$205,H78=' '!$D$205,H78=' '!$E$205,H78=' '!$G$205),4
)))),-1)</f>
        <v>-1</v>
      </c>
      <c r="AD78" s="720">
        <f>IF(I78&lt;&gt;"",
IF(OR(I78=' '!$C$206,I78=' '!$D$206,I78=' '!$E$206,I78=' '!$G$206),1,
IF(OR(I78=' '!$C$207,I78=' '!$D$207,I78=' '!$E$207,I78=' '!$G$207),2,
IF(OR(I78=' '!$C$208,I78=' '!$D$208,I78=' '!$E$208,I78=' '!$G$208),3,
IF(OR(I78=' '!$C$209,I78=' '!$D$209,I78=' '!$E$209,I78=' '!$G$209),4
)))),-1)</f>
        <v>-1</v>
      </c>
      <c r="AE78" s="720">
        <v>1</v>
      </c>
      <c r="AG78" s="720" t="str">
        <f t="shared" si="31"/>
        <v/>
      </c>
      <c r="AI78" s="720">
        <f>IF(O78&lt;&gt;"",
IF(OR(O78=' '!$C$202,O78=' '!$D$202,O78=' '!$E$202,O78=' '!$G$202),1,
IF(OR(O78=' '!$C$203,O78=' '!$D$203,O78=' '!$E$203,O78=' '!$G$203),2,
IF(OR(O78=' '!$C$204,O78=' '!$D$204,O78=' '!$E$204,O78=' '!$G$204),3,
IF(OR(O78=' '!$C$205,O78=' '!$D$205,O78=' '!$E$205,O78=' '!$G$205),4
)))),-1)</f>
        <v>-1</v>
      </c>
      <c r="AJ78" s="720">
        <f>IF(P78&lt;&gt;"",
IF(OR(P78=' '!$C$206,P78=' '!$D$206,P78=' '!$E$206,P78=' '!$G$206),1,
IF(OR(P78=' '!$C$207,P78=' '!$D$207,P78=' '!$E$207,P78=' '!$G$207),2,
IF(OR(P78=' '!$C$208,P78=' '!$D$208,P78=' '!$E$208,P78=' '!$G$208),3,
IF(OR(P78=' '!$C$209,P78=' '!$D$209,P78=' '!$E$209,P78=' '!$G$209),4
)))),-1)</f>
        <v>-1</v>
      </c>
      <c r="AK78" s="720">
        <v>1</v>
      </c>
      <c r="AL78" s="678"/>
      <c r="AM78" s="720" t="str">
        <f t="shared" si="32"/>
        <v/>
      </c>
      <c r="AO78" s="622" t="str">
        <f t="shared" si="38"/>
        <v/>
      </c>
      <c r="AP78" s="622" t="str">
        <f t="shared" si="38"/>
        <v/>
      </c>
      <c r="AQ78" s="622" t="str">
        <f t="shared" si="39"/>
        <v/>
      </c>
      <c r="AR78" s="622" t="str">
        <f t="shared" si="39"/>
        <v/>
      </c>
    </row>
    <row r="79" spans="1:44" ht="15.75" customHeight="1" x14ac:dyDescent="0.3">
      <c r="A79" s="715">
        <f>A78</f>
        <v>10</v>
      </c>
      <c r="B79" s="704">
        <f t="shared" ref="B79:B85" si="40">$A$78</f>
        <v>10</v>
      </c>
      <c r="C79" s="1360"/>
      <c r="D79" s="69" t="s">
        <v>954</v>
      </c>
      <c r="E79" s="717">
        <f t="shared" si="29"/>
        <v>0</v>
      </c>
      <c r="F79" s="42"/>
      <c r="G79" s="43"/>
      <c r="H79" s="325" t="str">
        <f>IF(Risikoanalyse!D78&lt;&gt;"",Risikoanalyse!D78,"")</f>
        <v/>
      </c>
      <c r="I79" s="325" t="str">
        <f>IF(Risikoanalyse!E78&lt;&gt;"",Risikoanalyse!E78,"")</f>
        <v/>
      </c>
      <c r="J79" s="719" t="str">
        <f t="shared" si="34"/>
        <v/>
      </c>
      <c r="K79" s="70" t="s">
        <v>474</v>
      </c>
      <c r="L79" s="45"/>
      <c r="M79" s="71" t="s">
        <v>876</v>
      </c>
      <c r="N79" s="717">
        <f t="shared" si="30"/>
        <v>0</v>
      </c>
      <c r="O79" s="326" t="str">
        <f t="shared" si="35"/>
        <v/>
      </c>
      <c r="P79" s="326" t="str">
        <f t="shared" si="36"/>
        <v/>
      </c>
      <c r="Q79" s="719" t="str">
        <f t="shared" si="16"/>
        <v/>
      </c>
      <c r="R79" s="328"/>
      <c r="S79" s="373"/>
      <c r="T79" s="55" t="s">
        <v>394</v>
      </c>
      <c r="U79" s="11"/>
      <c r="V79" s="39"/>
      <c r="W79" s="18"/>
      <c r="X79" s="19"/>
      <c r="Y79" s="19"/>
      <c r="Z79" s="364"/>
      <c r="AA79" s="621" t="str">
        <f t="shared" ref="AA79:AA86" si="41">IF($C$78="","","drucken")</f>
        <v/>
      </c>
      <c r="AB79" s="621"/>
      <c r="AC79" s="720">
        <f>IF(H79&lt;&gt;"",
IF(OR(H79=' '!$C$202,H79=' '!$D$202,H79=' '!$E$202,H79=' '!$G$202),1,
IF(OR(H79=' '!$C$203,H79=' '!$D$203,H79=' '!$E$203,H79=' '!$G$203),2,
IF(OR(H79=' '!$C$204,H79=' '!$D$204,H79=' '!$E$204,H79=' '!$G$204),3,
IF(OR(H79=' '!$C$205,H79=' '!$D$205,H79=' '!$E$205,H79=' '!$G$205),4
)))),-1)</f>
        <v>-1</v>
      </c>
      <c r="AD79" s="720">
        <f>IF(I79&lt;&gt;"",
IF(OR(I79=' '!$C$206,I79=' '!$D$206,I79=' '!$E$206,I79=' '!$G$206),1,
IF(OR(I79=' '!$C$207,I79=' '!$D$207,I79=' '!$E$207,I79=' '!$G$207),2,
IF(OR(I79=' '!$C$208,I79=' '!$D$208,I79=' '!$E$208,I79=' '!$G$208),3,
IF(OR(I79=' '!$C$209,I79=' '!$D$209,I79=' '!$E$209,I79=' '!$G$209),4
)))),-1)</f>
        <v>-1</v>
      </c>
      <c r="AE79" s="720">
        <v>1</v>
      </c>
      <c r="AG79" s="720" t="str">
        <f t="shared" si="31"/>
        <v/>
      </c>
      <c r="AI79" s="720">
        <f>IF(O79&lt;&gt;"",
IF(OR(O79=' '!$C$202,O79=' '!$D$202,O79=' '!$E$202,O79=' '!$G$202),1,
IF(OR(O79=' '!$C$203,O79=' '!$D$203,O79=' '!$E$203,O79=' '!$G$203),2,
IF(OR(O79=' '!$C$204,O79=' '!$D$204,O79=' '!$E$204,O79=' '!$G$204),3,
IF(OR(O79=' '!$C$205,O79=' '!$D$205,O79=' '!$E$205,O79=' '!$G$205),4
)))),-1)</f>
        <v>-1</v>
      </c>
      <c r="AJ79" s="720">
        <f>IF(P79&lt;&gt;"",
IF(OR(P79=' '!$C$206,P79=' '!$D$206,P79=' '!$E$206,P79=' '!$G$206),1,
IF(OR(P79=' '!$C$207,P79=' '!$D$207,P79=' '!$E$207,P79=' '!$G$207),2,
IF(OR(P79=' '!$C$208,P79=' '!$D$208,P79=' '!$E$208,P79=' '!$G$208),3,
IF(OR(P79=' '!$C$209,P79=' '!$D$209,P79=' '!$E$209,P79=' '!$G$209),4
)))),-1)</f>
        <v>-1</v>
      </c>
      <c r="AK79" s="720">
        <v>1</v>
      </c>
      <c r="AL79" s="678"/>
      <c r="AM79" s="720" t="str">
        <f t="shared" si="32"/>
        <v/>
      </c>
      <c r="AO79" s="622" t="str">
        <f t="shared" si="38"/>
        <v/>
      </c>
      <c r="AP79" s="622" t="str">
        <f t="shared" si="38"/>
        <v/>
      </c>
      <c r="AQ79" s="622" t="str">
        <f t="shared" si="39"/>
        <v/>
      </c>
      <c r="AR79" s="622" t="str">
        <f t="shared" si="39"/>
        <v/>
      </c>
    </row>
    <row r="80" spans="1:44" ht="15.75" customHeight="1" x14ac:dyDescent="0.3">
      <c r="A80" s="715">
        <f t="shared" ref="A80:A85" si="42">A79</f>
        <v>10</v>
      </c>
      <c r="B80" s="704">
        <f t="shared" si="40"/>
        <v>10</v>
      </c>
      <c r="C80" s="1360"/>
      <c r="D80" s="69" t="s">
        <v>955</v>
      </c>
      <c r="E80" s="717">
        <f t="shared" si="29"/>
        <v>0</v>
      </c>
      <c r="F80" s="42"/>
      <c r="G80" s="43"/>
      <c r="H80" s="325" t="str">
        <f>IF(Risikoanalyse!D79&lt;&gt;"",Risikoanalyse!D79,"")</f>
        <v/>
      </c>
      <c r="I80" s="325" t="str">
        <f>IF(Risikoanalyse!E79&lt;&gt;"",Risikoanalyse!E79,"")</f>
        <v/>
      </c>
      <c r="J80" s="719" t="str">
        <f t="shared" si="34"/>
        <v/>
      </c>
      <c r="K80" s="70" t="s">
        <v>475</v>
      </c>
      <c r="L80" s="45"/>
      <c r="M80" s="71" t="s">
        <v>877</v>
      </c>
      <c r="N80" s="717">
        <f t="shared" si="30"/>
        <v>0</v>
      </c>
      <c r="O80" s="326" t="str">
        <f t="shared" si="35"/>
        <v/>
      </c>
      <c r="P80" s="326" t="str">
        <f t="shared" si="36"/>
        <v/>
      </c>
      <c r="Q80" s="719" t="str">
        <f t="shared" ref="Q80:Q85" si="43">AM80</f>
        <v/>
      </c>
      <c r="R80" s="328"/>
      <c r="S80" s="373"/>
      <c r="T80" s="55" t="s">
        <v>395</v>
      </c>
      <c r="U80" s="11"/>
      <c r="V80" s="39"/>
      <c r="W80" s="18"/>
      <c r="X80" s="19"/>
      <c r="Y80" s="19"/>
      <c r="Z80" s="364"/>
      <c r="AA80" s="621" t="str">
        <f t="shared" si="41"/>
        <v/>
      </c>
      <c r="AB80" s="621"/>
      <c r="AC80" s="720">
        <f>IF(H80&lt;&gt;"",
IF(OR(H80=' '!$C$202,H80=' '!$D$202,H80=' '!$E$202,H80=' '!$G$202),1,
IF(OR(H80=' '!$C$203,H80=' '!$D$203,H80=' '!$E$203,H80=' '!$G$203),2,
IF(OR(H80=' '!$C$204,H80=' '!$D$204,H80=' '!$E$204,H80=' '!$G$204),3,
IF(OR(H80=' '!$C$205,H80=' '!$D$205,H80=' '!$E$205,H80=' '!$G$205),4
)))),-1)</f>
        <v>-1</v>
      </c>
      <c r="AD80" s="720">
        <f>IF(I80&lt;&gt;"",
IF(OR(I80=' '!$C$206,I80=' '!$D$206,I80=' '!$E$206,I80=' '!$G$206),1,
IF(OR(I80=' '!$C$207,I80=' '!$D$207,I80=' '!$E$207,I80=' '!$G$207),2,
IF(OR(I80=' '!$C$208,I80=' '!$D$208,I80=' '!$E$208,I80=' '!$G$208),3,
IF(OR(I80=' '!$C$209,I80=' '!$D$209,I80=' '!$E$209,I80=' '!$G$209),4
)))),-1)</f>
        <v>-1</v>
      </c>
      <c r="AE80" s="720">
        <v>1</v>
      </c>
      <c r="AG80" s="720" t="str">
        <f t="shared" si="31"/>
        <v/>
      </c>
      <c r="AI80" s="720">
        <f>IF(O80&lt;&gt;"",
IF(OR(O80=' '!$C$202,O80=' '!$D$202,O80=' '!$E$202,O80=' '!$G$202),1,
IF(OR(O80=' '!$C$203,O80=' '!$D$203,O80=' '!$E$203,O80=' '!$G$203),2,
IF(OR(O80=' '!$C$204,O80=' '!$D$204,O80=' '!$E$204,O80=' '!$G$204),3,
IF(OR(O80=' '!$C$205,O80=' '!$D$205,O80=' '!$E$205,O80=' '!$G$205),4
)))),-1)</f>
        <v>-1</v>
      </c>
      <c r="AJ80" s="720">
        <f>IF(P80&lt;&gt;"",
IF(OR(P80=' '!$C$206,P80=' '!$D$206,P80=' '!$E$206,P80=' '!$G$206),1,
IF(OR(P80=' '!$C$207,P80=' '!$D$207,P80=' '!$E$207,P80=' '!$G$207),2,
IF(OR(P80=' '!$C$208,P80=' '!$D$208,P80=' '!$E$208,P80=' '!$G$208),3,
IF(OR(P80=' '!$C$209,P80=' '!$D$209,P80=' '!$E$209,P80=' '!$G$209),4
)))),-1)</f>
        <v>-1</v>
      </c>
      <c r="AK80" s="720">
        <v>1</v>
      </c>
      <c r="AL80" s="678"/>
      <c r="AM80" s="720" t="str">
        <f t="shared" si="32"/>
        <v/>
      </c>
      <c r="AO80" s="622" t="str">
        <f t="shared" si="38"/>
        <v/>
      </c>
      <c r="AP80" s="622" t="str">
        <f t="shared" si="38"/>
        <v/>
      </c>
      <c r="AQ80" s="622" t="str">
        <f t="shared" si="39"/>
        <v/>
      </c>
      <c r="AR80" s="622" t="str">
        <f t="shared" si="39"/>
        <v/>
      </c>
    </row>
    <row r="81" spans="1:44" ht="15.75" customHeight="1" x14ac:dyDescent="0.3">
      <c r="A81" s="715">
        <f t="shared" si="42"/>
        <v>10</v>
      </c>
      <c r="B81" s="704">
        <f t="shared" si="40"/>
        <v>10</v>
      </c>
      <c r="C81" s="1360"/>
      <c r="D81" s="69" t="s">
        <v>956</v>
      </c>
      <c r="E81" s="717">
        <f t="shared" si="29"/>
        <v>0</v>
      </c>
      <c r="F81" s="42"/>
      <c r="G81" s="43"/>
      <c r="H81" s="325" t="str">
        <f>IF(Risikoanalyse!D80&lt;&gt;"",Risikoanalyse!D80,"")</f>
        <v/>
      </c>
      <c r="I81" s="325" t="str">
        <f>IF(Risikoanalyse!E80&lt;&gt;"",Risikoanalyse!E80,"")</f>
        <v/>
      </c>
      <c r="J81" s="719" t="str">
        <f t="shared" si="34"/>
        <v/>
      </c>
      <c r="K81" s="70" t="s">
        <v>476</v>
      </c>
      <c r="L81" s="45"/>
      <c r="M81" s="71" t="s">
        <v>878</v>
      </c>
      <c r="N81" s="717">
        <f t="shared" si="30"/>
        <v>0</v>
      </c>
      <c r="O81" s="326" t="str">
        <f t="shared" si="35"/>
        <v/>
      </c>
      <c r="P81" s="326" t="str">
        <f t="shared" si="36"/>
        <v/>
      </c>
      <c r="Q81" s="719" t="str">
        <f t="shared" si="43"/>
        <v/>
      </c>
      <c r="R81" s="328"/>
      <c r="S81" s="373"/>
      <c r="T81" s="55" t="s">
        <v>396</v>
      </c>
      <c r="U81" s="11"/>
      <c r="V81" s="39"/>
      <c r="W81" s="18"/>
      <c r="X81" s="19"/>
      <c r="Y81" s="19"/>
      <c r="Z81" s="364"/>
      <c r="AA81" s="621" t="str">
        <f t="shared" si="41"/>
        <v/>
      </c>
      <c r="AB81" s="621"/>
      <c r="AC81" s="720">
        <f>IF(H81&lt;&gt;"",
IF(OR(H81=' '!$C$202,H81=' '!$D$202,H81=' '!$E$202,H81=' '!$G$202),1,
IF(OR(H81=' '!$C$203,H81=' '!$D$203,H81=' '!$E$203,H81=' '!$G$203),2,
IF(OR(H81=' '!$C$204,H81=' '!$D$204,H81=' '!$E$204,H81=' '!$G$204),3,
IF(OR(H81=' '!$C$205,H81=' '!$D$205,H81=' '!$E$205,H81=' '!$G$205),4
)))),-1)</f>
        <v>-1</v>
      </c>
      <c r="AD81" s="720">
        <f>IF(I81&lt;&gt;"",
IF(OR(I81=' '!$C$206,I81=' '!$D$206,I81=' '!$E$206,I81=' '!$G$206),1,
IF(OR(I81=' '!$C$207,I81=' '!$D$207,I81=' '!$E$207,I81=' '!$G$207),2,
IF(OR(I81=' '!$C$208,I81=' '!$D$208,I81=' '!$E$208,I81=' '!$G$208),3,
IF(OR(I81=' '!$C$209,I81=' '!$D$209,I81=' '!$E$209,I81=' '!$G$209),4
)))),-1)</f>
        <v>-1</v>
      </c>
      <c r="AE81" s="720">
        <v>1</v>
      </c>
      <c r="AG81" s="720" t="str">
        <f t="shared" si="31"/>
        <v/>
      </c>
      <c r="AI81" s="720">
        <f>IF(O81&lt;&gt;"",
IF(OR(O81=' '!$C$202,O81=' '!$D$202,O81=' '!$E$202,O81=' '!$G$202),1,
IF(OR(O81=' '!$C$203,O81=' '!$D$203,O81=' '!$E$203,O81=' '!$G$203),2,
IF(OR(O81=' '!$C$204,O81=' '!$D$204,O81=' '!$E$204,O81=' '!$G$204),3,
IF(OR(O81=' '!$C$205,O81=' '!$D$205,O81=' '!$E$205,O81=' '!$G$205),4
)))),-1)</f>
        <v>-1</v>
      </c>
      <c r="AJ81" s="720">
        <f>IF(P81&lt;&gt;"",
IF(OR(P81=' '!$C$206,P81=' '!$D$206,P81=' '!$E$206,P81=' '!$G$206),1,
IF(OR(P81=' '!$C$207,P81=' '!$D$207,P81=' '!$E$207,P81=' '!$G$207),2,
IF(OR(P81=' '!$C$208,P81=' '!$D$208,P81=' '!$E$208,P81=' '!$G$208),3,
IF(OR(P81=' '!$C$209,P81=' '!$D$209,P81=' '!$E$209,P81=' '!$G$209),4
)))),-1)</f>
        <v>-1</v>
      </c>
      <c r="AK81" s="720">
        <v>1</v>
      </c>
      <c r="AL81" s="678"/>
      <c r="AM81" s="720" t="str">
        <f t="shared" si="32"/>
        <v/>
      </c>
      <c r="AO81" s="622" t="str">
        <f t="shared" si="38"/>
        <v/>
      </c>
      <c r="AP81" s="622" t="str">
        <f t="shared" si="38"/>
        <v/>
      </c>
      <c r="AQ81" s="622" t="str">
        <f t="shared" si="39"/>
        <v/>
      </c>
      <c r="AR81" s="622" t="str">
        <f t="shared" si="39"/>
        <v/>
      </c>
    </row>
    <row r="82" spans="1:44" ht="14.4" x14ac:dyDescent="0.3">
      <c r="A82" s="715">
        <f t="shared" si="42"/>
        <v>10</v>
      </c>
      <c r="B82" s="704">
        <f t="shared" si="40"/>
        <v>10</v>
      </c>
      <c r="C82" s="1361"/>
      <c r="D82" s="69" t="s">
        <v>957</v>
      </c>
      <c r="E82" s="717">
        <f t="shared" si="29"/>
        <v>0</v>
      </c>
      <c r="F82" s="42"/>
      <c r="G82" s="43"/>
      <c r="H82" s="325" t="str">
        <f>IF(Risikoanalyse!D81&lt;&gt;"",Risikoanalyse!D81,"")</f>
        <v/>
      </c>
      <c r="I82" s="325" t="str">
        <f>IF(Risikoanalyse!E81&lt;&gt;"",Risikoanalyse!E81,"")</f>
        <v/>
      </c>
      <c r="J82" s="719" t="str">
        <f t="shared" si="34"/>
        <v/>
      </c>
      <c r="K82" s="70" t="s">
        <v>477</v>
      </c>
      <c r="L82" s="45"/>
      <c r="M82" s="71" t="s">
        <v>879</v>
      </c>
      <c r="N82" s="717">
        <f t="shared" si="30"/>
        <v>0</v>
      </c>
      <c r="O82" s="326" t="str">
        <f t="shared" si="35"/>
        <v/>
      </c>
      <c r="P82" s="326" t="str">
        <f t="shared" si="36"/>
        <v/>
      </c>
      <c r="Q82" s="719" t="str">
        <f t="shared" si="43"/>
        <v/>
      </c>
      <c r="R82" s="328"/>
      <c r="S82" s="373"/>
      <c r="T82" s="55" t="s">
        <v>397</v>
      </c>
      <c r="U82" s="11"/>
      <c r="V82" s="39"/>
      <c r="W82" s="18"/>
      <c r="X82" s="19"/>
      <c r="Y82" s="19"/>
      <c r="Z82" s="364"/>
      <c r="AA82" s="621" t="str">
        <f t="shared" si="41"/>
        <v/>
      </c>
      <c r="AB82" s="621"/>
      <c r="AC82" s="720">
        <f>IF(H82&lt;&gt;"",
IF(OR(H82=' '!$C$202,H82=' '!$D$202,H82=' '!$E$202,H82=' '!$G$202),1,
IF(OR(H82=' '!$C$203,H82=' '!$D$203,H82=' '!$E$203,H82=' '!$G$203),2,
IF(OR(H82=' '!$C$204,H82=' '!$D$204,H82=' '!$E$204,H82=' '!$G$204),3,
IF(OR(H82=' '!$C$205,H82=' '!$D$205,H82=' '!$E$205,H82=' '!$G$205),4
)))),-1)</f>
        <v>-1</v>
      </c>
      <c r="AD82" s="720">
        <f>IF(I82&lt;&gt;"",
IF(OR(I82=' '!$C$206,I82=' '!$D$206,I82=' '!$E$206,I82=' '!$G$206),1,
IF(OR(I82=' '!$C$207,I82=' '!$D$207,I82=' '!$E$207,I82=' '!$G$207),2,
IF(OR(I82=' '!$C$208,I82=' '!$D$208,I82=' '!$E$208,I82=' '!$G$208),3,
IF(OR(I82=' '!$C$209,I82=' '!$D$209,I82=' '!$E$209,I82=' '!$G$209),4
)))),-1)</f>
        <v>-1</v>
      </c>
      <c r="AE82" s="720">
        <v>1</v>
      </c>
      <c r="AG82" s="720" t="str">
        <f t="shared" si="31"/>
        <v/>
      </c>
      <c r="AI82" s="720">
        <f>IF(O82&lt;&gt;"",
IF(OR(O82=' '!$C$202,O82=' '!$D$202,O82=' '!$E$202,O82=' '!$G$202),1,
IF(OR(O82=' '!$C$203,O82=' '!$D$203,O82=' '!$E$203,O82=' '!$G$203),2,
IF(OR(O82=' '!$C$204,O82=' '!$D$204,O82=' '!$E$204,O82=' '!$G$204),3,
IF(OR(O82=' '!$C$205,O82=' '!$D$205,O82=' '!$E$205,O82=' '!$G$205),4
)))),-1)</f>
        <v>-1</v>
      </c>
      <c r="AJ82" s="720">
        <f>IF(P82&lt;&gt;"",
IF(OR(P82=' '!$C$206,P82=' '!$D$206,P82=' '!$E$206,P82=' '!$G$206),1,
IF(OR(P82=' '!$C$207,P82=' '!$D$207,P82=' '!$E$207,P82=' '!$G$207),2,
IF(OR(P82=' '!$C$208,P82=' '!$D$208,P82=' '!$E$208,P82=' '!$G$208),3,
IF(OR(P82=' '!$C$209,P82=' '!$D$209,P82=' '!$E$209,P82=' '!$G$209),4
)))),-1)</f>
        <v>-1</v>
      </c>
      <c r="AK82" s="720">
        <v>1</v>
      </c>
      <c r="AL82" s="678"/>
      <c r="AM82" s="720" t="str">
        <f t="shared" si="32"/>
        <v/>
      </c>
      <c r="AO82" s="622" t="str">
        <f t="shared" si="38"/>
        <v/>
      </c>
      <c r="AP82" s="622" t="str">
        <f t="shared" si="38"/>
        <v/>
      </c>
      <c r="AQ82" s="622" t="str">
        <f t="shared" si="39"/>
        <v/>
      </c>
      <c r="AR82" s="622" t="str">
        <f t="shared" si="39"/>
        <v/>
      </c>
    </row>
    <row r="83" spans="1:44" ht="14.4" x14ac:dyDescent="0.3">
      <c r="A83" s="715">
        <f t="shared" si="42"/>
        <v>10</v>
      </c>
      <c r="B83" s="704">
        <f t="shared" si="40"/>
        <v>10</v>
      </c>
      <c r="C83" s="1361"/>
      <c r="D83" s="69" t="s">
        <v>958</v>
      </c>
      <c r="E83" s="717">
        <f t="shared" si="29"/>
        <v>0</v>
      </c>
      <c r="F83" s="42"/>
      <c r="G83" s="43"/>
      <c r="H83" s="325" t="str">
        <f>IF(Risikoanalyse!D82&lt;&gt;"",Risikoanalyse!D82,"")</f>
        <v/>
      </c>
      <c r="I83" s="325" t="str">
        <f>IF(Risikoanalyse!E82&lt;&gt;"",Risikoanalyse!E82,"")</f>
        <v/>
      </c>
      <c r="J83" s="719" t="str">
        <f t="shared" si="34"/>
        <v/>
      </c>
      <c r="K83" s="70" t="s">
        <v>478</v>
      </c>
      <c r="L83" s="45"/>
      <c r="M83" s="71" t="s">
        <v>880</v>
      </c>
      <c r="N83" s="717">
        <f t="shared" si="30"/>
        <v>0</v>
      </c>
      <c r="O83" s="326" t="str">
        <f t="shared" si="35"/>
        <v/>
      </c>
      <c r="P83" s="326" t="str">
        <f t="shared" si="36"/>
        <v/>
      </c>
      <c r="Q83" s="719" t="str">
        <f t="shared" si="43"/>
        <v/>
      </c>
      <c r="R83" s="328"/>
      <c r="S83" s="373"/>
      <c r="T83" s="55" t="s">
        <v>398</v>
      </c>
      <c r="U83" s="11"/>
      <c r="V83" s="39"/>
      <c r="W83" s="18"/>
      <c r="X83" s="19"/>
      <c r="Y83" s="19"/>
      <c r="Z83" s="364"/>
      <c r="AA83" s="621" t="str">
        <f t="shared" si="41"/>
        <v/>
      </c>
      <c r="AB83" s="621"/>
      <c r="AC83" s="720">
        <f>IF(H83&lt;&gt;"",
IF(OR(H83=' '!$C$202,H83=' '!$D$202,H83=' '!$E$202,H83=' '!$G$202),1,
IF(OR(H83=' '!$C$203,H83=' '!$D$203,H83=' '!$E$203,H83=' '!$G$203),2,
IF(OR(H83=' '!$C$204,H83=' '!$D$204,H83=' '!$E$204,H83=' '!$G$204),3,
IF(OR(H83=' '!$C$205,H83=' '!$D$205,H83=' '!$E$205,H83=' '!$G$205),4
)))),-1)</f>
        <v>-1</v>
      </c>
      <c r="AD83" s="720">
        <f>IF(I83&lt;&gt;"",
IF(OR(I83=' '!$C$206,I83=' '!$D$206,I83=' '!$E$206,I83=' '!$G$206),1,
IF(OR(I83=' '!$C$207,I83=' '!$D$207,I83=' '!$E$207,I83=' '!$G$207),2,
IF(OR(I83=' '!$C$208,I83=' '!$D$208,I83=' '!$E$208,I83=' '!$G$208),3,
IF(OR(I83=' '!$C$209,I83=' '!$D$209,I83=' '!$E$209,I83=' '!$G$209),4
)))),-1)</f>
        <v>-1</v>
      </c>
      <c r="AE83" s="720">
        <v>1</v>
      </c>
      <c r="AG83" s="720" t="str">
        <f t="shared" si="31"/>
        <v/>
      </c>
      <c r="AI83" s="720">
        <f>IF(O83&lt;&gt;"",
IF(OR(O83=' '!$C$202,O83=' '!$D$202,O83=' '!$E$202,O83=' '!$G$202),1,
IF(OR(O83=' '!$C$203,O83=' '!$D$203,O83=' '!$E$203,O83=' '!$G$203),2,
IF(OR(O83=' '!$C$204,O83=' '!$D$204,O83=' '!$E$204,O83=' '!$G$204),3,
IF(OR(O83=' '!$C$205,O83=' '!$D$205,O83=' '!$E$205,O83=' '!$G$205),4
)))),-1)</f>
        <v>-1</v>
      </c>
      <c r="AJ83" s="720">
        <f>IF(P83&lt;&gt;"",
IF(OR(P83=' '!$C$206,P83=' '!$D$206,P83=' '!$E$206,P83=' '!$G$206),1,
IF(OR(P83=' '!$C$207,P83=' '!$D$207,P83=' '!$E$207,P83=' '!$G$207),2,
IF(OR(P83=' '!$C$208,P83=' '!$D$208,P83=' '!$E$208,P83=' '!$G$208),3,
IF(OR(P83=' '!$C$209,P83=' '!$D$209,P83=' '!$E$209,P83=' '!$G$209),4
)))),-1)</f>
        <v>-1</v>
      </c>
      <c r="AK83" s="720">
        <v>1</v>
      </c>
      <c r="AL83" s="678"/>
      <c r="AM83" s="720" t="str">
        <f t="shared" si="32"/>
        <v/>
      </c>
      <c r="AO83" s="622" t="str">
        <f t="shared" si="38"/>
        <v/>
      </c>
      <c r="AP83" s="622" t="str">
        <f t="shared" si="38"/>
        <v/>
      </c>
      <c r="AQ83" s="622" t="str">
        <f t="shared" si="39"/>
        <v/>
      </c>
      <c r="AR83" s="622" t="str">
        <f t="shared" si="39"/>
        <v/>
      </c>
    </row>
    <row r="84" spans="1:44" ht="14.4" x14ac:dyDescent="0.3">
      <c r="A84" s="715">
        <f t="shared" si="42"/>
        <v>10</v>
      </c>
      <c r="B84" s="704">
        <f t="shared" si="40"/>
        <v>10</v>
      </c>
      <c r="C84" s="1361"/>
      <c r="D84" s="69" t="s">
        <v>959</v>
      </c>
      <c r="E84" s="717">
        <f t="shared" si="29"/>
        <v>0</v>
      </c>
      <c r="F84" s="42"/>
      <c r="G84" s="43"/>
      <c r="H84" s="325" t="str">
        <f>IF(Risikoanalyse!D83&lt;&gt;"",Risikoanalyse!D83,"")</f>
        <v/>
      </c>
      <c r="I84" s="325" t="str">
        <f>IF(Risikoanalyse!E83&lt;&gt;"",Risikoanalyse!E83,"")</f>
        <v/>
      </c>
      <c r="J84" s="719" t="str">
        <f t="shared" si="34"/>
        <v/>
      </c>
      <c r="K84" s="70" t="s">
        <v>479</v>
      </c>
      <c r="L84" s="45"/>
      <c r="M84" s="71" t="s">
        <v>881</v>
      </c>
      <c r="N84" s="717">
        <f t="shared" si="30"/>
        <v>0</v>
      </c>
      <c r="O84" s="326" t="str">
        <f t="shared" si="35"/>
        <v/>
      </c>
      <c r="P84" s="326" t="str">
        <f t="shared" si="36"/>
        <v/>
      </c>
      <c r="Q84" s="719" t="str">
        <f t="shared" si="43"/>
        <v/>
      </c>
      <c r="R84" s="328"/>
      <c r="S84" s="373"/>
      <c r="T84" s="55" t="s">
        <v>399</v>
      </c>
      <c r="U84" s="11"/>
      <c r="V84" s="39"/>
      <c r="W84" s="18"/>
      <c r="X84" s="19"/>
      <c r="Y84" s="19"/>
      <c r="Z84" s="364"/>
      <c r="AA84" s="621" t="str">
        <f t="shared" si="41"/>
        <v/>
      </c>
      <c r="AB84" s="621"/>
      <c r="AC84" s="720">
        <f>IF(H84&lt;&gt;"",
IF(OR(H84=' '!$C$202,H84=' '!$D$202,H84=' '!$E$202,H84=' '!$G$202),1,
IF(OR(H84=' '!$C$203,H84=' '!$D$203,H84=' '!$E$203,H84=' '!$G$203),2,
IF(OR(H84=' '!$C$204,H84=' '!$D$204,H84=' '!$E$204,H84=' '!$G$204),3,
IF(OR(H84=' '!$C$205,H84=' '!$D$205,H84=' '!$E$205,H84=' '!$G$205),4
)))),-1)</f>
        <v>-1</v>
      </c>
      <c r="AD84" s="720">
        <f>IF(I84&lt;&gt;"",
IF(OR(I84=' '!$C$206,I84=' '!$D$206,I84=' '!$E$206,I84=' '!$G$206),1,
IF(OR(I84=' '!$C$207,I84=' '!$D$207,I84=' '!$E$207,I84=' '!$G$207),2,
IF(OR(I84=' '!$C$208,I84=' '!$D$208,I84=' '!$E$208,I84=' '!$G$208),3,
IF(OR(I84=' '!$C$209,I84=' '!$D$209,I84=' '!$E$209,I84=' '!$G$209),4
)))),-1)</f>
        <v>-1</v>
      </c>
      <c r="AE84" s="720">
        <v>1</v>
      </c>
      <c r="AG84" s="720" t="str">
        <f t="shared" si="31"/>
        <v/>
      </c>
      <c r="AI84" s="720">
        <f>IF(O84&lt;&gt;"",
IF(OR(O84=' '!$C$202,O84=' '!$D$202,O84=' '!$E$202,O84=' '!$G$202),1,
IF(OR(O84=' '!$C$203,O84=' '!$D$203,O84=' '!$E$203,O84=' '!$G$203),2,
IF(OR(O84=' '!$C$204,O84=' '!$D$204,O84=' '!$E$204,O84=' '!$G$204),3,
IF(OR(O84=' '!$C$205,O84=' '!$D$205,O84=' '!$E$205,O84=' '!$G$205),4
)))),-1)</f>
        <v>-1</v>
      </c>
      <c r="AJ84" s="720">
        <f>IF(P84&lt;&gt;"",
IF(OR(P84=' '!$C$206,P84=' '!$D$206,P84=' '!$E$206,P84=' '!$G$206),1,
IF(OR(P84=' '!$C$207,P84=' '!$D$207,P84=' '!$E$207,P84=' '!$G$207),2,
IF(OR(P84=' '!$C$208,P84=' '!$D$208,P84=' '!$E$208,P84=' '!$G$208),3,
IF(OR(P84=' '!$C$209,P84=' '!$D$209,P84=' '!$E$209,P84=' '!$G$209),4
)))),-1)</f>
        <v>-1</v>
      </c>
      <c r="AK84" s="720">
        <v>1</v>
      </c>
      <c r="AL84" s="678"/>
      <c r="AM84" s="720" t="str">
        <f t="shared" si="32"/>
        <v/>
      </c>
      <c r="AO84" s="622" t="str">
        <f t="shared" si="38"/>
        <v/>
      </c>
      <c r="AP84" s="622" t="str">
        <f t="shared" si="38"/>
        <v/>
      </c>
      <c r="AQ84" s="622" t="str">
        <f t="shared" si="39"/>
        <v/>
      </c>
      <c r="AR84" s="622" t="str">
        <f t="shared" si="39"/>
        <v/>
      </c>
    </row>
    <row r="85" spans="1:44" ht="14.4" x14ac:dyDescent="0.3">
      <c r="A85" s="715">
        <f t="shared" si="42"/>
        <v>10</v>
      </c>
      <c r="B85" s="704">
        <f t="shared" si="40"/>
        <v>10</v>
      </c>
      <c r="C85" s="1362"/>
      <c r="D85" s="69" t="s">
        <v>960</v>
      </c>
      <c r="E85" s="717">
        <f t="shared" si="29"/>
        <v>0</v>
      </c>
      <c r="F85" s="42"/>
      <c r="G85" s="43"/>
      <c r="H85" s="325" t="str">
        <f>IF(Risikoanalyse!D84&lt;&gt;"",Risikoanalyse!D84,"")</f>
        <v/>
      </c>
      <c r="I85" s="325" t="str">
        <f>IF(Risikoanalyse!E84&lt;&gt;"",Risikoanalyse!E84,"")</f>
        <v/>
      </c>
      <c r="J85" s="722" t="str">
        <f t="shared" si="34"/>
        <v/>
      </c>
      <c r="K85" s="70" t="s">
        <v>480</v>
      </c>
      <c r="L85" s="45"/>
      <c r="M85" s="71" t="s">
        <v>882</v>
      </c>
      <c r="N85" s="717">
        <f t="shared" si="30"/>
        <v>0</v>
      </c>
      <c r="O85" s="326" t="str">
        <f t="shared" si="35"/>
        <v/>
      </c>
      <c r="P85" s="326" t="str">
        <f t="shared" si="36"/>
        <v/>
      </c>
      <c r="Q85" s="719" t="str">
        <f t="shared" si="43"/>
        <v/>
      </c>
      <c r="R85" s="328"/>
      <c r="S85" s="373"/>
      <c r="T85" s="55" t="s">
        <v>400</v>
      </c>
      <c r="U85" s="11"/>
      <c r="V85" s="39"/>
      <c r="W85" s="18"/>
      <c r="X85" s="19"/>
      <c r="Y85" s="19"/>
      <c r="Z85" s="364"/>
      <c r="AA85" s="621" t="str">
        <f t="shared" si="41"/>
        <v/>
      </c>
      <c r="AB85" s="621"/>
      <c r="AC85" s="720">
        <f>IF(H85&lt;&gt;"",
IF(OR(H85=' '!$C$202,H85=' '!$D$202,H85=' '!$E$202,H85=' '!$G$202),1,
IF(OR(H85=' '!$C$203,H85=' '!$D$203,H85=' '!$E$203,H85=' '!$G$203),2,
IF(OR(H85=' '!$C$204,H85=' '!$D$204,H85=' '!$E$204,H85=' '!$G$204),3,
IF(OR(H85=' '!$C$205,H85=' '!$D$205,H85=' '!$E$205,H85=' '!$G$205),4
)))),-1)</f>
        <v>-1</v>
      </c>
      <c r="AD85" s="720">
        <f>IF(I85&lt;&gt;"",
IF(OR(I85=' '!$C$206,I85=' '!$D$206,I85=' '!$E$206,I85=' '!$G$206),1,
IF(OR(I85=' '!$C$207,I85=' '!$D$207,I85=' '!$E$207,I85=' '!$G$207),2,
IF(OR(I85=' '!$C$208,I85=' '!$D$208,I85=' '!$E$208,I85=' '!$G$208),3,
IF(OR(I85=' '!$C$209,I85=' '!$D$209,I85=' '!$E$209,I85=' '!$G$209),4
)))),-1)</f>
        <v>-1</v>
      </c>
      <c r="AE85" s="720">
        <v>1</v>
      </c>
      <c r="AG85" s="720" t="str">
        <f t="shared" si="31"/>
        <v/>
      </c>
      <c r="AI85" s="720">
        <f>IF(O85&lt;&gt;"",
IF(OR(O85=' '!$C$202,O85=' '!$D$202,O85=' '!$E$202,O85=' '!$G$202),1,
IF(OR(O85=' '!$C$203,O85=' '!$D$203,O85=' '!$E$203,O85=' '!$G$203),2,
IF(OR(O85=' '!$C$204,O85=' '!$D$204,O85=' '!$E$204,O85=' '!$G$204),3,
IF(OR(O85=' '!$C$205,O85=' '!$D$205,O85=' '!$E$205,O85=' '!$G$205),4
)))),-1)</f>
        <v>-1</v>
      </c>
      <c r="AJ85" s="720">
        <f>IF(P85&lt;&gt;"",
IF(OR(P85=' '!$C$206,P85=' '!$D$206,P85=' '!$E$206,P85=' '!$G$206),1,
IF(OR(P85=' '!$C$207,P85=' '!$D$207,P85=' '!$E$207,P85=' '!$G$207),2,
IF(OR(P85=' '!$C$208,P85=' '!$D$208,P85=' '!$E$208,P85=' '!$G$208),3,
IF(OR(P85=' '!$C$209,P85=' '!$D$209,P85=' '!$E$209,P85=' '!$G$209),4
)))),-1)</f>
        <v>-1</v>
      </c>
      <c r="AK85" s="720">
        <v>1</v>
      </c>
      <c r="AL85" s="678"/>
      <c r="AM85" s="720" t="str">
        <f t="shared" si="32"/>
        <v/>
      </c>
      <c r="AO85" s="622" t="str">
        <f t="shared" si="38"/>
        <v/>
      </c>
      <c r="AP85" s="622" t="str">
        <f t="shared" si="38"/>
        <v/>
      </c>
      <c r="AQ85" s="622" t="str">
        <f t="shared" si="39"/>
        <v/>
      </c>
      <c r="AR85" s="622" t="str">
        <f t="shared" si="39"/>
        <v/>
      </c>
    </row>
    <row r="86" spans="1:44" s="727" customFormat="1" ht="14.4" x14ac:dyDescent="0.3">
      <c r="A86" s="723" t="str">
        <f>IF($C$86="","","ok")</f>
        <v>ok</v>
      </c>
      <c r="B86" s="724"/>
      <c r="C86" s="605" t="s">
        <v>1152</v>
      </c>
      <c r="D86" s="41"/>
      <c r="E86" s="41"/>
      <c r="F86" s="705"/>
      <c r="G86" s="705"/>
      <c r="H86" s="725"/>
      <c r="I86" s="707"/>
      <c r="J86" s="725"/>
      <c r="K86" s="41"/>
      <c r="L86" s="714"/>
      <c r="M86" s="41"/>
      <c r="N86" s="41"/>
      <c r="O86" s="725"/>
      <c r="P86" s="707"/>
      <c r="Q86" s="725"/>
      <c r="R86" s="714"/>
      <c r="S86" s="714"/>
      <c r="T86" s="714"/>
      <c r="U86" s="714"/>
      <c r="V86" s="709"/>
      <c r="W86" s="714"/>
      <c r="X86" s="714"/>
      <c r="Y86" s="1365">
        <f ca="1">TODAY()</f>
        <v>46049</v>
      </c>
      <c r="Z86" s="1365"/>
      <c r="AA86" s="621" t="str">
        <f t="shared" si="41"/>
        <v/>
      </c>
      <c r="AB86" s="726"/>
      <c r="AC86" s="678"/>
      <c r="AD86" s="678"/>
      <c r="AE86" s="678"/>
      <c r="AF86" s="678"/>
      <c r="AG86" s="678"/>
      <c r="AH86" s="726"/>
      <c r="AI86" s="673"/>
      <c r="AJ86" s="673"/>
      <c r="AK86" s="673"/>
      <c r="AL86" s="673"/>
      <c r="AM86" s="673"/>
      <c r="AN86" s="726"/>
      <c r="AO86" s="726"/>
      <c r="AP86" s="726"/>
      <c r="AQ86" s="726"/>
      <c r="AR86" s="726"/>
    </row>
    <row r="104" spans="3:4" s="622" customFormat="1" ht="18.75" customHeight="1" x14ac:dyDescent="0.3">
      <c r="C104" s="728" t="str">
        <f ca="1">CONCATENATE(D108, " ",' '!A144)</f>
        <v>2 Stratégies</v>
      </c>
      <c r="D104" s="729"/>
    </row>
    <row r="105" spans="3:4" s="622" customFormat="1" ht="18.75" customHeight="1" x14ac:dyDescent="0.3">
      <c r="C105" s="730" t="str">
        <f ca="1">' '!A148</f>
        <v>pas atteint</v>
      </c>
      <c r="D105" s="731">
        <f>COUNTIF(Q6:Q85,3)</f>
        <v>1</v>
      </c>
    </row>
    <row r="106" spans="3:4" s="622" customFormat="1" ht="18.75" customHeight="1" x14ac:dyDescent="0.3">
      <c r="C106" s="730" t="str">
        <f ca="1">' '!A149</f>
        <v>partiellement</v>
      </c>
      <c r="D106" s="731">
        <f>COUNTIF(Q6:Q85,2)</f>
        <v>0</v>
      </c>
    </row>
    <row r="107" spans="3:4" s="622" customFormat="1" ht="18.75" customHeight="1" x14ac:dyDescent="0.3">
      <c r="C107" s="730" t="str">
        <f ca="1">' '!A150</f>
        <v>atteint</v>
      </c>
      <c r="D107" s="731">
        <f>COUNTIF(Q6:Q85,1)</f>
        <v>1</v>
      </c>
    </row>
    <row r="108" spans="3:4" s="622" customFormat="1" ht="18.75" customHeight="1" x14ac:dyDescent="0.3">
      <c r="C108" s="732" t="str">
        <f ca="1">' '!A35</f>
        <v>Total</v>
      </c>
      <c r="D108" s="731">
        <f>SUM(D105:D107)</f>
        <v>2</v>
      </c>
    </row>
    <row r="109" spans="3:4" s="622" customFormat="1" ht="18.75" customHeight="1" x14ac:dyDescent="0.3">
      <c r="C109" s="728" t="str">
        <f ca="1">CONCATENATE(D113, " ",' '!A145)</f>
        <v>2 Mesures</v>
      </c>
      <c r="D109" s="729"/>
    </row>
    <row r="110" spans="3:4" s="622" customFormat="1" ht="18.75" customHeight="1" x14ac:dyDescent="0.3">
      <c r="C110" s="730" t="str">
        <f ca="1">C105</f>
        <v>pas atteint</v>
      </c>
      <c r="D110" s="731">
        <f>COUNTIF(Q6:Q85,3)</f>
        <v>1</v>
      </c>
    </row>
    <row r="111" spans="3:4" s="622" customFormat="1" ht="18.75" customHeight="1" x14ac:dyDescent="0.3">
      <c r="C111" s="730" t="str">
        <f ca="1">C106</f>
        <v>partiellement</v>
      </c>
      <c r="D111" s="731">
        <f>COUNTIF(Q6:Q85,2)</f>
        <v>0</v>
      </c>
    </row>
    <row r="112" spans="3:4" s="622" customFormat="1" ht="18.75" customHeight="1" x14ac:dyDescent="0.3">
      <c r="C112" s="730" t="str">
        <f ca="1">C107</f>
        <v>atteint</v>
      </c>
      <c r="D112" s="731">
        <f>COUNTIF(Q6:Q85,1)</f>
        <v>1</v>
      </c>
    </row>
    <row r="113" spans="3:4" s="622" customFormat="1" ht="18.75" customHeight="1" x14ac:dyDescent="0.3">
      <c r="C113" s="732" t="str">
        <f ca="1">' '!A35</f>
        <v>Total</v>
      </c>
      <c r="D113" s="731">
        <f>SUM(D110:D112)</f>
        <v>2</v>
      </c>
    </row>
    <row r="114" spans="3:4" s="622" customFormat="1" ht="18.75" customHeight="1" x14ac:dyDescent="0.3">
      <c r="C114" s="728" t="str">
        <f ca="1">CONCATENATE(D118, " ",' '!A146)</f>
        <v>3 Projets</v>
      </c>
      <c r="D114" s="733"/>
    </row>
    <row r="115" spans="3:4" s="622" customFormat="1" ht="18.75" customHeight="1" x14ac:dyDescent="0.3">
      <c r="C115" s="730" t="str">
        <f ca="1">C110</f>
        <v>pas atteint</v>
      </c>
      <c r="D115" s="731">
        <f>COUNTIF(Z6:Z85,3)</f>
        <v>1</v>
      </c>
    </row>
    <row r="116" spans="3:4" s="622" customFormat="1" ht="18.75" customHeight="1" x14ac:dyDescent="0.3">
      <c r="C116" s="730" t="str">
        <f ca="1">C111</f>
        <v>partiellement</v>
      </c>
      <c r="D116" s="731">
        <f>COUNTIF(Z6:Z85,2)</f>
        <v>1</v>
      </c>
    </row>
    <row r="117" spans="3:4" s="622" customFormat="1" ht="18.75" customHeight="1" x14ac:dyDescent="0.3">
      <c r="C117" s="730" t="str">
        <f ca="1">C112</f>
        <v>atteint</v>
      </c>
      <c r="D117" s="731">
        <f>COUNTIF(Z6:Z85,1)</f>
        <v>1</v>
      </c>
    </row>
    <row r="118" spans="3:4" s="643" customFormat="1" ht="18.75" customHeight="1" x14ac:dyDescent="0.3">
      <c r="C118" s="732" t="str">
        <f ca="1">' '!A35</f>
        <v>Total</v>
      </c>
      <c r="D118" s="731">
        <f>SUM(D115:D117)</f>
        <v>3</v>
      </c>
    </row>
    <row r="119" spans="3:4" s="643" customFormat="1" ht="18.75" customHeight="1" x14ac:dyDescent="0.3">
      <c r="C119" s="728" t="str">
        <f ca="1">CONCATENATE(' '!A147,": ",D123)</f>
        <v>TOTAL: 7</v>
      </c>
      <c r="D119" s="729"/>
    </row>
    <row r="120" spans="3:4" s="643" customFormat="1" ht="18.75" customHeight="1" x14ac:dyDescent="0.3">
      <c r="C120" s="730" t="str">
        <f ca="1">C115</f>
        <v>pas atteint</v>
      </c>
      <c r="D120" s="731">
        <f>D105+D110+D115</f>
        <v>3</v>
      </c>
    </row>
    <row r="121" spans="3:4" s="643" customFormat="1" ht="18.75" customHeight="1" x14ac:dyDescent="0.3">
      <c r="C121" s="730" t="str">
        <f ca="1">C116</f>
        <v>partiellement</v>
      </c>
      <c r="D121" s="731">
        <f>D106+D111+D116</f>
        <v>1</v>
      </c>
    </row>
    <row r="122" spans="3:4" s="643" customFormat="1" ht="18.75" customHeight="1" x14ac:dyDescent="0.3">
      <c r="C122" s="730" t="str">
        <f ca="1">C117</f>
        <v>atteint</v>
      </c>
      <c r="D122" s="731">
        <f>D107+D112+D117</f>
        <v>3</v>
      </c>
    </row>
    <row r="123" spans="3:4" s="643" customFormat="1" ht="18.75" customHeight="1" x14ac:dyDescent="0.3">
      <c r="C123" s="728" t="str">
        <f ca="1">C118</f>
        <v>Total</v>
      </c>
      <c r="D123" s="731">
        <f>SUM(D120:D122)</f>
        <v>7</v>
      </c>
    </row>
    <row r="162" spans="3:6" s="643" customFormat="1" ht="18.75" customHeight="1" x14ac:dyDescent="0.3">
      <c r="C162" s="734" t="s">
        <v>774</v>
      </c>
      <c r="D162" s="734" t="s">
        <v>775</v>
      </c>
      <c r="E162" s="734"/>
      <c r="F162" s="735" t="s">
        <v>777</v>
      </c>
    </row>
  </sheetData>
  <sheetProtection sheet="1" objects="1" scenarios="1" formatCells="0" formatColumns="0" formatRows="0" insertHyperlinks="0" selectLockedCells="1" sort="0" autoFilter="0"/>
  <autoFilter ref="B5:Z85" xr:uid="{00000000-0009-0000-0000-000004000000}"/>
  <mergeCells count="23">
    <mergeCell ref="O3:Q3"/>
    <mergeCell ref="Y86:Z86"/>
    <mergeCell ref="C46:C49"/>
    <mergeCell ref="C50:C53"/>
    <mergeCell ref="C54:C57"/>
    <mergeCell ref="C58:C61"/>
    <mergeCell ref="C62:C65"/>
    <mergeCell ref="C26:C29"/>
    <mergeCell ref="C30:C33"/>
    <mergeCell ref="C34:C37"/>
    <mergeCell ref="C38:C41"/>
    <mergeCell ref="C42:C45"/>
    <mergeCell ref="C6:C9"/>
    <mergeCell ref="C10:C13"/>
    <mergeCell ref="C14:C17"/>
    <mergeCell ref="H3:J3"/>
    <mergeCell ref="C78:C81"/>
    <mergeCell ref="C82:C85"/>
    <mergeCell ref="C18:C21"/>
    <mergeCell ref="C22:C25"/>
    <mergeCell ref="C66:C69"/>
    <mergeCell ref="C70:C73"/>
    <mergeCell ref="C74:C77"/>
  </mergeCells>
  <conditionalFormatting sqref="Z6:Z85">
    <cfRule type="iconSet" priority="1126">
      <iconSet iconSet="3Symbols2" showValue="0" reverse="1">
        <cfvo type="percent" val="0"/>
        <cfvo type="num" val="1.25"/>
        <cfvo type="num" val="2.25"/>
      </iconSet>
    </cfRule>
  </conditionalFormatting>
  <conditionalFormatting sqref="V6:V85">
    <cfRule type="expression" dxfId="1079" priority="1123">
      <formula>V6=3</formula>
    </cfRule>
    <cfRule type="expression" dxfId="1078" priority="1124">
      <formula>V6=2</formula>
    </cfRule>
    <cfRule type="expression" dxfId="1077" priority="1125">
      <formula>V6=1</formula>
    </cfRule>
  </conditionalFormatting>
  <conditionalFormatting sqref="Y6:Y85">
    <cfRule type="expression" dxfId="1076" priority="3308">
      <formula>AND(W6&lt;&gt;"",Z6&lt;&gt;1,Y6&lt;=TODAY())</formula>
    </cfRule>
    <cfRule type="expression" dxfId="1075" priority="3341">
      <formula>AND(W6&lt;&gt;"",Z6&lt;&gt;1,Y6&lt;=TODAY()+7)</formula>
    </cfRule>
  </conditionalFormatting>
  <conditionalFormatting sqref="W6:W85">
    <cfRule type="expression" dxfId="1074" priority="3307">
      <formula>AND(U6&lt;&gt;"",W6="")</formula>
    </cfRule>
  </conditionalFormatting>
  <conditionalFormatting sqref="J6:J85">
    <cfRule type="expression" dxfId="1073" priority="1422">
      <formula>J6=3</formula>
    </cfRule>
    <cfRule type="expression" dxfId="1072" priority="1423">
      <formula>J6=2</formula>
    </cfRule>
    <cfRule type="expression" dxfId="1071" priority="1424">
      <formula>J6=1</formula>
    </cfRule>
  </conditionalFormatting>
  <conditionalFormatting sqref="C66 C74 C82 F6:G6 G7:G13 F14:G14 F16:G29 F68:G69 F76:G77 F84:G85 F32:G37 F40:G45 F48:G53 F56:G61 F6:F20 J6:J85">
    <cfRule type="expression" dxfId="1070" priority="1470">
      <formula>$A6=3</formula>
    </cfRule>
  </conditionalFormatting>
  <conditionalFormatting sqref="C66:C69 L6:L29 F6:G6 G7:G13 F14:G14 F16:G29 F68:G69 F76:G77 F84:G85 L38:L85 F32:G37 C74:C77 C82:C85 F40:G45 F48:G53 F56:G61 F6:F20 J6:J85">
    <cfRule type="expression" dxfId="1069" priority="1468">
      <formula>$A6=1</formula>
    </cfRule>
    <cfRule type="expression" dxfId="1068" priority="1469">
      <formula>$A6=2</formula>
    </cfRule>
    <cfRule type="expression" dxfId="1067" priority="1471">
      <formula>$A6=4</formula>
    </cfRule>
    <cfRule type="expression" dxfId="1066" priority="1472">
      <formula>$A6=5</formula>
    </cfRule>
    <cfRule type="expression" dxfId="1065" priority="1473">
      <formula>$A6=6</formula>
    </cfRule>
    <cfRule type="expression" dxfId="1064" priority="1474">
      <formula>$A6=7</formula>
    </cfRule>
    <cfRule type="expression" dxfId="1063" priority="1475">
      <formula>$A6=8</formula>
    </cfRule>
    <cfRule type="expression" dxfId="1062" priority="1476">
      <formula>$A6=9</formula>
    </cfRule>
    <cfRule type="expression" dxfId="1061" priority="1477">
      <formula>$A6=10</formula>
    </cfRule>
  </conditionalFormatting>
  <conditionalFormatting sqref="Q6:Q85">
    <cfRule type="expression" dxfId="1060" priority="1133">
      <formula>Q6=3</formula>
    </cfRule>
    <cfRule type="expression" dxfId="1059" priority="1134">
      <formula>Q6=2</formula>
    </cfRule>
    <cfRule type="expression" dxfId="1058" priority="1135">
      <formula>Q6=1</formula>
    </cfRule>
  </conditionalFormatting>
  <conditionalFormatting sqref="Q6:R85">
    <cfRule type="expression" dxfId="1057" priority="1137">
      <formula>$A6=1</formula>
    </cfRule>
    <cfRule type="expression" dxfId="1056" priority="1138">
      <formula>$A6=2</formula>
    </cfRule>
    <cfRule type="expression" dxfId="1055" priority="1139">
      <formula>$A6=3</formula>
    </cfRule>
    <cfRule type="expression" dxfId="1054" priority="1140">
      <formula>$A6=4</formula>
    </cfRule>
    <cfRule type="expression" dxfId="1053" priority="1141">
      <formula>$A6=5</formula>
    </cfRule>
    <cfRule type="expression" dxfId="1052" priority="1142">
      <formula>$A6=6</formula>
    </cfRule>
    <cfRule type="expression" dxfId="1051" priority="1143">
      <formula>$A6=7</formula>
    </cfRule>
    <cfRule type="expression" dxfId="1050" priority="1144">
      <formula>$A6=8</formula>
    </cfRule>
    <cfRule type="expression" dxfId="1049" priority="1145">
      <formula>$A6=9</formula>
    </cfRule>
    <cfRule type="expression" dxfId="1048" priority="1146">
      <formula>$A6=10</formula>
    </cfRule>
  </conditionalFormatting>
  <conditionalFormatting sqref="U6:Z85">
    <cfRule type="expression" dxfId="1047" priority="1127">
      <formula>$A6=1</formula>
    </cfRule>
    <cfRule type="expression" dxfId="1046" priority="1128">
      <formula>$A6=2</formula>
    </cfRule>
    <cfRule type="expression" dxfId="1045" priority="1129">
      <formula>$A6=3</formula>
    </cfRule>
    <cfRule type="expression" dxfId="1044" priority="1130">
      <formula>$A6=4</formula>
    </cfRule>
    <cfRule type="expression" dxfId="1043" priority="1131">
      <formula>$A6=5</formula>
    </cfRule>
    <cfRule type="expression" dxfId="1042" priority="1132">
      <formula>$A6=6</formula>
    </cfRule>
    <cfRule type="expression" dxfId="1041" priority="3303">
      <formula>$A6=7</formula>
    </cfRule>
    <cfRule type="expression" dxfId="1040" priority="3304">
      <formula>$A6=8</formula>
    </cfRule>
    <cfRule type="expression" dxfId="1039" priority="3305">
      <formula>$A6=9</formula>
    </cfRule>
    <cfRule type="expression" dxfId="1038" priority="3306">
      <formula>$A6=10</formula>
    </cfRule>
  </conditionalFormatting>
  <conditionalFormatting sqref="F15:G15 F16:F20">
    <cfRule type="expression" dxfId="1037" priority="1081">
      <formula>$A15=3</formula>
    </cfRule>
  </conditionalFormatting>
  <conditionalFormatting sqref="F15:G15 F16:F20">
    <cfRule type="expression" dxfId="1036" priority="1079">
      <formula>$A15=1</formula>
    </cfRule>
    <cfRule type="expression" dxfId="1035" priority="1080">
      <formula>$A15=2</formula>
    </cfRule>
    <cfRule type="expression" dxfId="1034" priority="1082">
      <formula>$A15=4</formula>
    </cfRule>
    <cfRule type="expression" dxfId="1033" priority="1083">
      <formula>$A15=5</formula>
    </cfRule>
    <cfRule type="expression" dxfId="1032" priority="1084">
      <formula>$A15=6</formula>
    </cfRule>
    <cfRule type="expression" dxfId="1031" priority="1085">
      <formula>$A15=7</formula>
    </cfRule>
    <cfRule type="expression" dxfId="1030" priority="1086">
      <formula>$A15=8</formula>
    </cfRule>
    <cfRule type="expression" dxfId="1029" priority="1087">
      <formula>$A15=9</formula>
    </cfRule>
    <cfRule type="expression" dxfId="1028" priority="1088">
      <formula>$A15=10</formula>
    </cfRule>
  </conditionalFormatting>
  <conditionalFormatting sqref="F31:G31">
    <cfRule type="expression" dxfId="1027" priority="1058">
      <formula>$A31=3</formula>
    </cfRule>
  </conditionalFormatting>
  <conditionalFormatting sqref="F31:G31">
    <cfRule type="expression" dxfId="1026" priority="1056">
      <formula>$A31=1</formula>
    </cfRule>
    <cfRule type="expression" dxfId="1025" priority="1057">
      <formula>$A31=2</formula>
    </cfRule>
    <cfRule type="expression" dxfId="1024" priority="1059">
      <formula>$A31=4</formula>
    </cfRule>
    <cfRule type="expression" dxfId="1023" priority="1060">
      <formula>$A31=5</formula>
    </cfRule>
    <cfRule type="expression" dxfId="1022" priority="1061">
      <formula>$A31=6</formula>
    </cfRule>
    <cfRule type="expression" dxfId="1021" priority="1062">
      <formula>$A31=7</formula>
    </cfRule>
    <cfRule type="expression" dxfId="1020" priority="1063">
      <formula>$A31=8</formula>
    </cfRule>
    <cfRule type="expression" dxfId="1019" priority="1064">
      <formula>$A31=9</formula>
    </cfRule>
    <cfRule type="expression" dxfId="1018" priority="1065">
      <formula>$A31=10</formula>
    </cfRule>
  </conditionalFormatting>
  <conditionalFormatting sqref="F64:G67">
    <cfRule type="expression" dxfId="1017" priority="1047">
      <formula>$A64=3</formula>
    </cfRule>
  </conditionalFormatting>
  <conditionalFormatting sqref="F64:G67">
    <cfRule type="expression" dxfId="1016" priority="1045">
      <formula>$A64=1</formula>
    </cfRule>
    <cfRule type="expression" dxfId="1015" priority="1046">
      <formula>$A64=2</formula>
    </cfRule>
    <cfRule type="expression" dxfId="1014" priority="1048">
      <formula>$A64=4</formula>
    </cfRule>
    <cfRule type="expression" dxfId="1013" priority="1049">
      <formula>$A64=5</formula>
    </cfRule>
    <cfRule type="expression" dxfId="1012" priority="1050">
      <formula>$A64=6</formula>
    </cfRule>
    <cfRule type="expression" dxfId="1011" priority="1051">
      <formula>$A64=7</formula>
    </cfRule>
    <cfRule type="expression" dxfId="1010" priority="1052">
      <formula>$A64=8</formula>
    </cfRule>
    <cfRule type="expression" dxfId="1009" priority="1053">
      <formula>$A64=9</formula>
    </cfRule>
    <cfRule type="expression" dxfId="1008" priority="1054">
      <formula>$A64=10</formula>
    </cfRule>
  </conditionalFormatting>
  <conditionalFormatting sqref="F72:G75">
    <cfRule type="expression" dxfId="1007" priority="1013">
      <formula>$A72=3</formula>
    </cfRule>
  </conditionalFormatting>
  <conditionalFormatting sqref="F72:G75">
    <cfRule type="expression" dxfId="1006" priority="1011">
      <formula>$A72=1</formula>
    </cfRule>
    <cfRule type="expression" dxfId="1005" priority="1012">
      <formula>$A72=2</formula>
    </cfRule>
    <cfRule type="expression" dxfId="1004" priority="1014">
      <formula>$A72=4</formula>
    </cfRule>
    <cfRule type="expression" dxfId="1003" priority="1015">
      <formula>$A72=5</formula>
    </cfRule>
    <cfRule type="expression" dxfId="1002" priority="1016">
      <formula>$A72=6</formula>
    </cfRule>
    <cfRule type="expression" dxfId="1001" priority="1017">
      <formula>$A72=7</formula>
    </cfRule>
    <cfRule type="expression" dxfId="1000" priority="1018">
      <formula>$A72=8</formula>
    </cfRule>
    <cfRule type="expression" dxfId="999" priority="1019">
      <formula>$A72=9</formula>
    </cfRule>
    <cfRule type="expression" dxfId="998" priority="1020">
      <formula>$A72=10</formula>
    </cfRule>
  </conditionalFormatting>
  <conditionalFormatting sqref="F70:G71">
    <cfRule type="expression" dxfId="997" priority="990">
      <formula>$A70=3</formula>
    </cfRule>
  </conditionalFormatting>
  <conditionalFormatting sqref="F70:G71">
    <cfRule type="expression" dxfId="996" priority="988">
      <formula>$A70=1</formula>
    </cfRule>
    <cfRule type="expression" dxfId="995" priority="989">
      <formula>$A70=2</formula>
    </cfRule>
    <cfRule type="expression" dxfId="994" priority="991">
      <formula>$A70=4</formula>
    </cfRule>
    <cfRule type="expression" dxfId="993" priority="992">
      <formula>$A70=5</formula>
    </cfRule>
    <cfRule type="expression" dxfId="992" priority="993">
      <formula>$A70=6</formula>
    </cfRule>
    <cfRule type="expression" dxfId="991" priority="994">
      <formula>$A70=7</formula>
    </cfRule>
    <cfRule type="expression" dxfId="990" priority="995">
      <formula>$A70=8</formula>
    </cfRule>
    <cfRule type="expression" dxfId="989" priority="996">
      <formula>$A70=9</formula>
    </cfRule>
    <cfRule type="expression" dxfId="988" priority="997">
      <formula>$A70=10</formula>
    </cfRule>
  </conditionalFormatting>
  <conditionalFormatting sqref="F80:G83">
    <cfRule type="expression" dxfId="987" priority="979">
      <formula>$A80=3</formula>
    </cfRule>
  </conditionalFormatting>
  <conditionalFormatting sqref="F80:G83">
    <cfRule type="expression" dxfId="986" priority="977">
      <formula>$A80=1</formula>
    </cfRule>
    <cfRule type="expression" dxfId="985" priority="978">
      <formula>$A80=2</formula>
    </cfRule>
    <cfRule type="expression" dxfId="984" priority="980">
      <formula>$A80=4</formula>
    </cfRule>
    <cfRule type="expression" dxfId="983" priority="981">
      <formula>$A80=5</formula>
    </cfRule>
    <cfRule type="expression" dxfId="982" priority="982">
      <formula>$A80=6</formula>
    </cfRule>
    <cfRule type="expression" dxfId="981" priority="983">
      <formula>$A80=7</formula>
    </cfRule>
    <cfRule type="expression" dxfId="980" priority="984">
      <formula>$A80=8</formula>
    </cfRule>
    <cfRule type="expression" dxfId="979" priority="985">
      <formula>$A80=9</formula>
    </cfRule>
    <cfRule type="expression" dxfId="978" priority="986">
      <formula>$A80=10</formula>
    </cfRule>
  </conditionalFormatting>
  <conditionalFormatting sqref="L32:L33">
    <cfRule type="expression" dxfId="977" priority="945">
      <formula>$A32=3</formula>
    </cfRule>
  </conditionalFormatting>
  <conditionalFormatting sqref="L32:L33">
    <cfRule type="expression" dxfId="976" priority="943">
      <formula>$A32=1</formula>
    </cfRule>
    <cfRule type="expression" dxfId="975" priority="944">
      <formula>$A32=2</formula>
    </cfRule>
    <cfRule type="expression" dxfId="974" priority="946">
      <formula>$A32=4</formula>
    </cfRule>
    <cfRule type="expression" dxfId="973" priority="947">
      <formula>$A32=5</formula>
    </cfRule>
    <cfRule type="expression" dxfId="972" priority="948">
      <formula>$A32=6</formula>
    </cfRule>
    <cfRule type="expression" dxfId="971" priority="949">
      <formula>$A32=7</formula>
    </cfRule>
    <cfRule type="expression" dxfId="970" priority="950">
      <formula>$A32=8</formula>
    </cfRule>
    <cfRule type="expression" dxfId="969" priority="951">
      <formula>$A32=9</formula>
    </cfRule>
    <cfRule type="expression" dxfId="968" priority="952">
      <formula>$A32=10</formula>
    </cfRule>
  </conditionalFormatting>
  <conditionalFormatting sqref="L30:L31">
    <cfRule type="expression" dxfId="967" priority="934">
      <formula>$A30=3</formula>
    </cfRule>
  </conditionalFormatting>
  <conditionalFormatting sqref="L30:L31">
    <cfRule type="expression" dxfId="966" priority="932">
      <formula>$A30=1</formula>
    </cfRule>
    <cfRule type="expression" dxfId="965" priority="933">
      <formula>$A30=2</formula>
    </cfRule>
    <cfRule type="expression" dxfId="964" priority="935">
      <formula>$A30=4</formula>
    </cfRule>
    <cfRule type="expression" dxfId="963" priority="936">
      <formula>$A30=5</formula>
    </cfRule>
    <cfRule type="expression" dxfId="962" priority="937">
      <formula>$A30=6</formula>
    </cfRule>
    <cfRule type="expression" dxfId="961" priority="938">
      <formula>$A30=7</formula>
    </cfRule>
    <cfRule type="expression" dxfId="960" priority="939">
      <formula>$A30=8</formula>
    </cfRule>
    <cfRule type="expression" dxfId="959" priority="940">
      <formula>$A30=9</formula>
    </cfRule>
    <cfRule type="expression" dxfId="958" priority="941">
      <formula>$A30=10</formula>
    </cfRule>
  </conditionalFormatting>
  <conditionalFormatting sqref="F31:F37 F40:F45 F48:F53 F56:F61 F64:F77 F80:F85 F6:F29">
    <cfRule type="expression" dxfId="957" priority="16637">
      <formula>AND(F6="",H6&lt;&gt;"")</formula>
    </cfRule>
  </conditionalFormatting>
  <conditionalFormatting sqref="O7 O14:O85">
    <cfRule type="expression" dxfId="956" priority="733">
      <formula>$A7=1</formula>
    </cfRule>
    <cfRule type="expression" dxfId="955" priority="734">
      <formula>$A7=2</formula>
    </cfRule>
    <cfRule type="expression" dxfId="954" priority="735">
      <formula>$A7=3</formula>
    </cfRule>
    <cfRule type="expression" dxfId="953" priority="736">
      <formula>$A7=4</formula>
    </cfRule>
    <cfRule type="expression" dxfId="952" priority="737">
      <formula>$A7=5</formula>
    </cfRule>
    <cfRule type="expression" dxfId="951" priority="738">
      <formula>$A7=6</formula>
    </cfRule>
    <cfRule type="expression" dxfId="950" priority="739">
      <formula>$A7=7</formula>
    </cfRule>
    <cfRule type="expression" dxfId="949" priority="740">
      <formula>$A7=8</formula>
    </cfRule>
    <cfRule type="expression" dxfId="948" priority="741">
      <formula>$A7=9</formula>
    </cfRule>
    <cfRule type="expression" dxfId="947" priority="742">
      <formula>$A7=10</formula>
    </cfRule>
  </conditionalFormatting>
  <conditionalFormatting sqref="O6:P85">
    <cfRule type="expression" dxfId="946" priority="707">
      <formula>$A6=1</formula>
    </cfRule>
    <cfRule type="expression" dxfId="945" priority="708">
      <formula>$A6=2</formula>
    </cfRule>
    <cfRule type="expression" dxfId="944" priority="709">
      <formula>$A6=3</formula>
    </cfRule>
    <cfRule type="expression" dxfId="943" priority="710">
      <formula>$A6=4</formula>
    </cfRule>
    <cfRule type="expression" dxfId="942" priority="711">
      <formula>$A6=5</formula>
    </cfRule>
    <cfRule type="expression" dxfId="941" priority="712">
      <formula>$A6=6</formula>
    </cfRule>
    <cfRule type="expression" dxfId="940" priority="713">
      <formula>$A6=7</formula>
    </cfRule>
    <cfRule type="expression" dxfId="939" priority="714">
      <formula>$A6=8</formula>
    </cfRule>
    <cfRule type="expression" dxfId="938" priority="715">
      <formula>$A6=9</formula>
    </cfRule>
    <cfRule type="expression" dxfId="937" priority="716">
      <formula>$A6=10</formula>
    </cfRule>
  </conditionalFormatting>
  <conditionalFormatting sqref="S6:S85">
    <cfRule type="expression" dxfId="936" priority="614">
      <formula>$A6=1</formula>
    </cfRule>
    <cfRule type="expression" dxfId="935" priority="615">
      <formula>$A6=2</formula>
    </cfRule>
    <cfRule type="expression" dxfId="934" priority="616">
      <formula>$A6=3</formula>
    </cfRule>
    <cfRule type="expression" dxfId="933" priority="617">
      <formula>$A6=4</formula>
    </cfRule>
    <cfRule type="expression" dxfId="932" priority="618">
      <formula>$A6=5</formula>
    </cfRule>
    <cfRule type="expression" dxfId="931" priority="619">
      <formula>$A6=6</formula>
    </cfRule>
    <cfRule type="expression" dxfId="930" priority="620">
      <formula>$A6=7</formula>
    </cfRule>
    <cfRule type="expression" dxfId="929" priority="621">
      <formula>$A6=8</formula>
    </cfRule>
    <cfRule type="expression" dxfId="928" priority="622">
      <formula>$A6=9</formula>
    </cfRule>
    <cfRule type="expression" dxfId="927" priority="623">
      <formula>$A6=10</formula>
    </cfRule>
  </conditionalFormatting>
  <conditionalFormatting sqref="C6 C10 C18 C26 C34 C42 C50 C58 C14 C22 C30 C38 C46 C54">
    <cfRule type="expression" dxfId="926" priority="572">
      <formula>$A6=3</formula>
    </cfRule>
  </conditionalFormatting>
  <conditionalFormatting sqref="C6:C61">
    <cfRule type="expression" dxfId="925" priority="570">
      <formula>$A6=1</formula>
    </cfRule>
    <cfRule type="expression" dxfId="924" priority="571">
      <formula>$A6=2</formula>
    </cfRule>
    <cfRule type="expression" dxfId="923" priority="573">
      <formula>$A6=4</formula>
    </cfRule>
    <cfRule type="expression" dxfId="922" priority="574">
      <formula>$A6=5</formula>
    </cfRule>
    <cfRule type="expression" dxfId="921" priority="575">
      <formula>$A6=6</formula>
    </cfRule>
    <cfRule type="expression" dxfId="920" priority="576">
      <formula>$A6=7</formula>
    </cfRule>
    <cfRule type="expression" dxfId="919" priority="577">
      <formula>$A6=8</formula>
    </cfRule>
    <cfRule type="expression" dxfId="918" priority="578">
      <formula>$A6=9</formula>
    </cfRule>
    <cfRule type="expression" dxfId="917" priority="579">
      <formula>$A6=10</formula>
    </cfRule>
  </conditionalFormatting>
  <conditionalFormatting sqref="O8:O13">
    <cfRule type="expression" dxfId="916" priority="559">
      <formula>$A8=1</formula>
    </cfRule>
    <cfRule type="expression" dxfId="915" priority="560">
      <formula>$A8=2</formula>
    </cfRule>
    <cfRule type="expression" dxfId="914" priority="561">
      <formula>$A8=3</formula>
    </cfRule>
    <cfRule type="expression" dxfId="913" priority="562">
      <formula>$A8=4</formula>
    </cfRule>
    <cfRule type="expression" dxfId="912" priority="563">
      <formula>$A8=5</formula>
    </cfRule>
    <cfRule type="expression" dxfId="911" priority="564">
      <formula>$A8=6</formula>
    </cfRule>
    <cfRule type="expression" dxfId="910" priority="565">
      <formula>$A8=7</formula>
    </cfRule>
    <cfRule type="expression" dxfId="909" priority="566">
      <formula>$A8=8</formula>
    </cfRule>
    <cfRule type="expression" dxfId="908" priority="567">
      <formula>$A8=9</formula>
    </cfRule>
    <cfRule type="expression" dxfId="907" priority="568">
      <formula>$A8=10</formula>
    </cfRule>
  </conditionalFormatting>
  <conditionalFormatting sqref="O6:P85">
    <cfRule type="expression" dxfId="906" priority="545">
      <formula>AND(H6&lt;&gt;"",O6="")</formula>
    </cfRule>
  </conditionalFormatting>
  <conditionalFormatting sqref="L34:L35">
    <cfRule type="expression" dxfId="905" priority="350">
      <formula>$A34=3</formula>
    </cfRule>
  </conditionalFormatting>
  <conditionalFormatting sqref="L34:L35">
    <cfRule type="expression" dxfId="904" priority="348">
      <formula>$A34=1</formula>
    </cfRule>
    <cfRule type="expression" dxfId="903" priority="349">
      <formula>$A34=2</formula>
    </cfRule>
    <cfRule type="expression" dxfId="902" priority="351">
      <formula>$A34=4</formula>
    </cfRule>
    <cfRule type="expression" dxfId="901" priority="352">
      <formula>$A34=5</formula>
    </cfRule>
    <cfRule type="expression" dxfId="900" priority="353">
      <formula>$A34=6</formula>
    </cfRule>
    <cfRule type="expression" dxfId="899" priority="354">
      <formula>$A34=7</formula>
    </cfRule>
    <cfRule type="expression" dxfId="898" priority="355">
      <formula>$A34=8</formula>
    </cfRule>
    <cfRule type="expression" dxfId="897" priority="356">
      <formula>$A34=9</formula>
    </cfRule>
    <cfRule type="expression" dxfId="896" priority="357">
      <formula>$A34=10</formula>
    </cfRule>
  </conditionalFormatting>
  <conditionalFormatting sqref="L36:L37">
    <cfRule type="expression" dxfId="895" priority="360">
      <formula>$A36=3</formula>
    </cfRule>
  </conditionalFormatting>
  <conditionalFormatting sqref="L36:L37">
    <cfRule type="expression" dxfId="894" priority="358">
      <formula>$A36=1</formula>
    </cfRule>
    <cfRule type="expression" dxfId="893" priority="359">
      <formula>$A36=2</formula>
    </cfRule>
    <cfRule type="expression" dxfId="892" priority="361">
      <formula>$A36=4</formula>
    </cfRule>
    <cfRule type="expression" dxfId="891" priority="362">
      <formula>$A36=5</formula>
    </cfRule>
    <cfRule type="expression" dxfId="890" priority="363">
      <formula>$A36=6</formula>
    </cfRule>
    <cfRule type="expression" dxfId="889" priority="364">
      <formula>$A36=7</formula>
    </cfRule>
    <cfRule type="expression" dxfId="888" priority="365">
      <formula>$A36=8</formula>
    </cfRule>
    <cfRule type="expression" dxfId="887" priority="366">
      <formula>$A36=9</formula>
    </cfRule>
    <cfRule type="expression" dxfId="886" priority="367">
      <formula>$A36=10</formula>
    </cfRule>
  </conditionalFormatting>
  <conditionalFormatting sqref="C62">
    <cfRule type="expression" dxfId="885" priority="304">
      <formula>$A62=3</formula>
    </cfRule>
  </conditionalFormatting>
  <conditionalFormatting sqref="C62:C65">
    <cfRule type="expression" dxfId="884" priority="302">
      <formula>$A62=1</formula>
    </cfRule>
    <cfRule type="expression" dxfId="883" priority="303">
      <formula>$A62=2</formula>
    </cfRule>
    <cfRule type="expression" dxfId="882" priority="305">
      <formula>$A62=4</formula>
    </cfRule>
    <cfRule type="expression" dxfId="881" priority="306">
      <formula>$A62=5</formula>
    </cfRule>
    <cfRule type="expression" dxfId="880" priority="307">
      <formula>$A62=6</formula>
    </cfRule>
    <cfRule type="expression" dxfId="879" priority="308">
      <formula>$A62=7</formula>
    </cfRule>
    <cfRule type="expression" dxfId="878" priority="309">
      <formula>$A62=8</formula>
    </cfRule>
    <cfRule type="expression" dxfId="877" priority="310">
      <formula>$A62=9</formula>
    </cfRule>
    <cfRule type="expression" dxfId="876" priority="311">
      <formula>$A62=10</formula>
    </cfRule>
  </conditionalFormatting>
  <conditionalFormatting sqref="C70">
    <cfRule type="expression" dxfId="875" priority="294">
      <formula>$A70=3</formula>
    </cfRule>
  </conditionalFormatting>
  <conditionalFormatting sqref="C70:C73">
    <cfRule type="expression" dxfId="874" priority="292">
      <formula>$A70=1</formula>
    </cfRule>
    <cfRule type="expression" dxfId="873" priority="293">
      <formula>$A70=2</formula>
    </cfRule>
    <cfRule type="expression" dxfId="872" priority="295">
      <formula>$A70=4</formula>
    </cfRule>
    <cfRule type="expression" dxfId="871" priority="296">
      <formula>$A70=5</formula>
    </cfRule>
    <cfRule type="expression" dxfId="870" priority="297">
      <formula>$A70=6</formula>
    </cfRule>
    <cfRule type="expression" dxfId="869" priority="298">
      <formula>$A70=7</formula>
    </cfRule>
    <cfRule type="expression" dxfId="868" priority="299">
      <formula>$A70=8</formula>
    </cfRule>
    <cfRule type="expression" dxfId="867" priority="300">
      <formula>$A70=9</formula>
    </cfRule>
    <cfRule type="expression" dxfId="866" priority="301">
      <formula>$A70=10</formula>
    </cfRule>
  </conditionalFormatting>
  <conditionalFormatting sqref="C78">
    <cfRule type="expression" dxfId="865" priority="284">
      <formula>$A78=3</formula>
    </cfRule>
  </conditionalFormatting>
  <conditionalFormatting sqref="C78:C81">
    <cfRule type="expression" dxfId="864" priority="282">
      <formula>$A78=1</formula>
    </cfRule>
    <cfRule type="expression" dxfId="863" priority="283">
      <formula>$A78=2</formula>
    </cfRule>
    <cfRule type="expression" dxfId="862" priority="285">
      <formula>$A78=4</formula>
    </cfRule>
    <cfRule type="expression" dxfId="861" priority="286">
      <formula>$A78=5</formula>
    </cfRule>
    <cfRule type="expression" dxfId="860" priority="287">
      <formula>$A78=6</formula>
    </cfRule>
    <cfRule type="expression" dxfId="859" priority="288">
      <formula>$A78=7</formula>
    </cfRule>
    <cfRule type="expression" dxfId="858" priority="289">
      <formula>$A78=8</formula>
    </cfRule>
    <cfRule type="expression" dxfId="857" priority="290">
      <formula>$A78=9</formula>
    </cfRule>
    <cfRule type="expression" dxfId="856" priority="291">
      <formula>$A78=10</formula>
    </cfRule>
  </conditionalFormatting>
  <conditionalFormatting sqref="H6:I85">
    <cfRule type="iconSet" priority="263">
      <iconSet iconSet="5Rating">
        <cfvo type="percent" val="0"/>
        <cfvo type="num" val="1"/>
        <cfvo type="num" val="2"/>
        <cfvo type="num" val="3"/>
        <cfvo type="num" val="4"/>
      </iconSet>
    </cfRule>
  </conditionalFormatting>
  <conditionalFormatting sqref="F30:G30 H6:I85">
    <cfRule type="expression" dxfId="855" priority="255">
      <formula>$A6=3</formula>
    </cfRule>
  </conditionalFormatting>
  <conditionalFormatting sqref="F30:G30 H6:I85">
    <cfRule type="expression" dxfId="854" priority="253">
      <formula>$A6=1</formula>
    </cfRule>
    <cfRule type="expression" dxfId="853" priority="254">
      <formula>$A6=2</formula>
    </cfRule>
    <cfRule type="expression" dxfId="852" priority="256">
      <formula>$A6=4</formula>
    </cfRule>
    <cfRule type="expression" dxfId="851" priority="257">
      <formula>$A6=5</formula>
    </cfRule>
    <cfRule type="expression" dxfId="850" priority="258">
      <formula>$A6=6</formula>
    </cfRule>
    <cfRule type="expression" dxfId="849" priority="259">
      <formula>$A6=7</formula>
    </cfRule>
    <cfRule type="expression" dxfId="848" priority="260">
      <formula>$A6=8</formula>
    </cfRule>
    <cfRule type="expression" dxfId="847" priority="261">
      <formula>$A6=9</formula>
    </cfRule>
    <cfRule type="expression" dxfId="846" priority="262">
      <formula>$A6=10</formula>
    </cfRule>
  </conditionalFormatting>
  <conditionalFormatting sqref="F30">
    <cfRule type="expression" dxfId="845" priority="264">
      <formula>AND(F30="",H30&lt;&gt;"")</formula>
    </cfRule>
  </conditionalFormatting>
  <conditionalFormatting sqref="H6:I85">
    <cfRule type="expression" dxfId="844" priority="252">
      <formula>AND(F6&lt;&gt;"",H6="")</formula>
    </cfRule>
  </conditionalFormatting>
  <conditionalFormatting sqref="I6:I85">
    <cfRule type="expression" dxfId="843" priority="251">
      <formula>AND(F6&lt;&gt;"",I6="")</formula>
    </cfRule>
  </conditionalFormatting>
  <conditionalFormatting sqref="F38:G39">
    <cfRule type="expression" dxfId="842" priority="240">
      <formula>$A38=3</formula>
    </cfRule>
  </conditionalFormatting>
  <conditionalFormatting sqref="F38:G39">
    <cfRule type="expression" dxfId="841" priority="238">
      <formula>$A38=1</formula>
    </cfRule>
    <cfRule type="expression" dxfId="840" priority="239">
      <formula>$A38=2</formula>
    </cfRule>
    <cfRule type="expression" dxfId="839" priority="241">
      <formula>$A38=4</formula>
    </cfRule>
    <cfRule type="expression" dxfId="838" priority="242">
      <formula>$A38=5</formula>
    </cfRule>
    <cfRule type="expression" dxfId="837" priority="243">
      <formula>$A38=6</formula>
    </cfRule>
    <cfRule type="expression" dxfId="836" priority="244">
      <formula>$A38=7</formula>
    </cfRule>
    <cfRule type="expression" dxfId="835" priority="245">
      <formula>$A38=8</formula>
    </cfRule>
    <cfRule type="expression" dxfId="834" priority="246">
      <formula>$A38=9</formula>
    </cfRule>
    <cfRule type="expression" dxfId="833" priority="247">
      <formula>$A38=10</formula>
    </cfRule>
  </conditionalFormatting>
  <conditionalFormatting sqref="F38:F39">
    <cfRule type="expression" dxfId="832" priority="249">
      <formula>AND(F38="",H38&lt;&gt;"")</formula>
    </cfRule>
  </conditionalFormatting>
  <conditionalFormatting sqref="F46:G47">
    <cfRule type="expression" dxfId="831" priority="206">
      <formula>$A46=3</formula>
    </cfRule>
  </conditionalFormatting>
  <conditionalFormatting sqref="F46:G47">
    <cfRule type="expression" dxfId="830" priority="204">
      <formula>$A46=1</formula>
    </cfRule>
    <cfRule type="expression" dxfId="829" priority="205">
      <formula>$A46=2</formula>
    </cfRule>
    <cfRule type="expression" dxfId="828" priority="207">
      <formula>$A46=4</formula>
    </cfRule>
    <cfRule type="expression" dxfId="827" priority="208">
      <formula>$A46=5</formula>
    </cfRule>
    <cfRule type="expression" dxfId="826" priority="209">
      <formula>$A46=6</formula>
    </cfRule>
    <cfRule type="expression" dxfId="825" priority="210">
      <formula>$A46=7</formula>
    </cfRule>
    <cfRule type="expression" dxfId="824" priority="211">
      <formula>$A46=8</formula>
    </cfRule>
    <cfRule type="expression" dxfId="823" priority="212">
      <formula>$A46=9</formula>
    </cfRule>
    <cfRule type="expression" dxfId="822" priority="213">
      <formula>$A46=10</formula>
    </cfRule>
  </conditionalFormatting>
  <conditionalFormatting sqref="F46:F47">
    <cfRule type="expression" dxfId="821" priority="215">
      <formula>AND(F46="",H46&lt;&gt;"")</formula>
    </cfRule>
  </conditionalFormatting>
  <conditionalFormatting sqref="F54:G55">
    <cfRule type="expression" dxfId="820" priority="172">
      <formula>$A54=3</formula>
    </cfRule>
  </conditionalFormatting>
  <conditionalFormatting sqref="F54:G55">
    <cfRule type="expression" dxfId="819" priority="170">
      <formula>$A54=1</formula>
    </cfRule>
    <cfRule type="expression" dxfId="818" priority="171">
      <formula>$A54=2</formula>
    </cfRule>
    <cfRule type="expression" dxfId="817" priority="173">
      <formula>$A54=4</formula>
    </cfRule>
    <cfRule type="expression" dxfId="816" priority="174">
      <formula>$A54=5</formula>
    </cfRule>
    <cfRule type="expression" dxfId="815" priority="175">
      <formula>$A54=6</formula>
    </cfRule>
    <cfRule type="expression" dxfId="814" priority="176">
      <formula>$A54=7</formula>
    </cfRule>
    <cfRule type="expression" dxfId="813" priority="177">
      <formula>$A54=8</formula>
    </cfRule>
    <cfRule type="expression" dxfId="812" priority="178">
      <formula>$A54=9</formula>
    </cfRule>
    <cfRule type="expression" dxfId="811" priority="179">
      <formula>$A54=10</formula>
    </cfRule>
  </conditionalFormatting>
  <conditionalFormatting sqref="F54:F55">
    <cfRule type="expression" dxfId="810" priority="181">
      <formula>AND(F54="",H54&lt;&gt;"")</formula>
    </cfRule>
  </conditionalFormatting>
  <conditionalFormatting sqref="F62:G63">
    <cfRule type="expression" dxfId="809" priority="138">
      <formula>$A62=3</formula>
    </cfRule>
  </conditionalFormatting>
  <conditionalFormatting sqref="F62:G63">
    <cfRule type="expression" dxfId="808" priority="136">
      <formula>$A62=1</formula>
    </cfRule>
    <cfRule type="expression" dxfId="807" priority="137">
      <formula>$A62=2</formula>
    </cfRule>
    <cfRule type="expression" dxfId="806" priority="139">
      <formula>$A62=4</formula>
    </cfRule>
    <cfRule type="expression" dxfId="805" priority="140">
      <formula>$A62=5</formula>
    </cfRule>
    <cfRule type="expression" dxfId="804" priority="141">
      <formula>$A62=6</formula>
    </cfRule>
    <cfRule type="expression" dxfId="803" priority="142">
      <formula>$A62=7</formula>
    </cfRule>
    <cfRule type="expression" dxfId="802" priority="143">
      <formula>$A62=8</formula>
    </cfRule>
    <cfRule type="expression" dxfId="801" priority="144">
      <formula>$A62=9</formula>
    </cfRule>
    <cfRule type="expression" dxfId="800" priority="145">
      <formula>$A62=10</formula>
    </cfRule>
  </conditionalFormatting>
  <conditionalFormatting sqref="F62:F63">
    <cfRule type="expression" dxfId="799" priority="147">
      <formula>AND(F62="",H62&lt;&gt;"")</formula>
    </cfRule>
  </conditionalFormatting>
  <conditionalFormatting sqref="F78:G79">
    <cfRule type="expression" dxfId="798" priority="104">
      <formula>$A78=3</formula>
    </cfRule>
  </conditionalFormatting>
  <conditionalFormatting sqref="F78:G79">
    <cfRule type="expression" dxfId="797" priority="102">
      <formula>$A78=1</formula>
    </cfRule>
    <cfRule type="expression" dxfId="796" priority="103">
      <formula>$A78=2</formula>
    </cfRule>
    <cfRule type="expression" dxfId="795" priority="105">
      <formula>$A78=4</formula>
    </cfRule>
    <cfRule type="expression" dxfId="794" priority="106">
      <formula>$A78=5</formula>
    </cfRule>
    <cfRule type="expression" dxfId="793" priority="107">
      <formula>$A78=6</formula>
    </cfRule>
    <cfRule type="expression" dxfId="792" priority="108">
      <formula>$A78=7</formula>
    </cfRule>
    <cfRule type="expression" dxfId="791" priority="109">
      <formula>$A78=8</formula>
    </cfRule>
    <cfRule type="expression" dxfId="790" priority="110">
      <formula>$A78=9</formula>
    </cfRule>
    <cfRule type="expression" dxfId="789" priority="111">
      <formula>$A78=10</formula>
    </cfRule>
  </conditionalFormatting>
  <conditionalFormatting sqref="F78:F79">
    <cfRule type="expression" dxfId="788" priority="113">
      <formula>AND(F78="",H78&lt;&gt;"")</formula>
    </cfRule>
  </conditionalFormatting>
  <dataValidations count="4">
    <dataValidation type="list" allowBlank="1" showInputMessage="1" showErrorMessage="1" errorTitle="Priority" error="Please select priority 1 to 3" sqref="V6:V85" xr:uid="{00000000-0002-0000-0400-000000000000}">
      <formula1>"1,2,3"</formula1>
    </dataValidation>
    <dataValidation type="list" showInputMessage="1" showErrorMessage="1" sqref="Z6:Z85" xr:uid="{00000000-0002-0000-0400-000001000000}">
      <formula1>"1,2,3"</formula1>
    </dataValidation>
    <dataValidation allowBlank="1" showInputMessage="1" showErrorMessage="1" errorTitle="Error" error="Please choose an item form the list" sqref="L30:L33 F6:F85" xr:uid="{00000000-0002-0000-0400-000002000000}"/>
    <dataValidation type="list" allowBlank="1" showInputMessage="1" showErrorMessage="1" errorTitle="Not in the list" sqref="S6:S85" xr:uid="{00000000-0002-0000-0400-000003000000}">
      <formula1>"1,2,3"</formula1>
    </dataValidation>
  </dataValidations>
  <pageMargins left="0.19685039370078741" right="0.19685039370078741" top="0.31496062992125984" bottom="0.43307086614173229" header="0" footer="0.19685039370078741"/>
  <pageSetup paperSize="8" scale="68" fitToHeight="2" orientation="landscape" r:id="rId1"/>
  <headerFooter>
    <oddFooter>&amp;L&amp;8(c) S. Imboden&amp;C&amp;8printed &amp;D&amp;R&amp;8&amp;P/&amp;N</oddFooter>
  </headerFooter>
  <ignoredErrors>
    <ignoredError sqref="L4" formula="1"/>
  </ignoredErrors>
  <drawing r:id="rId2"/>
  <legacyDrawing r:id="rId3"/>
  <extLst>
    <ext xmlns:x14="http://schemas.microsoft.com/office/spreadsheetml/2009/9/main" uri="{78C0D931-6437-407d-A8EE-F0AAD7539E65}">
      <x14:conditionalFormattings>
        <x14:conditionalFormatting xmlns:xm="http://schemas.microsoft.com/office/excel/2006/main">
          <x14:cfRule type="iconSet" priority="1425" id="{BA5654D4-C827-494E-A162-6CA3AF6B0C9F}">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J6:J85</xm:sqref>
        </x14:conditionalFormatting>
        <x14:conditionalFormatting xmlns:xm="http://schemas.microsoft.com/office/excel/2006/main">
          <x14:cfRule type="iconSet" priority="1136" id="{1187A04D-2481-40C1-A9C1-EF697AE19198}">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Q6:Q85</xm:sqref>
        </x14:conditionalFormatting>
        <x14:conditionalFormatting xmlns:xm="http://schemas.microsoft.com/office/excel/2006/main">
          <x14:cfRule type="iconSet" priority="613" id="{FB956E85-D025-42C4-85A1-2AB9E8808E65}">
            <x14:iconSet iconSet="3Arrows" showValue="0" custom="1">
              <x14:cfvo type="percent">
                <xm:f>0</xm:f>
              </x14:cfvo>
              <x14:cfvo type="num">
                <xm:f>2</xm:f>
              </x14:cfvo>
              <x14:cfvo type="num">
                <xm:f>3</xm:f>
              </x14:cfvo>
              <x14:cfIcon iconSet="3ArrowsGray" iconId="0"/>
              <x14:cfIcon iconSet="3ArrowsGray" iconId="1"/>
              <x14:cfIcon iconSet="3ArrowsGray" iconId="2"/>
            </x14:iconSet>
          </x14:cfRule>
          <xm:sqref>S6:S85</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errorTitle="Error" error="Please choose an entry from the list" xr:uid="{00000000-0002-0000-0400-000004000000}">
          <x14:formula1>
            <xm:f>' '!$A$202:$A$205</xm:f>
          </x14:formula1>
          <xm:sqref>O6:O85</xm:sqref>
        </x14:dataValidation>
        <x14:dataValidation type="list" errorStyle="information" allowBlank="1" showInputMessage="1" showErrorMessage="1" errorTitle="Error" error="Please choose an entry from the list" xr:uid="{00000000-0002-0000-0400-000006000000}">
          <x14:formula1>
            <xm:f>' '!$A$206:$A$209</xm:f>
          </x14:formula1>
          <xm:sqref>P6:P85</xm:sqref>
        </x14:dataValidation>
        <x14:dataValidation type="list" errorStyle="warning" allowBlank="1" showInputMessage="1" showErrorMessage="1" errorTitle="Warning" error="Your risk is not in the list" xr:uid="{00000000-0002-0000-0400-000008000000}">
          <x14:formula1>
            <xm:f>Logo!$D$34:$D$43</xm:f>
          </x14:formula1>
          <xm:sqref>C6:C9 C78:C81 C70:C73 C62:C65 C54:C57 C46:C49 C38:C41 C30:C33 C22:C25 C14:C17</xm:sqref>
        </x14:dataValidation>
        <x14:dataValidation type="list" errorStyle="information" allowBlank="1" showInputMessage="1" showErrorMessage="1" errorTitle="Not in the list" xr:uid="{00000000-0002-0000-0400-000007000000}">
          <x14:formula1>
            <xm:f>Logo!$B$22:$B$32</xm:f>
          </x14:formula1>
          <xm:sqref>R6:R85</xm:sqref>
        </x14:dataValidation>
        <x14:dataValidation type="list" errorStyle="warning" allowBlank="1" showInputMessage="1" showErrorMessage="1" errorTitle="Error" error="Please choose an entry from the list" xr:uid="{1EF9489A-B3A4-4C9B-A0E2-0A06877A4A99}">
          <x14:formula1>
            <xm:f>' '!$A$202:$A$205</xm:f>
          </x14:formula1>
          <xm:sqref>H6:H85</xm:sqref>
        </x14:dataValidation>
        <x14:dataValidation type="list" errorStyle="warning" allowBlank="1" showInputMessage="1" showErrorMessage="1" errorTitle="Error" error="Please choose an entry from the list" xr:uid="{C16B034A-F59F-4D51-9082-5F5A8EEB8359}">
          <x14:formula1>
            <xm:f>' '!$A$206:$A$209</xm:f>
          </x14:formula1>
          <xm:sqref>I6:I85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10">
    <tabColor theme="5" tint="0.59999389629810485"/>
    <pageSetUpPr fitToPage="1"/>
  </sheetPr>
  <dimension ref="A1:BKQ85"/>
  <sheetViews>
    <sheetView showGridLines="0" zoomScaleNormal="100" workbookViewId="0">
      <pane ySplit="1" topLeftCell="A2" activePane="bottomLeft" state="frozen"/>
      <selection sqref="A1:XFD1048576"/>
      <selection pane="bottomLeft"/>
    </sheetView>
  </sheetViews>
  <sheetFormatPr baseColWidth="10" defaultColWidth="12.5546875" defaultRowHeight="14.4" x14ac:dyDescent="0.3"/>
  <cols>
    <col min="1" max="1" width="7" style="41" customWidth="1"/>
    <col min="2" max="2" width="4.5546875" style="745" customWidth="1"/>
    <col min="3" max="3" width="29" style="745" customWidth="1"/>
    <col min="4" max="4" width="11.5546875" style="745" customWidth="1"/>
    <col min="5" max="5" width="12.44140625" style="745" bestFit="1" customWidth="1"/>
    <col min="6" max="6" width="29.5546875" style="745" customWidth="1"/>
    <col min="7" max="7" width="13.6640625" style="745" customWidth="1"/>
    <col min="8" max="8" width="19.6640625" style="745" customWidth="1"/>
    <col min="9" max="9" width="42" style="746" customWidth="1"/>
    <col min="10" max="10" width="15.44140625" style="651" customWidth="1"/>
    <col min="11" max="11" width="0.33203125" style="747" customWidth="1"/>
    <col min="12" max="23" width="0.33203125" style="750" customWidth="1"/>
    <col min="24" max="24" width="15.44140625" style="754" customWidth="1"/>
    <col min="25" max="25" width="15.44140625" style="647" customWidth="1"/>
    <col min="26" max="26" width="5.5546875" style="651" customWidth="1"/>
    <col min="27" max="16384" width="12.5546875" style="745"/>
  </cols>
  <sheetData>
    <row r="1" spans="1:1655" s="40" customFormat="1" ht="45" customHeight="1" x14ac:dyDescent="0.6">
      <c r="A1" s="595"/>
      <c r="B1" s="607" t="str">
        <f ca="1">' '!A216</f>
        <v>Aperçu risques</v>
      </c>
      <c r="C1" s="596"/>
      <c r="D1" s="596"/>
      <c r="E1" s="596"/>
      <c r="F1" s="596"/>
      <c r="G1" s="596"/>
      <c r="H1" s="596"/>
      <c r="I1" s="742"/>
      <c r="J1" s="598"/>
      <c r="K1" s="743"/>
      <c r="L1" s="729"/>
      <c r="M1" s="729"/>
      <c r="N1" s="743" t="s">
        <v>884</v>
      </c>
      <c r="O1" s="729"/>
      <c r="P1" s="643"/>
      <c r="Q1" s="729"/>
      <c r="R1" s="729"/>
      <c r="S1" s="729"/>
      <c r="T1" s="729"/>
      <c r="U1" s="743" t="s">
        <v>884</v>
      </c>
      <c r="V1" s="729"/>
      <c r="W1" s="643"/>
      <c r="X1" s="744"/>
      <c r="Y1" s="622"/>
      <c r="Z1" s="622"/>
    </row>
    <row r="2" spans="1:1655" x14ac:dyDescent="0.3">
      <c r="L2" s="729"/>
      <c r="M2" s="729"/>
      <c r="N2" s="729">
        <f>COUNTIF($P$6:$P$85,1)</f>
        <v>1</v>
      </c>
      <c r="O2" s="729">
        <f>COUNTIF($P$6:$P$85,2)</f>
        <v>0</v>
      </c>
      <c r="P2" s="729">
        <f>COUNTIF($P$6:$P$85,3)</f>
        <v>1</v>
      </c>
      <c r="Q2" s="729"/>
      <c r="R2" s="729"/>
      <c r="S2" s="729"/>
      <c r="T2" s="729"/>
      <c r="U2" s="729">
        <f>COUNTIF($W$6:$W$85,1)</f>
        <v>1</v>
      </c>
      <c r="V2" s="729">
        <f>COUNTIF($W$6:$W$85,2)</f>
        <v>0</v>
      </c>
      <c r="W2" s="729">
        <f>COUNTIF($W$6:$W$85,3)</f>
        <v>1</v>
      </c>
      <c r="X2" s="744"/>
    </row>
    <row r="3" spans="1:1655" x14ac:dyDescent="0.3">
      <c r="H3" s="748" t="str">
        <f>IF(RisikoDetail!F6&lt;&gt;"",CONCATENATE(K6," ",RisikoDetail!F6),"")</f>
        <v>R1 Risque 1</v>
      </c>
      <c r="I3" s="749" t="str">
        <f>IF(RisikoDetail!F46&lt;&gt;"",CONCATENATE(K46," ",RisikoDetail!F46),"")</f>
        <v/>
      </c>
      <c r="L3" s="729" t="str">
        <f>RisikoDetail!AD3</f>
        <v>intitial</v>
      </c>
      <c r="M3" s="729"/>
      <c r="N3" s="729"/>
      <c r="O3" s="729"/>
      <c r="Q3" s="729"/>
      <c r="R3" s="729"/>
      <c r="S3" s="729" t="str">
        <f>RisikoDetail!AJ3</f>
        <v>actuel</v>
      </c>
      <c r="T3" s="729"/>
      <c r="U3" s="729"/>
      <c r="V3" s="729"/>
      <c r="X3" s="744"/>
    </row>
    <row r="4" spans="1:1655" x14ac:dyDescent="0.3">
      <c r="G4" s="651"/>
      <c r="H4" s="748" t="str">
        <f>IF(RisikoDetail!F7&lt;&gt;"",CONCATENATE(K7," ",RisikoDetail!F7),"")</f>
        <v>R2 Risque 2</v>
      </c>
      <c r="I4" s="749" t="str">
        <f>IF(RisikoDetail!F47&lt;&gt;"",CONCATENATE(K47," ",RisikoDetail!F47),"")</f>
        <v/>
      </c>
      <c r="K4" s="747" t="s">
        <v>966</v>
      </c>
      <c r="L4" s="729" t="str">
        <f>RisikoDetail!AD4</f>
        <v>Impact</v>
      </c>
      <c r="M4" s="729" t="str">
        <f>RisikoDetail!AC4</f>
        <v>Wahrsch</v>
      </c>
      <c r="N4" s="729" t="str">
        <f>RisikoDetail!AE4</f>
        <v>Tendenz</v>
      </c>
      <c r="O4" s="729"/>
      <c r="P4" s="729" t="str">
        <f>RisikoDetail!AG4</f>
        <v>Ampel</v>
      </c>
      <c r="Q4" s="729"/>
      <c r="R4" s="729"/>
      <c r="S4" s="729" t="str">
        <f>RisikoDetail!AJ4</f>
        <v>Impact</v>
      </c>
      <c r="T4" s="729" t="str">
        <f>RisikoDetail!AI4</f>
        <v>Wahrsch</v>
      </c>
      <c r="U4" s="729" t="str">
        <f>RisikoDetail!AK4</f>
        <v>Tendenz</v>
      </c>
      <c r="V4" s="729"/>
      <c r="W4" s="729" t="str">
        <f>RisikoDetail!AM4</f>
        <v>Ampel</v>
      </c>
      <c r="X4" s="744"/>
    </row>
    <row r="5" spans="1:1655" x14ac:dyDescent="0.3">
      <c r="G5" s="651"/>
      <c r="H5" s="748" t="str">
        <f>IF(RisikoDetail!F8&lt;&gt;"",CONCATENATE(K8," ",RisikoDetail!F8),"")</f>
        <v/>
      </c>
      <c r="I5" s="749" t="str">
        <f>IF(RisikoDetail!F48&lt;&gt;"",CONCATENATE(K48," ",RisikoDetail!F48),"")</f>
        <v/>
      </c>
      <c r="L5" s="729"/>
      <c r="M5" s="729"/>
      <c r="N5" s="729"/>
      <c r="O5" s="729"/>
      <c r="P5" s="729"/>
      <c r="Q5" s="729"/>
      <c r="R5" s="729"/>
      <c r="S5" s="729"/>
      <c r="T5" s="729"/>
      <c r="U5" s="729"/>
      <c r="V5" s="729"/>
      <c r="W5" s="729"/>
      <c r="X5" s="744"/>
    </row>
    <row r="6" spans="1:1655" x14ac:dyDescent="0.3">
      <c r="G6" s="651"/>
      <c r="H6" s="748" t="str">
        <f>IF(RisikoDetail!F9&lt;&gt;"",CONCATENATE(K9," ",RisikoDetail!F9),"")</f>
        <v/>
      </c>
      <c r="I6" s="749" t="str">
        <f>IF(RisikoDetail!F49&lt;&gt;"",CONCATENATE(K49," ",RisikoDetail!F49),"")</f>
        <v/>
      </c>
      <c r="J6" s="651" t="s">
        <v>965</v>
      </c>
      <c r="K6" s="747" t="str">
        <f>RisikoDetail!D6</f>
        <v>R1</v>
      </c>
      <c r="L6" s="751">
        <f ca="1">RisikoDetail!AD6+RAND()*0.4-RAND()*0.4</f>
        <v>2.2012008458282888</v>
      </c>
      <c r="M6" s="751">
        <f ca="1">RisikoDetail!AC6+RAND()*0.4-RAND()*0.4</f>
        <v>4.0388914437666807</v>
      </c>
      <c r="N6" s="751">
        <f>RisikoDetail!AE6</f>
        <v>1</v>
      </c>
      <c r="O6" s="751"/>
      <c r="P6" s="751">
        <f>RisikoDetail!AG6</f>
        <v>3</v>
      </c>
      <c r="Q6" s="751"/>
      <c r="R6" s="751" t="str">
        <f>RisikoDetail!M6</f>
        <v>r1</v>
      </c>
      <c r="S6" s="751">
        <f ca="1">RisikoDetail!AJ6+RAND()*0.4-+RAND()*0.4</f>
        <v>1.8571346351395768</v>
      </c>
      <c r="T6" s="751">
        <f ca="1">RisikoDetail!AI6+RAND()*0.4-+RAND()*0.4</f>
        <v>4.0234523611505022</v>
      </c>
      <c r="U6" s="751">
        <f>RisikoDetail!AK6</f>
        <v>1</v>
      </c>
      <c r="V6" s="751"/>
      <c r="W6" s="751">
        <f>RisikoDetail!AM6</f>
        <v>3</v>
      </c>
      <c r="X6" s="744"/>
    </row>
    <row r="7" spans="1:1655" ht="15" customHeight="1" x14ac:dyDescent="0.3">
      <c r="G7" s="651"/>
      <c r="H7" s="748" t="str">
        <f>IF(RisikoDetail!F10&lt;&gt;"",CONCATENATE(K10," ",RisikoDetail!F10),"")</f>
        <v/>
      </c>
      <c r="I7" s="749" t="str">
        <f>IF(RisikoDetail!F50&lt;&gt;"",CONCATENATE(K50," ",RisikoDetail!F50),"")</f>
        <v/>
      </c>
      <c r="J7" s="752"/>
      <c r="K7" s="747" t="str">
        <f>RisikoDetail!D7</f>
        <v>R2</v>
      </c>
      <c r="L7" s="751">
        <f ca="1">RisikoDetail!AD7+RAND()*0.4-RAND()*0.4</f>
        <v>1.9666978418787184</v>
      </c>
      <c r="M7" s="751">
        <f ca="1">RisikoDetail!AC7+RAND()*0.4-RAND()*0.4</f>
        <v>0.93978788104616362</v>
      </c>
      <c r="N7" s="751">
        <f>RisikoDetail!AE7</f>
        <v>1</v>
      </c>
      <c r="O7" s="751"/>
      <c r="P7" s="751">
        <f>RisikoDetail!AG7</f>
        <v>1</v>
      </c>
      <c r="Q7" s="751"/>
      <c r="R7" s="751" t="str">
        <f>RisikoDetail!M7</f>
        <v>r2</v>
      </c>
      <c r="S7" s="751">
        <f ca="1">RisikoDetail!AJ7+RAND()*0.4-+RAND()*0.4</f>
        <v>1.8629916457198021</v>
      </c>
      <c r="T7" s="751">
        <f ca="1">RisikoDetail!AI7+RAND()*0.4-+RAND()*0.4</f>
        <v>0.97089159780474799</v>
      </c>
      <c r="U7" s="751">
        <f>RisikoDetail!AK7</f>
        <v>1</v>
      </c>
      <c r="V7" s="751"/>
      <c r="W7" s="751">
        <f>RisikoDetail!AM7</f>
        <v>1</v>
      </c>
      <c r="X7" s="744"/>
    </row>
    <row r="8" spans="1:1655" ht="15" customHeight="1" x14ac:dyDescent="0.3">
      <c r="G8" s="651"/>
      <c r="H8" s="748" t="str">
        <f>IF(RisikoDetail!F11&lt;&gt;"",CONCATENATE(K11," ",RisikoDetail!F11),"")</f>
        <v/>
      </c>
      <c r="I8" s="749" t="str">
        <f>IF(RisikoDetail!F51&lt;&gt;"",CONCATENATE(K51," ",RisikoDetail!F51),"")</f>
        <v/>
      </c>
      <c r="J8" s="752"/>
      <c r="K8" s="747" t="str">
        <f>RisikoDetail!D8</f>
        <v>R3</v>
      </c>
      <c r="L8" s="751">
        <f ca="1">RisikoDetail!AD8+RAND()*0.4-RAND()*0.4</f>
        <v>-0.65445616611507373</v>
      </c>
      <c r="M8" s="751">
        <f ca="1">RisikoDetail!AC8+RAND()*0.4-RAND()*0.4</f>
        <v>-1.0171682652705516</v>
      </c>
      <c r="N8" s="751">
        <f>RisikoDetail!AE8</f>
        <v>1</v>
      </c>
      <c r="O8" s="751"/>
      <c r="P8" s="751" t="str">
        <f>RisikoDetail!AG8</f>
        <v/>
      </c>
      <c r="Q8" s="751"/>
      <c r="R8" s="751" t="str">
        <f>RisikoDetail!M8</f>
        <v>r3</v>
      </c>
      <c r="S8" s="751">
        <f ca="1">RisikoDetail!AJ8+RAND()*0.4-+RAND()*0.4</f>
        <v>-0.81362555276663695</v>
      </c>
      <c r="T8" s="751">
        <f ca="1">RisikoDetail!AI8+RAND()*0.4-+RAND()*0.4</f>
        <v>-1.3268116111835861</v>
      </c>
      <c r="U8" s="751">
        <f>RisikoDetail!AK8</f>
        <v>1</v>
      </c>
      <c r="V8" s="751"/>
      <c r="W8" s="751" t="str">
        <f>RisikoDetail!AM8</f>
        <v/>
      </c>
      <c r="X8" s="744"/>
    </row>
    <row r="9" spans="1:1655" ht="15" customHeight="1" x14ac:dyDescent="0.3">
      <c r="G9" s="651"/>
      <c r="H9" s="748" t="str">
        <f>IF(RisikoDetail!F12&lt;&gt;"",CONCATENATE(K12," ",RisikoDetail!F12),"")</f>
        <v/>
      </c>
      <c r="I9" s="749" t="str">
        <f>IF(RisikoDetail!F52&lt;&gt;"",CONCATENATE(K52," ",RisikoDetail!F52),"")</f>
        <v/>
      </c>
      <c r="J9" s="752"/>
      <c r="K9" s="747" t="str">
        <f>RisikoDetail!D9</f>
        <v>R4</v>
      </c>
      <c r="L9" s="751">
        <f ca="1">RisikoDetail!AD9+RAND()*0.4-RAND()*0.4</f>
        <v>-1.0686847408082782</v>
      </c>
      <c r="M9" s="751">
        <f ca="1">RisikoDetail!AC9+RAND()*0.4-RAND()*0.4</f>
        <v>-1.0248210417888823</v>
      </c>
      <c r="N9" s="751">
        <f>RisikoDetail!AE9</f>
        <v>1</v>
      </c>
      <c r="O9" s="751"/>
      <c r="P9" s="751" t="str">
        <f>RisikoDetail!AG9</f>
        <v/>
      </c>
      <c r="Q9" s="751"/>
      <c r="R9" s="751" t="str">
        <f>RisikoDetail!M9</f>
        <v>r4</v>
      </c>
      <c r="S9" s="751">
        <f ca="1">RisikoDetail!AJ9+RAND()*0.4-+RAND()*0.4</f>
        <v>-1.1220235739174504</v>
      </c>
      <c r="T9" s="751">
        <f ca="1">RisikoDetail!AI9+RAND()*0.4-+RAND()*0.4</f>
        <v>-1.2259370011189379</v>
      </c>
      <c r="U9" s="751">
        <f>RisikoDetail!AK9</f>
        <v>1</v>
      </c>
      <c r="V9" s="751"/>
      <c r="W9" s="751" t="str">
        <f>RisikoDetail!AM9</f>
        <v/>
      </c>
      <c r="X9" s="744"/>
    </row>
    <row r="10" spans="1:1655" ht="15" customHeight="1" x14ac:dyDescent="0.3">
      <c r="G10" s="651"/>
      <c r="H10" s="748" t="str">
        <f>IF(RisikoDetail!F13&lt;&gt;"",CONCATENATE(K13," ",RisikoDetail!F13),"")</f>
        <v/>
      </c>
      <c r="I10" s="749" t="str">
        <f>IF(RisikoDetail!F53&lt;&gt;"",CONCATENATE(K53," ",RisikoDetail!F53),"")</f>
        <v/>
      </c>
      <c r="J10" s="752"/>
      <c r="K10" s="747" t="str">
        <f>RisikoDetail!D10</f>
        <v>R5</v>
      </c>
      <c r="L10" s="751">
        <f ca="1">RisikoDetail!AD10+RAND()*0.4-RAND()*0.4</f>
        <v>-1.0566900261788279</v>
      </c>
      <c r="M10" s="751">
        <f ca="1">RisikoDetail!AC10+RAND()*0.4-RAND()*0.4</f>
        <v>-1.2521039770116267</v>
      </c>
      <c r="N10" s="751">
        <f>RisikoDetail!AE10</f>
        <v>1</v>
      </c>
      <c r="O10" s="751"/>
      <c r="P10" s="751" t="str">
        <f>RisikoDetail!AG10</f>
        <v/>
      </c>
      <c r="Q10" s="751"/>
      <c r="R10" s="751" t="str">
        <f>RisikoDetail!M10</f>
        <v>r5</v>
      </c>
      <c r="S10" s="751">
        <f ca="1">RisikoDetail!AJ10+RAND()*0.4-+RAND()*0.4</f>
        <v>-1.0880184431507773</v>
      </c>
      <c r="T10" s="751">
        <f ca="1">RisikoDetail!AI10+RAND()*0.4-+RAND()*0.4</f>
        <v>-0.77773600868870951</v>
      </c>
      <c r="U10" s="751">
        <f>RisikoDetail!AK10</f>
        <v>1</v>
      </c>
      <c r="V10" s="751"/>
      <c r="W10" s="751" t="str">
        <f>RisikoDetail!AM10</f>
        <v/>
      </c>
      <c r="X10" s="744"/>
    </row>
    <row r="11" spans="1:1655" ht="15" customHeight="1" x14ac:dyDescent="0.3">
      <c r="G11" s="651"/>
      <c r="H11" s="748" t="str">
        <f>IF(RisikoDetail!F14&lt;&gt;"",CONCATENATE(K14," ",RisikoDetail!F14),"")</f>
        <v/>
      </c>
      <c r="I11" s="749" t="str">
        <f>IF(RisikoDetail!F54&lt;&gt;"",CONCATENATE(K54," ",RisikoDetail!F54),"")</f>
        <v/>
      </c>
      <c r="J11" s="752"/>
      <c r="K11" s="747" t="str">
        <f>RisikoDetail!D11</f>
        <v>R6</v>
      </c>
      <c r="L11" s="751">
        <f ca="1">RisikoDetail!AD11+RAND()*0.4-RAND()*0.4</f>
        <v>-0.92833013145280696</v>
      </c>
      <c r="M11" s="751">
        <f ca="1">RisikoDetail!AC11+RAND()*0.4-RAND()*0.4</f>
        <v>-0.70676886405784867</v>
      </c>
      <c r="N11" s="751">
        <f>RisikoDetail!AE11</f>
        <v>1</v>
      </c>
      <c r="O11" s="751"/>
      <c r="P11" s="751" t="str">
        <f>RisikoDetail!AG11</f>
        <v/>
      </c>
      <c r="Q11" s="751"/>
      <c r="R11" s="751" t="str">
        <f>RisikoDetail!M11</f>
        <v>r6</v>
      </c>
      <c r="S11" s="751">
        <f ca="1">RisikoDetail!AJ11+RAND()*0.4-+RAND()*0.4</f>
        <v>-0.80510563384992972</v>
      </c>
      <c r="T11" s="751">
        <f ca="1">RisikoDetail!AI11+RAND()*0.4-+RAND()*0.4</f>
        <v>-0.89900771020509895</v>
      </c>
      <c r="U11" s="751">
        <f>RisikoDetail!AK11</f>
        <v>1</v>
      </c>
      <c r="V11" s="751"/>
      <c r="W11" s="751" t="str">
        <f>RisikoDetail!AM11</f>
        <v/>
      </c>
      <c r="X11" s="744"/>
    </row>
    <row r="12" spans="1:1655" ht="15" customHeight="1" x14ac:dyDescent="0.3">
      <c r="G12" s="651"/>
      <c r="H12" s="748" t="str">
        <f>IF(RisikoDetail!F15&lt;&gt;"",CONCATENATE(K15," ",RisikoDetail!F15),"")</f>
        <v/>
      </c>
      <c r="I12" s="749" t="str">
        <f>IF(RisikoDetail!F55&lt;&gt;"",CONCATENATE(K55," ",RisikoDetail!F55),"")</f>
        <v/>
      </c>
      <c r="J12" s="752"/>
      <c r="K12" s="747" t="str">
        <f>RisikoDetail!D12</f>
        <v>R7</v>
      </c>
      <c r="L12" s="751">
        <f ca="1">RisikoDetail!AD12+RAND()*0.4-RAND()*0.4</f>
        <v>-0.9350050916504189</v>
      </c>
      <c r="M12" s="751">
        <f ca="1">RisikoDetail!AC12+RAND()*0.4-RAND()*0.4</f>
        <v>-1.1207724490607167</v>
      </c>
      <c r="N12" s="751">
        <f>RisikoDetail!AE12</f>
        <v>1</v>
      </c>
      <c r="O12" s="751"/>
      <c r="P12" s="751" t="str">
        <f>RisikoDetail!AG12</f>
        <v/>
      </c>
      <c r="Q12" s="751"/>
      <c r="R12" s="751" t="str">
        <f>RisikoDetail!M12</f>
        <v>r7</v>
      </c>
      <c r="S12" s="751">
        <f ca="1">RisikoDetail!AJ12+RAND()*0.4-+RAND()*0.4</f>
        <v>-0.64815800731102069</v>
      </c>
      <c r="T12" s="751">
        <f ca="1">RisikoDetail!AI12+RAND()*0.4-+RAND()*0.4</f>
        <v>-1.1548188480609594</v>
      </c>
      <c r="U12" s="751">
        <f>RisikoDetail!AK12</f>
        <v>1</v>
      </c>
      <c r="V12" s="751"/>
      <c r="W12" s="751" t="str">
        <f>RisikoDetail!AM12</f>
        <v/>
      </c>
      <c r="X12" s="744"/>
    </row>
    <row r="13" spans="1:1655" ht="15" customHeight="1" x14ac:dyDescent="0.3">
      <c r="G13" s="651"/>
      <c r="H13" s="748" t="str">
        <f>IF(RisikoDetail!F16&lt;&gt;"",CONCATENATE(K16," ",RisikoDetail!F16),"")</f>
        <v/>
      </c>
      <c r="I13" s="749" t="str">
        <f>IF(RisikoDetail!F56&lt;&gt;"",CONCATENATE(K56," ",RisikoDetail!F56),"")</f>
        <v/>
      </c>
      <c r="J13" s="752"/>
      <c r="K13" s="747" t="str">
        <f>RisikoDetail!D13</f>
        <v>R8</v>
      </c>
      <c r="L13" s="751">
        <f ca="1">RisikoDetail!AD13+RAND()*0.4-RAND()*0.4</f>
        <v>-0.74791225876722922</v>
      </c>
      <c r="M13" s="751">
        <f ca="1">RisikoDetail!AC13+RAND()*0.4-RAND()*0.4</f>
        <v>-1.0463965603096392</v>
      </c>
      <c r="N13" s="751">
        <f>RisikoDetail!AE13</f>
        <v>1</v>
      </c>
      <c r="O13" s="751"/>
      <c r="P13" s="751" t="str">
        <f>RisikoDetail!AG13</f>
        <v/>
      </c>
      <c r="Q13" s="751"/>
      <c r="R13" s="751" t="str">
        <f>RisikoDetail!M13</f>
        <v>r8</v>
      </c>
      <c r="S13" s="751">
        <f ca="1">RisikoDetail!AJ13+RAND()*0.4-+RAND()*0.4</f>
        <v>-0.80969114338411363</v>
      </c>
      <c r="T13" s="751">
        <f ca="1">RisikoDetail!AI13+RAND()*0.4-+RAND()*0.4</f>
        <v>-1.1420920919699238</v>
      </c>
      <c r="U13" s="751">
        <f>RisikoDetail!AK13</f>
        <v>1</v>
      </c>
      <c r="V13" s="751"/>
      <c r="W13" s="751" t="str">
        <f>RisikoDetail!AM13</f>
        <v/>
      </c>
      <c r="X13" s="744"/>
    </row>
    <row r="14" spans="1:1655" s="41" customFormat="1" ht="15" customHeight="1" x14ac:dyDescent="0.3">
      <c r="B14" s="745"/>
      <c r="C14" s="745"/>
      <c r="D14" s="745"/>
      <c r="E14" s="745"/>
      <c r="F14" s="745"/>
      <c r="G14" s="651"/>
      <c r="H14" s="748" t="str">
        <f>IF(RisikoDetail!F17&lt;&gt;"",CONCATENATE(K17," ",RisikoDetail!F17),"")</f>
        <v/>
      </c>
      <c r="I14" s="749" t="str">
        <f>IF(RisikoDetail!F57&lt;&gt;"",CONCATENATE(K57," ",RisikoDetail!F57),"")</f>
        <v/>
      </c>
      <c r="J14" s="752"/>
      <c r="K14" s="747" t="str">
        <f>RisikoDetail!D14</f>
        <v>R9</v>
      </c>
      <c r="L14" s="751">
        <f ca="1">RisikoDetail!AD14+RAND()*0.4-RAND()*0.4</f>
        <v>-0.96836625738109161</v>
      </c>
      <c r="M14" s="751">
        <f ca="1">RisikoDetail!AC14+RAND()*0.4-RAND()*0.4</f>
        <v>-0.87609536648638431</v>
      </c>
      <c r="N14" s="751">
        <f>RisikoDetail!AE14</f>
        <v>1</v>
      </c>
      <c r="O14" s="751"/>
      <c r="P14" s="751" t="str">
        <f>RisikoDetail!AG14</f>
        <v/>
      </c>
      <c r="Q14" s="751"/>
      <c r="R14" s="751" t="str">
        <f>RisikoDetail!M14</f>
        <v>r9</v>
      </c>
      <c r="S14" s="751">
        <f ca="1">RisikoDetail!AJ14+RAND()*0.4-+RAND()*0.4</f>
        <v>-0.96635945061327455</v>
      </c>
      <c r="T14" s="751">
        <f ca="1">RisikoDetail!AI14+RAND()*0.4-+RAND()*0.4</f>
        <v>-1.0120489891582745</v>
      </c>
      <c r="U14" s="751">
        <f>RisikoDetail!AK14</f>
        <v>1</v>
      </c>
      <c r="V14" s="751"/>
      <c r="W14" s="751" t="str">
        <f>RisikoDetail!AM14</f>
        <v/>
      </c>
      <c r="X14" s="744"/>
      <c r="Y14" s="647"/>
      <c r="Z14" s="651"/>
      <c r="AA14" s="745"/>
      <c r="AB14" s="745"/>
      <c r="AC14" s="745"/>
      <c r="AD14" s="745"/>
      <c r="AE14" s="745"/>
      <c r="AF14" s="745"/>
      <c r="AG14" s="745"/>
      <c r="AH14" s="745"/>
      <c r="AI14" s="745"/>
      <c r="AJ14" s="745"/>
      <c r="AK14" s="745"/>
      <c r="AL14" s="745"/>
      <c r="AM14" s="745"/>
      <c r="AN14" s="745"/>
      <c r="AO14" s="745"/>
      <c r="AP14" s="745"/>
      <c r="AQ14" s="745"/>
      <c r="AR14" s="745"/>
      <c r="AS14" s="745"/>
      <c r="AT14" s="745"/>
      <c r="AU14" s="745"/>
      <c r="AV14" s="745"/>
      <c r="AW14" s="745"/>
      <c r="AX14" s="745"/>
      <c r="AY14" s="745"/>
      <c r="AZ14" s="745"/>
      <c r="BA14" s="745"/>
      <c r="BB14" s="745"/>
      <c r="BC14" s="745"/>
      <c r="BD14" s="745"/>
      <c r="BE14" s="745"/>
      <c r="BF14" s="745"/>
      <c r="BG14" s="745"/>
      <c r="BH14" s="745"/>
      <c r="BI14" s="745"/>
      <c r="BJ14" s="745"/>
      <c r="BK14" s="745"/>
      <c r="BL14" s="745"/>
      <c r="BM14" s="745"/>
      <c r="BN14" s="745"/>
      <c r="BO14" s="745"/>
      <c r="BP14" s="745"/>
      <c r="BQ14" s="745"/>
      <c r="BR14" s="745"/>
      <c r="BS14" s="745"/>
      <c r="BT14" s="745"/>
      <c r="BU14" s="745"/>
      <c r="BV14" s="745"/>
      <c r="BW14" s="745"/>
      <c r="BX14" s="745"/>
      <c r="BY14" s="745"/>
      <c r="BZ14" s="745"/>
      <c r="CA14" s="745"/>
      <c r="CB14" s="745"/>
      <c r="CC14" s="745"/>
      <c r="CD14" s="745"/>
      <c r="CE14" s="745"/>
      <c r="CF14" s="745"/>
      <c r="CG14" s="745"/>
      <c r="CH14" s="745"/>
      <c r="CI14" s="745"/>
      <c r="CJ14" s="745"/>
      <c r="CK14" s="745"/>
      <c r="CL14" s="745"/>
      <c r="CM14" s="745"/>
      <c r="CN14" s="745"/>
      <c r="CO14" s="745"/>
      <c r="CP14" s="745"/>
      <c r="CQ14" s="745"/>
      <c r="CR14" s="745"/>
      <c r="CS14" s="745"/>
      <c r="CT14" s="745"/>
      <c r="CU14" s="745"/>
      <c r="CV14" s="745"/>
      <c r="CW14" s="745"/>
      <c r="CX14" s="745"/>
      <c r="CY14" s="745"/>
      <c r="CZ14" s="745"/>
      <c r="DA14" s="745"/>
      <c r="DB14" s="745"/>
      <c r="DC14" s="745"/>
      <c r="DD14" s="745"/>
      <c r="DE14" s="745"/>
      <c r="DF14" s="745"/>
      <c r="DG14" s="745"/>
      <c r="DH14" s="745"/>
      <c r="DI14" s="745"/>
      <c r="DJ14" s="745"/>
      <c r="DK14" s="745"/>
      <c r="DL14" s="745"/>
      <c r="DM14" s="745"/>
      <c r="DN14" s="745"/>
      <c r="DO14" s="745"/>
      <c r="DP14" s="745"/>
      <c r="DQ14" s="745"/>
      <c r="DR14" s="745"/>
      <c r="DS14" s="745"/>
      <c r="DT14" s="745"/>
      <c r="DU14" s="745"/>
      <c r="DV14" s="745"/>
      <c r="DW14" s="745"/>
      <c r="DX14" s="745"/>
      <c r="DY14" s="745"/>
      <c r="DZ14" s="745"/>
      <c r="EA14" s="745"/>
      <c r="EB14" s="745"/>
      <c r="EC14" s="745"/>
      <c r="ED14" s="745"/>
      <c r="EE14" s="745"/>
      <c r="EF14" s="745"/>
      <c r="EG14" s="745"/>
      <c r="EH14" s="745"/>
      <c r="EI14" s="745"/>
      <c r="EJ14" s="745"/>
      <c r="EK14" s="745"/>
      <c r="EL14" s="745"/>
      <c r="EM14" s="745"/>
      <c r="EN14" s="745"/>
      <c r="EO14" s="745"/>
      <c r="EP14" s="745"/>
      <c r="EQ14" s="745"/>
      <c r="ER14" s="745"/>
      <c r="ES14" s="745"/>
      <c r="ET14" s="745"/>
      <c r="EU14" s="745"/>
      <c r="EV14" s="745"/>
      <c r="EW14" s="745"/>
      <c r="EX14" s="745"/>
      <c r="EY14" s="745"/>
      <c r="EZ14" s="745"/>
      <c r="FA14" s="745"/>
      <c r="FB14" s="745"/>
      <c r="FC14" s="745"/>
      <c r="FD14" s="745"/>
      <c r="FE14" s="745"/>
      <c r="FF14" s="745"/>
      <c r="FG14" s="745"/>
      <c r="FH14" s="745"/>
      <c r="FI14" s="745"/>
      <c r="FJ14" s="745"/>
      <c r="FK14" s="745"/>
      <c r="FL14" s="745"/>
      <c r="FM14" s="745"/>
      <c r="FN14" s="745"/>
      <c r="FO14" s="745"/>
      <c r="FP14" s="745"/>
      <c r="FQ14" s="745"/>
      <c r="FR14" s="745"/>
      <c r="FS14" s="745"/>
      <c r="FT14" s="745"/>
      <c r="FU14" s="745"/>
      <c r="FV14" s="745"/>
      <c r="FW14" s="745"/>
      <c r="FX14" s="745"/>
      <c r="FY14" s="745"/>
      <c r="FZ14" s="745"/>
      <c r="GA14" s="745"/>
      <c r="GB14" s="745"/>
      <c r="GC14" s="745"/>
      <c r="GD14" s="745"/>
      <c r="GE14" s="745"/>
      <c r="GF14" s="745"/>
      <c r="GG14" s="745"/>
      <c r="GH14" s="745"/>
      <c r="GI14" s="745"/>
      <c r="GJ14" s="745"/>
      <c r="GK14" s="745"/>
      <c r="GL14" s="745"/>
      <c r="GM14" s="745"/>
      <c r="GN14" s="745"/>
      <c r="GO14" s="745"/>
      <c r="GP14" s="745"/>
      <c r="GQ14" s="745"/>
      <c r="GR14" s="745"/>
      <c r="GS14" s="745"/>
      <c r="GT14" s="745"/>
      <c r="GU14" s="745"/>
      <c r="GV14" s="745"/>
      <c r="GW14" s="745"/>
      <c r="GX14" s="745"/>
      <c r="GY14" s="745"/>
      <c r="GZ14" s="745"/>
      <c r="HA14" s="745"/>
      <c r="HB14" s="745"/>
      <c r="HC14" s="745"/>
      <c r="HD14" s="745"/>
      <c r="HE14" s="745"/>
      <c r="HF14" s="745"/>
      <c r="HG14" s="745"/>
      <c r="HH14" s="745"/>
      <c r="HI14" s="745"/>
      <c r="HJ14" s="745"/>
      <c r="HK14" s="745"/>
      <c r="HL14" s="745"/>
      <c r="HM14" s="745"/>
      <c r="HN14" s="745"/>
      <c r="HO14" s="745"/>
      <c r="HP14" s="745"/>
      <c r="HQ14" s="745"/>
      <c r="HR14" s="745"/>
      <c r="HS14" s="745"/>
      <c r="HT14" s="745"/>
      <c r="HU14" s="745"/>
      <c r="HV14" s="745"/>
      <c r="HW14" s="745"/>
      <c r="HX14" s="745"/>
      <c r="HY14" s="745"/>
      <c r="HZ14" s="745"/>
      <c r="IA14" s="745"/>
      <c r="IB14" s="745"/>
      <c r="IC14" s="745"/>
      <c r="ID14" s="745"/>
      <c r="IE14" s="745"/>
      <c r="IF14" s="745"/>
      <c r="IG14" s="745"/>
      <c r="IH14" s="745"/>
      <c r="II14" s="745"/>
      <c r="IJ14" s="745"/>
      <c r="IK14" s="745"/>
      <c r="IL14" s="745"/>
      <c r="IM14" s="745"/>
      <c r="IN14" s="745"/>
      <c r="IO14" s="745"/>
      <c r="IP14" s="745"/>
      <c r="IQ14" s="745"/>
      <c r="IR14" s="745"/>
      <c r="IS14" s="745"/>
      <c r="IT14" s="745"/>
      <c r="IU14" s="745"/>
      <c r="IV14" s="745"/>
      <c r="IW14" s="745"/>
      <c r="IX14" s="745"/>
      <c r="IY14" s="745"/>
      <c r="IZ14" s="745"/>
      <c r="JA14" s="745"/>
      <c r="JB14" s="745"/>
      <c r="JC14" s="745"/>
      <c r="JD14" s="745"/>
      <c r="JE14" s="745"/>
      <c r="JF14" s="745"/>
      <c r="JG14" s="745"/>
      <c r="JH14" s="745"/>
      <c r="JI14" s="745"/>
      <c r="JJ14" s="745"/>
      <c r="JK14" s="745"/>
      <c r="JL14" s="745"/>
      <c r="JM14" s="745"/>
      <c r="JN14" s="745"/>
      <c r="JO14" s="745"/>
      <c r="JP14" s="745"/>
      <c r="JQ14" s="745"/>
      <c r="JR14" s="745"/>
      <c r="JS14" s="745"/>
      <c r="JT14" s="745"/>
      <c r="JU14" s="745"/>
      <c r="JV14" s="745"/>
      <c r="JW14" s="745"/>
      <c r="JX14" s="745"/>
      <c r="JY14" s="745"/>
      <c r="JZ14" s="745"/>
      <c r="KA14" s="745"/>
      <c r="KB14" s="745"/>
      <c r="KC14" s="745"/>
      <c r="KD14" s="745"/>
      <c r="KE14" s="745"/>
      <c r="KF14" s="745"/>
      <c r="KG14" s="745"/>
      <c r="KH14" s="745"/>
      <c r="KI14" s="745"/>
      <c r="KJ14" s="745"/>
      <c r="KK14" s="745"/>
      <c r="KL14" s="745"/>
      <c r="KM14" s="745"/>
      <c r="KN14" s="745"/>
      <c r="KO14" s="745"/>
      <c r="KP14" s="745"/>
      <c r="KQ14" s="745"/>
      <c r="KR14" s="745"/>
      <c r="KS14" s="745"/>
      <c r="KT14" s="745"/>
      <c r="KU14" s="745"/>
      <c r="KV14" s="745"/>
      <c r="KW14" s="745"/>
      <c r="KX14" s="745"/>
      <c r="KY14" s="745"/>
      <c r="KZ14" s="745"/>
      <c r="LA14" s="745"/>
      <c r="LB14" s="745"/>
      <c r="LC14" s="745"/>
      <c r="LD14" s="745"/>
      <c r="LE14" s="745"/>
      <c r="LF14" s="745"/>
      <c r="LG14" s="745"/>
      <c r="LH14" s="745"/>
      <c r="LI14" s="745"/>
      <c r="LJ14" s="745"/>
      <c r="LK14" s="745"/>
      <c r="LL14" s="745"/>
      <c r="LM14" s="745"/>
      <c r="LN14" s="745"/>
      <c r="LO14" s="745"/>
      <c r="LP14" s="745"/>
      <c r="LQ14" s="745"/>
      <c r="LR14" s="745"/>
      <c r="LS14" s="745"/>
      <c r="LT14" s="745"/>
      <c r="LU14" s="745"/>
      <c r="LV14" s="745"/>
      <c r="LW14" s="745"/>
      <c r="LX14" s="745"/>
      <c r="LY14" s="745"/>
      <c r="LZ14" s="745"/>
      <c r="MA14" s="745"/>
      <c r="MB14" s="745"/>
      <c r="MC14" s="745"/>
      <c r="MD14" s="745"/>
      <c r="ME14" s="745"/>
      <c r="MF14" s="745"/>
      <c r="MG14" s="745"/>
      <c r="MH14" s="745"/>
      <c r="MI14" s="745"/>
      <c r="MJ14" s="745"/>
      <c r="MK14" s="745"/>
      <c r="ML14" s="745"/>
      <c r="MM14" s="745"/>
      <c r="MN14" s="745"/>
      <c r="MO14" s="745"/>
      <c r="MP14" s="745"/>
      <c r="MQ14" s="745"/>
      <c r="MR14" s="745"/>
      <c r="MS14" s="745"/>
      <c r="MT14" s="745"/>
      <c r="MU14" s="745"/>
      <c r="MV14" s="745"/>
      <c r="MW14" s="745"/>
      <c r="MX14" s="745"/>
      <c r="MY14" s="745"/>
      <c r="MZ14" s="745"/>
      <c r="NA14" s="745"/>
      <c r="NB14" s="745"/>
      <c r="NC14" s="745"/>
      <c r="ND14" s="745"/>
      <c r="NE14" s="745"/>
      <c r="NF14" s="745"/>
      <c r="NG14" s="745"/>
      <c r="NH14" s="745"/>
      <c r="NI14" s="745"/>
      <c r="NJ14" s="745"/>
      <c r="NK14" s="745"/>
      <c r="NL14" s="745"/>
      <c r="NM14" s="745"/>
      <c r="NN14" s="745"/>
      <c r="NO14" s="745"/>
      <c r="NP14" s="745"/>
      <c r="NQ14" s="745"/>
      <c r="NR14" s="745"/>
      <c r="NS14" s="745"/>
      <c r="NT14" s="745"/>
      <c r="NU14" s="745"/>
      <c r="NV14" s="745"/>
      <c r="NW14" s="745"/>
      <c r="NX14" s="745"/>
      <c r="NY14" s="745"/>
      <c r="NZ14" s="745"/>
      <c r="OA14" s="745"/>
      <c r="OB14" s="745"/>
      <c r="OC14" s="745"/>
      <c r="OD14" s="745"/>
      <c r="OE14" s="745"/>
      <c r="OF14" s="745"/>
      <c r="OG14" s="745"/>
      <c r="OH14" s="745"/>
      <c r="OI14" s="745"/>
      <c r="OJ14" s="745"/>
      <c r="OK14" s="745"/>
      <c r="OL14" s="745"/>
      <c r="OM14" s="745"/>
      <c r="ON14" s="745"/>
      <c r="OO14" s="745"/>
      <c r="OP14" s="745"/>
      <c r="OQ14" s="745"/>
      <c r="OR14" s="745"/>
      <c r="OS14" s="745"/>
      <c r="OT14" s="745"/>
      <c r="OU14" s="745"/>
      <c r="OV14" s="745"/>
      <c r="OW14" s="745"/>
      <c r="OX14" s="745"/>
      <c r="OY14" s="745"/>
      <c r="OZ14" s="745"/>
      <c r="PA14" s="745"/>
      <c r="PB14" s="745"/>
      <c r="PC14" s="745"/>
      <c r="PD14" s="745"/>
      <c r="PE14" s="745"/>
      <c r="PF14" s="745"/>
      <c r="PG14" s="745"/>
      <c r="PH14" s="745"/>
      <c r="PI14" s="745"/>
      <c r="PJ14" s="745"/>
      <c r="PK14" s="745"/>
      <c r="PL14" s="745"/>
      <c r="PM14" s="745"/>
      <c r="PN14" s="745"/>
      <c r="PO14" s="745"/>
      <c r="PP14" s="745"/>
      <c r="PQ14" s="745"/>
      <c r="PR14" s="745"/>
      <c r="PS14" s="745"/>
      <c r="PT14" s="745"/>
      <c r="PU14" s="745"/>
      <c r="PV14" s="745"/>
      <c r="PW14" s="745"/>
      <c r="PX14" s="745"/>
      <c r="PY14" s="745"/>
      <c r="PZ14" s="745"/>
      <c r="QA14" s="745"/>
      <c r="QB14" s="745"/>
      <c r="QC14" s="745"/>
      <c r="QD14" s="745"/>
      <c r="QE14" s="745"/>
      <c r="QF14" s="745"/>
      <c r="QG14" s="745"/>
      <c r="QH14" s="745"/>
      <c r="QI14" s="745"/>
      <c r="QJ14" s="745"/>
      <c r="QK14" s="745"/>
      <c r="QL14" s="745"/>
      <c r="QM14" s="745"/>
      <c r="QN14" s="745"/>
      <c r="QO14" s="745"/>
      <c r="QP14" s="745"/>
      <c r="QQ14" s="745"/>
      <c r="QR14" s="745"/>
      <c r="QS14" s="745"/>
      <c r="QT14" s="745"/>
      <c r="QU14" s="745"/>
      <c r="QV14" s="745"/>
      <c r="QW14" s="745"/>
      <c r="QX14" s="745"/>
      <c r="QY14" s="745"/>
      <c r="QZ14" s="745"/>
      <c r="RA14" s="745"/>
      <c r="RB14" s="745"/>
      <c r="RC14" s="745"/>
      <c r="RD14" s="745"/>
      <c r="RE14" s="745"/>
      <c r="RF14" s="745"/>
      <c r="RG14" s="745"/>
      <c r="RH14" s="745"/>
      <c r="RI14" s="745"/>
      <c r="RJ14" s="745"/>
      <c r="RK14" s="745"/>
      <c r="RL14" s="745"/>
      <c r="RM14" s="745"/>
      <c r="RN14" s="745"/>
      <c r="RO14" s="745"/>
      <c r="RP14" s="745"/>
      <c r="RQ14" s="745"/>
      <c r="RR14" s="745"/>
      <c r="RS14" s="745"/>
      <c r="RT14" s="745"/>
      <c r="RU14" s="745"/>
      <c r="RV14" s="745"/>
      <c r="RW14" s="745"/>
      <c r="RX14" s="745"/>
      <c r="RY14" s="745"/>
      <c r="RZ14" s="745"/>
      <c r="SA14" s="745"/>
      <c r="SB14" s="745"/>
      <c r="SC14" s="745"/>
      <c r="SD14" s="745"/>
      <c r="SE14" s="745"/>
      <c r="SF14" s="745"/>
      <c r="SG14" s="745"/>
      <c r="SH14" s="745"/>
      <c r="SI14" s="745"/>
      <c r="SJ14" s="745"/>
      <c r="SK14" s="745"/>
      <c r="SL14" s="745"/>
      <c r="SM14" s="745"/>
      <c r="SN14" s="745"/>
      <c r="SO14" s="745"/>
      <c r="SP14" s="745"/>
      <c r="SQ14" s="745"/>
      <c r="SR14" s="745"/>
      <c r="SS14" s="745"/>
      <c r="ST14" s="745"/>
      <c r="SU14" s="745"/>
      <c r="SV14" s="745"/>
      <c r="SW14" s="745"/>
      <c r="SX14" s="745"/>
      <c r="SY14" s="745"/>
      <c r="SZ14" s="745"/>
      <c r="TA14" s="745"/>
      <c r="TB14" s="745"/>
      <c r="TC14" s="745"/>
      <c r="TD14" s="745"/>
      <c r="TE14" s="745"/>
      <c r="TF14" s="745"/>
      <c r="TG14" s="745"/>
      <c r="TH14" s="745"/>
      <c r="TI14" s="745"/>
      <c r="TJ14" s="745"/>
      <c r="TK14" s="745"/>
      <c r="TL14" s="745"/>
      <c r="TM14" s="745"/>
      <c r="TN14" s="745"/>
      <c r="TO14" s="745"/>
      <c r="TP14" s="745"/>
      <c r="TQ14" s="745"/>
      <c r="TR14" s="745"/>
      <c r="TS14" s="745"/>
      <c r="TT14" s="745"/>
      <c r="TU14" s="745"/>
      <c r="TV14" s="745"/>
      <c r="TW14" s="745"/>
      <c r="TX14" s="745"/>
      <c r="TY14" s="745"/>
      <c r="TZ14" s="745"/>
      <c r="UA14" s="745"/>
      <c r="UB14" s="745"/>
      <c r="UC14" s="745"/>
      <c r="UD14" s="745"/>
      <c r="UE14" s="745"/>
      <c r="UF14" s="745"/>
      <c r="UG14" s="745"/>
      <c r="UH14" s="745"/>
      <c r="UI14" s="745"/>
      <c r="UJ14" s="745"/>
      <c r="UK14" s="745"/>
      <c r="UL14" s="745"/>
      <c r="UM14" s="745"/>
      <c r="UN14" s="745"/>
      <c r="UO14" s="745"/>
      <c r="UP14" s="745"/>
      <c r="UQ14" s="745"/>
      <c r="UR14" s="745"/>
      <c r="US14" s="745"/>
      <c r="UT14" s="745"/>
      <c r="UU14" s="745"/>
      <c r="UV14" s="745"/>
      <c r="UW14" s="745"/>
      <c r="UX14" s="745"/>
      <c r="UY14" s="745"/>
      <c r="UZ14" s="745"/>
      <c r="VA14" s="745"/>
      <c r="VB14" s="745"/>
      <c r="VC14" s="745"/>
      <c r="VD14" s="745"/>
      <c r="VE14" s="745"/>
      <c r="VF14" s="745"/>
      <c r="VG14" s="745"/>
      <c r="VH14" s="745"/>
      <c r="VI14" s="745"/>
      <c r="VJ14" s="745"/>
      <c r="VK14" s="745"/>
      <c r="VL14" s="745"/>
      <c r="VM14" s="745"/>
      <c r="VN14" s="745"/>
      <c r="VO14" s="745"/>
      <c r="VP14" s="745"/>
      <c r="VQ14" s="745"/>
      <c r="VR14" s="745"/>
      <c r="VS14" s="745"/>
      <c r="VT14" s="745"/>
      <c r="VU14" s="745"/>
      <c r="VV14" s="745"/>
      <c r="VW14" s="745"/>
      <c r="VX14" s="745"/>
      <c r="VY14" s="745"/>
      <c r="VZ14" s="745"/>
      <c r="WA14" s="745"/>
      <c r="WB14" s="745"/>
      <c r="WC14" s="745"/>
      <c r="WD14" s="745"/>
      <c r="WE14" s="745"/>
      <c r="WF14" s="745"/>
      <c r="WG14" s="745"/>
      <c r="WH14" s="745"/>
      <c r="WI14" s="745"/>
      <c r="WJ14" s="745"/>
      <c r="WK14" s="745"/>
      <c r="WL14" s="745"/>
      <c r="WM14" s="745"/>
      <c r="WN14" s="745"/>
      <c r="WO14" s="745"/>
      <c r="WP14" s="745"/>
      <c r="WQ14" s="745"/>
      <c r="WR14" s="745"/>
      <c r="WS14" s="745"/>
      <c r="WT14" s="745"/>
      <c r="WU14" s="745"/>
      <c r="WV14" s="745"/>
      <c r="WW14" s="745"/>
      <c r="WX14" s="745"/>
      <c r="WY14" s="745"/>
      <c r="WZ14" s="745"/>
      <c r="XA14" s="745"/>
      <c r="XB14" s="745"/>
      <c r="XC14" s="745"/>
      <c r="XD14" s="745"/>
      <c r="XE14" s="745"/>
      <c r="XF14" s="745"/>
      <c r="XG14" s="745"/>
      <c r="XH14" s="745"/>
      <c r="XI14" s="745"/>
      <c r="XJ14" s="745"/>
      <c r="XK14" s="745"/>
      <c r="XL14" s="745"/>
      <c r="XM14" s="745"/>
      <c r="XN14" s="745"/>
      <c r="XO14" s="745"/>
      <c r="XP14" s="745"/>
      <c r="XQ14" s="745"/>
      <c r="XR14" s="745"/>
      <c r="XS14" s="745"/>
      <c r="XT14" s="745"/>
      <c r="XU14" s="745"/>
      <c r="XV14" s="745"/>
      <c r="XW14" s="745"/>
      <c r="XX14" s="745"/>
      <c r="XY14" s="745"/>
      <c r="XZ14" s="745"/>
      <c r="YA14" s="745"/>
      <c r="YB14" s="745"/>
      <c r="YC14" s="745"/>
      <c r="YD14" s="745"/>
      <c r="YE14" s="745"/>
      <c r="YF14" s="745"/>
      <c r="YG14" s="745"/>
      <c r="YH14" s="745"/>
      <c r="YI14" s="745"/>
      <c r="YJ14" s="745"/>
      <c r="YK14" s="745"/>
      <c r="YL14" s="745"/>
      <c r="YM14" s="745"/>
      <c r="YN14" s="745"/>
      <c r="YO14" s="745"/>
      <c r="YP14" s="745"/>
      <c r="YQ14" s="745"/>
      <c r="YR14" s="745"/>
      <c r="YS14" s="745"/>
      <c r="YT14" s="745"/>
      <c r="YU14" s="745"/>
      <c r="YV14" s="745"/>
      <c r="YW14" s="745"/>
      <c r="YX14" s="745"/>
      <c r="YY14" s="745"/>
      <c r="YZ14" s="745"/>
      <c r="ZA14" s="745"/>
      <c r="ZB14" s="745"/>
      <c r="ZC14" s="745"/>
      <c r="ZD14" s="745"/>
      <c r="ZE14" s="745"/>
      <c r="ZF14" s="745"/>
      <c r="ZG14" s="745"/>
      <c r="ZH14" s="745"/>
      <c r="ZI14" s="745"/>
      <c r="ZJ14" s="745"/>
      <c r="ZK14" s="745"/>
      <c r="ZL14" s="745"/>
      <c r="ZM14" s="745"/>
      <c r="ZN14" s="745"/>
      <c r="ZO14" s="745"/>
      <c r="ZP14" s="745"/>
      <c r="ZQ14" s="745"/>
      <c r="ZR14" s="745"/>
      <c r="ZS14" s="745"/>
      <c r="ZT14" s="745"/>
      <c r="ZU14" s="745"/>
      <c r="ZV14" s="745"/>
      <c r="ZW14" s="745"/>
      <c r="ZX14" s="745"/>
      <c r="ZY14" s="745"/>
      <c r="ZZ14" s="745"/>
      <c r="AAA14" s="745"/>
      <c r="AAB14" s="745"/>
      <c r="AAC14" s="745"/>
      <c r="AAD14" s="745"/>
      <c r="AAE14" s="745"/>
      <c r="AAF14" s="745"/>
      <c r="AAG14" s="745"/>
      <c r="AAH14" s="745"/>
      <c r="AAI14" s="745"/>
      <c r="AAJ14" s="745"/>
      <c r="AAK14" s="745"/>
      <c r="AAL14" s="745"/>
      <c r="AAM14" s="745"/>
      <c r="AAN14" s="745"/>
      <c r="AAO14" s="745"/>
      <c r="AAP14" s="745"/>
      <c r="AAQ14" s="745"/>
      <c r="AAR14" s="745"/>
      <c r="AAS14" s="745"/>
      <c r="AAT14" s="745"/>
      <c r="AAU14" s="745"/>
      <c r="AAV14" s="745"/>
      <c r="AAW14" s="745"/>
      <c r="AAX14" s="745"/>
      <c r="AAY14" s="745"/>
      <c r="AAZ14" s="745"/>
      <c r="ABA14" s="745"/>
      <c r="ABB14" s="745"/>
      <c r="ABC14" s="745"/>
      <c r="ABD14" s="745"/>
      <c r="ABE14" s="745"/>
      <c r="ABF14" s="745"/>
      <c r="ABG14" s="745"/>
      <c r="ABH14" s="745"/>
      <c r="ABI14" s="745"/>
      <c r="ABJ14" s="745"/>
      <c r="ABK14" s="745"/>
      <c r="ABL14" s="745"/>
      <c r="ABM14" s="745"/>
      <c r="ABN14" s="745"/>
      <c r="ABO14" s="745"/>
      <c r="ABP14" s="745"/>
      <c r="ABQ14" s="745"/>
      <c r="ABR14" s="745"/>
      <c r="ABS14" s="745"/>
      <c r="ABT14" s="745"/>
      <c r="ABU14" s="745"/>
      <c r="ABV14" s="745"/>
      <c r="ABW14" s="745"/>
      <c r="ABX14" s="745"/>
      <c r="ABY14" s="745"/>
      <c r="ABZ14" s="745"/>
      <c r="ACA14" s="745"/>
      <c r="ACB14" s="745"/>
      <c r="ACC14" s="745"/>
      <c r="ACD14" s="745"/>
      <c r="ACE14" s="745"/>
      <c r="ACF14" s="745"/>
      <c r="ACG14" s="745"/>
      <c r="ACH14" s="745"/>
      <c r="ACI14" s="745"/>
      <c r="ACJ14" s="745"/>
      <c r="ACK14" s="745"/>
      <c r="ACL14" s="745"/>
      <c r="ACM14" s="745"/>
      <c r="ACN14" s="745"/>
      <c r="ACO14" s="745"/>
      <c r="ACP14" s="745"/>
      <c r="ACQ14" s="745"/>
      <c r="ACR14" s="745"/>
      <c r="ACS14" s="745"/>
      <c r="ACT14" s="745"/>
      <c r="ACU14" s="745"/>
      <c r="ACV14" s="745"/>
      <c r="ACW14" s="745"/>
      <c r="ACX14" s="745"/>
      <c r="ACY14" s="745"/>
      <c r="ACZ14" s="745"/>
      <c r="ADA14" s="745"/>
      <c r="ADB14" s="745"/>
      <c r="ADC14" s="745"/>
      <c r="ADD14" s="745"/>
      <c r="ADE14" s="745"/>
      <c r="ADF14" s="745"/>
      <c r="ADG14" s="745"/>
      <c r="ADH14" s="745"/>
      <c r="ADI14" s="745"/>
      <c r="ADJ14" s="745"/>
      <c r="ADK14" s="745"/>
      <c r="ADL14" s="745"/>
      <c r="ADM14" s="745"/>
      <c r="ADN14" s="745"/>
      <c r="ADO14" s="745"/>
      <c r="ADP14" s="745"/>
      <c r="ADQ14" s="745"/>
      <c r="ADR14" s="745"/>
      <c r="ADS14" s="745"/>
      <c r="ADT14" s="745"/>
      <c r="ADU14" s="745"/>
      <c r="ADV14" s="745"/>
      <c r="ADW14" s="745"/>
      <c r="ADX14" s="745"/>
      <c r="ADY14" s="745"/>
      <c r="ADZ14" s="745"/>
      <c r="AEA14" s="745"/>
      <c r="AEB14" s="745"/>
      <c r="AEC14" s="745"/>
      <c r="AED14" s="745"/>
      <c r="AEE14" s="745"/>
      <c r="AEF14" s="745"/>
      <c r="AEG14" s="745"/>
      <c r="AEH14" s="745"/>
      <c r="AEI14" s="745"/>
      <c r="AEJ14" s="745"/>
      <c r="AEK14" s="745"/>
      <c r="AEL14" s="745"/>
      <c r="AEM14" s="745"/>
      <c r="AEN14" s="745"/>
      <c r="AEO14" s="745"/>
      <c r="AEP14" s="745"/>
      <c r="AEQ14" s="745"/>
      <c r="AER14" s="745"/>
      <c r="AES14" s="745"/>
      <c r="AET14" s="745"/>
      <c r="AEU14" s="745"/>
      <c r="AEV14" s="745"/>
      <c r="AEW14" s="745"/>
      <c r="AEX14" s="745"/>
      <c r="AEY14" s="745"/>
      <c r="AEZ14" s="745"/>
      <c r="AFA14" s="745"/>
      <c r="AFB14" s="745"/>
      <c r="AFC14" s="745"/>
      <c r="AFD14" s="745"/>
      <c r="AFE14" s="745"/>
      <c r="AFF14" s="745"/>
      <c r="AFG14" s="745"/>
      <c r="AFH14" s="745"/>
      <c r="AFI14" s="745"/>
      <c r="AFJ14" s="745"/>
      <c r="AFK14" s="745"/>
      <c r="AFL14" s="745"/>
      <c r="AFM14" s="745"/>
      <c r="AFN14" s="745"/>
      <c r="AFO14" s="745"/>
      <c r="AFP14" s="745"/>
      <c r="AFQ14" s="745"/>
      <c r="AFR14" s="745"/>
      <c r="AFS14" s="745"/>
      <c r="AFT14" s="745"/>
      <c r="AFU14" s="745"/>
      <c r="AFV14" s="745"/>
      <c r="AFW14" s="745"/>
      <c r="AFX14" s="745"/>
      <c r="AFY14" s="745"/>
      <c r="AFZ14" s="745"/>
      <c r="AGA14" s="745"/>
      <c r="AGB14" s="745"/>
      <c r="AGC14" s="745"/>
      <c r="AGD14" s="745"/>
      <c r="AGE14" s="745"/>
      <c r="AGF14" s="745"/>
      <c r="AGG14" s="745"/>
      <c r="AGH14" s="745"/>
      <c r="AGI14" s="745"/>
      <c r="AGJ14" s="745"/>
      <c r="AGK14" s="745"/>
      <c r="AGL14" s="745"/>
      <c r="AGM14" s="745"/>
      <c r="AGN14" s="745"/>
      <c r="AGO14" s="745"/>
      <c r="AGP14" s="745"/>
      <c r="AGQ14" s="745"/>
      <c r="AGR14" s="745"/>
      <c r="AGS14" s="745"/>
      <c r="AGT14" s="745"/>
      <c r="AGU14" s="745"/>
      <c r="AGV14" s="745"/>
      <c r="AGW14" s="745"/>
      <c r="AGX14" s="745"/>
      <c r="AGY14" s="745"/>
      <c r="AGZ14" s="745"/>
      <c r="AHA14" s="745"/>
      <c r="AHB14" s="745"/>
      <c r="AHC14" s="745"/>
      <c r="AHD14" s="745"/>
      <c r="AHE14" s="745"/>
      <c r="AHF14" s="745"/>
      <c r="AHG14" s="745"/>
      <c r="AHH14" s="745"/>
      <c r="AHI14" s="745"/>
      <c r="AHJ14" s="745"/>
      <c r="AHK14" s="745"/>
      <c r="AHL14" s="745"/>
      <c r="AHM14" s="745"/>
      <c r="AHN14" s="745"/>
      <c r="AHO14" s="745"/>
      <c r="AHP14" s="745"/>
      <c r="AHQ14" s="745"/>
      <c r="AHR14" s="745"/>
      <c r="AHS14" s="745"/>
      <c r="AHT14" s="745"/>
      <c r="AHU14" s="745"/>
      <c r="AHV14" s="745"/>
      <c r="AHW14" s="745"/>
      <c r="AHX14" s="745"/>
      <c r="AHY14" s="745"/>
      <c r="AHZ14" s="745"/>
      <c r="AIA14" s="745"/>
      <c r="AIB14" s="745"/>
      <c r="AIC14" s="745"/>
      <c r="AID14" s="745"/>
      <c r="AIE14" s="745"/>
      <c r="AIF14" s="745"/>
      <c r="AIG14" s="745"/>
      <c r="AIH14" s="745"/>
      <c r="AII14" s="745"/>
      <c r="AIJ14" s="745"/>
      <c r="AIK14" s="745"/>
      <c r="AIL14" s="745"/>
      <c r="AIM14" s="745"/>
      <c r="AIN14" s="745"/>
      <c r="AIO14" s="745"/>
      <c r="AIP14" s="745"/>
      <c r="AIQ14" s="745"/>
      <c r="AIR14" s="745"/>
      <c r="AIS14" s="745"/>
      <c r="AIT14" s="745"/>
      <c r="AIU14" s="745"/>
      <c r="AIV14" s="745"/>
      <c r="AIW14" s="745"/>
      <c r="AIX14" s="745"/>
      <c r="AIY14" s="745"/>
      <c r="AIZ14" s="745"/>
      <c r="AJA14" s="745"/>
      <c r="AJB14" s="745"/>
      <c r="AJC14" s="745"/>
      <c r="AJD14" s="745"/>
      <c r="AJE14" s="745"/>
      <c r="AJF14" s="745"/>
      <c r="AJG14" s="745"/>
      <c r="AJH14" s="745"/>
      <c r="AJI14" s="745"/>
      <c r="AJJ14" s="745"/>
      <c r="AJK14" s="745"/>
      <c r="AJL14" s="745"/>
      <c r="AJM14" s="745"/>
      <c r="AJN14" s="745"/>
      <c r="AJO14" s="745"/>
      <c r="AJP14" s="745"/>
      <c r="AJQ14" s="745"/>
      <c r="AJR14" s="745"/>
      <c r="AJS14" s="745"/>
      <c r="AJT14" s="745"/>
      <c r="AJU14" s="745"/>
      <c r="AJV14" s="745"/>
      <c r="AJW14" s="745"/>
      <c r="AJX14" s="745"/>
      <c r="AJY14" s="745"/>
      <c r="AJZ14" s="745"/>
      <c r="AKA14" s="745"/>
      <c r="AKB14" s="745"/>
      <c r="AKC14" s="745"/>
      <c r="AKD14" s="745"/>
      <c r="AKE14" s="745"/>
      <c r="AKF14" s="745"/>
      <c r="AKG14" s="745"/>
      <c r="AKH14" s="745"/>
      <c r="AKI14" s="745"/>
      <c r="AKJ14" s="745"/>
      <c r="AKK14" s="745"/>
      <c r="AKL14" s="745"/>
      <c r="AKM14" s="745"/>
      <c r="AKN14" s="745"/>
      <c r="AKO14" s="745"/>
      <c r="AKP14" s="745"/>
      <c r="AKQ14" s="745"/>
      <c r="AKR14" s="745"/>
      <c r="AKS14" s="745"/>
      <c r="AKT14" s="745"/>
      <c r="AKU14" s="745"/>
      <c r="AKV14" s="745"/>
      <c r="AKW14" s="745"/>
      <c r="AKX14" s="745"/>
      <c r="AKY14" s="745"/>
      <c r="AKZ14" s="745"/>
      <c r="ALA14" s="745"/>
      <c r="ALB14" s="745"/>
      <c r="ALC14" s="745"/>
      <c r="ALD14" s="745"/>
      <c r="ALE14" s="745"/>
      <c r="ALF14" s="745"/>
      <c r="ALG14" s="745"/>
      <c r="ALH14" s="745"/>
      <c r="ALI14" s="745"/>
      <c r="ALJ14" s="745"/>
      <c r="ALK14" s="745"/>
      <c r="ALL14" s="745"/>
      <c r="ALM14" s="745"/>
      <c r="ALN14" s="745"/>
      <c r="ALO14" s="745"/>
      <c r="ALP14" s="745"/>
      <c r="ALQ14" s="745"/>
      <c r="ALR14" s="745"/>
      <c r="ALS14" s="745"/>
      <c r="ALT14" s="745"/>
      <c r="ALU14" s="745"/>
      <c r="ALV14" s="745"/>
      <c r="ALW14" s="745"/>
      <c r="ALX14" s="745"/>
      <c r="ALY14" s="745"/>
      <c r="ALZ14" s="745"/>
      <c r="AMA14" s="745"/>
      <c r="AMB14" s="745"/>
      <c r="AMC14" s="745"/>
      <c r="AMD14" s="745"/>
      <c r="AME14" s="745"/>
      <c r="AMF14" s="745"/>
      <c r="AMG14" s="745"/>
      <c r="AMH14" s="745"/>
      <c r="AMI14" s="745"/>
      <c r="AMJ14" s="745"/>
      <c r="AMK14" s="745"/>
      <c r="AML14" s="745"/>
      <c r="AMM14" s="745"/>
      <c r="AMN14" s="745"/>
      <c r="AMO14" s="745"/>
      <c r="AMP14" s="745"/>
      <c r="AMQ14" s="745"/>
      <c r="AMR14" s="745"/>
      <c r="AMS14" s="745"/>
      <c r="AMT14" s="745"/>
      <c r="AMU14" s="745"/>
      <c r="AMV14" s="745"/>
      <c r="AMW14" s="745"/>
      <c r="AMX14" s="745"/>
      <c r="AMY14" s="745"/>
      <c r="AMZ14" s="745"/>
      <c r="ANA14" s="745"/>
      <c r="ANB14" s="745"/>
      <c r="ANC14" s="745"/>
      <c r="AND14" s="745"/>
      <c r="ANE14" s="745"/>
      <c r="ANF14" s="745"/>
      <c r="ANG14" s="745"/>
      <c r="ANH14" s="745"/>
      <c r="ANI14" s="745"/>
      <c r="ANJ14" s="745"/>
      <c r="ANK14" s="745"/>
      <c r="ANL14" s="745"/>
      <c r="ANM14" s="745"/>
      <c r="ANN14" s="745"/>
      <c r="ANO14" s="745"/>
      <c r="ANP14" s="745"/>
      <c r="ANQ14" s="745"/>
      <c r="ANR14" s="745"/>
      <c r="ANS14" s="745"/>
      <c r="ANT14" s="745"/>
      <c r="ANU14" s="745"/>
      <c r="ANV14" s="745"/>
      <c r="ANW14" s="745"/>
      <c r="ANX14" s="745"/>
      <c r="ANY14" s="745"/>
      <c r="ANZ14" s="745"/>
      <c r="AOA14" s="745"/>
      <c r="AOB14" s="745"/>
      <c r="AOC14" s="745"/>
      <c r="AOD14" s="745"/>
      <c r="AOE14" s="745"/>
      <c r="AOF14" s="745"/>
      <c r="AOG14" s="745"/>
      <c r="AOH14" s="745"/>
      <c r="AOI14" s="745"/>
      <c r="AOJ14" s="745"/>
      <c r="AOK14" s="745"/>
      <c r="AOL14" s="745"/>
      <c r="AOM14" s="745"/>
      <c r="AON14" s="745"/>
      <c r="AOO14" s="745"/>
      <c r="AOP14" s="745"/>
      <c r="AOQ14" s="745"/>
      <c r="AOR14" s="745"/>
      <c r="AOS14" s="745"/>
      <c r="AOT14" s="745"/>
      <c r="AOU14" s="745"/>
      <c r="AOV14" s="745"/>
      <c r="AOW14" s="745"/>
      <c r="AOX14" s="745"/>
      <c r="AOY14" s="745"/>
      <c r="AOZ14" s="745"/>
      <c r="APA14" s="745"/>
      <c r="APB14" s="745"/>
      <c r="APC14" s="745"/>
      <c r="APD14" s="745"/>
      <c r="APE14" s="745"/>
      <c r="APF14" s="745"/>
      <c r="APG14" s="745"/>
      <c r="APH14" s="745"/>
      <c r="API14" s="745"/>
      <c r="APJ14" s="745"/>
      <c r="APK14" s="745"/>
      <c r="APL14" s="745"/>
      <c r="APM14" s="745"/>
      <c r="APN14" s="745"/>
      <c r="APO14" s="745"/>
      <c r="APP14" s="745"/>
      <c r="APQ14" s="745"/>
      <c r="APR14" s="745"/>
      <c r="APS14" s="745"/>
      <c r="APT14" s="745"/>
      <c r="APU14" s="745"/>
      <c r="APV14" s="745"/>
      <c r="APW14" s="745"/>
      <c r="APX14" s="745"/>
      <c r="APY14" s="745"/>
      <c r="APZ14" s="745"/>
      <c r="AQA14" s="745"/>
      <c r="AQB14" s="745"/>
      <c r="AQC14" s="745"/>
      <c r="AQD14" s="745"/>
      <c r="AQE14" s="745"/>
      <c r="AQF14" s="745"/>
      <c r="AQG14" s="745"/>
      <c r="AQH14" s="745"/>
      <c r="AQI14" s="745"/>
      <c r="AQJ14" s="745"/>
      <c r="AQK14" s="745"/>
      <c r="AQL14" s="745"/>
      <c r="AQM14" s="745"/>
      <c r="AQN14" s="745"/>
      <c r="AQO14" s="745"/>
      <c r="AQP14" s="745"/>
      <c r="AQQ14" s="745"/>
      <c r="AQR14" s="745"/>
      <c r="AQS14" s="745"/>
      <c r="AQT14" s="745"/>
      <c r="AQU14" s="745"/>
      <c r="AQV14" s="745"/>
      <c r="AQW14" s="745"/>
      <c r="AQX14" s="745"/>
      <c r="AQY14" s="745"/>
      <c r="AQZ14" s="745"/>
      <c r="ARA14" s="745"/>
      <c r="ARB14" s="745"/>
      <c r="ARC14" s="745"/>
      <c r="ARD14" s="745"/>
      <c r="ARE14" s="745"/>
      <c r="ARF14" s="745"/>
      <c r="ARG14" s="745"/>
      <c r="ARH14" s="745"/>
      <c r="ARI14" s="745"/>
      <c r="ARJ14" s="745"/>
      <c r="ARK14" s="745"/>
      <c r="ARL14" s="745"/>
      <c r="ARM14" s="745"/>
      <c r="ARN14" s="745"/>
      <c r="ARO14" s="745"/>
      <c r="ARP14" s="745"/>
      <c r="ARQ14" s="745"/>
      <c r="ARR14" s="745"/>
      <c r="ARS14" s="745"/>
      <c r="ART14" s="745"/>
      <c r="ARU14" s="745"/>
      <c r="ARV14" s="745"/>
      <c r="ARW14" s="745"/>
      <c r="ARX14" s="745"/>
      <c r="ARY14" s="745"/>
      <c r="ARZ14" s="745"/>
      <c r="ASA14" s="745"/>
      <c r="ASB14" s="745"/>
      <c r="ASC14" s="745"/>
      <c r="ASD14" s="745"/>
      <c r="ASE14" s="745"/>
      <c r="ASF14" s="745"/>
      <c r="ASG14" s="745"/>
      <c r="ASH14" s="745"/>
      <c r="ASI14" s="745"/>
      <c r="ASJ14" s="745"/>
      <c r="ASK14" s="745"/>
      <c r="ASL14" s="745"/>
      <c r="ASM14" s="745"/>
      <c r="ASN14" s="745"/>
      <c r="ASO14" s="745"/>
      <c r="ASP14" s="745"/>
      <c r="ASQ14" s="745"/>
      <c r="ASR14" s="745"/>
      <c r="ASS14" s="745"/>
      <c r="AST14" s="745"/>
      <c r="ASU14" s="745"/>
      <c r="ASV14" s="745"/>
      <c r="ASW14" s="745"/>
      <c r="ASX14" s="745"/>
      <c r="ASY14" s="745"/>
      <c r="ASZ14" s="745"/>
      <c r="ATA14" s="745"/>
      <c r="ATB14" s="745"/>
      <c r="ATC14" s="745"/>
      <c r="ATD14" s="745"/>
      <c r="ATE14" s="745"/>
      <c r="ATF14" s="745"/>
      <c r="ATG14" s="745"/>
      <c r="ATH14" s="745"/>
      <c r="ATI14" s="745"/>
      <c r="ATJ14" s="745"/>
      <c r="ATK14" s="745"/>
      <c r="ATL14" s="745"/>
      <c r="ATM14" s="745"/>
      <c r="ATN14" s="745"/>
      <c r="ATO14" s="745"/>
      <c r="ATP14" s="745"/>
      <c r="ATQ14" s="745"/>
      <c r="ATR14" s="745"/>
      <c r="ATS14" s="745"/>
      <c r="ATT14" s="745"/>
      <c r="ATU14" s="745"/>
      <c r="ATV14" s="745"/>
      <c r="ATW14" s="745"/>
      <c r="ATX14" s="745"/>
      <c r="ATY14" s="745"/>
      <c r="ATZ14" s="745"/>
      <c r="AUA14" s="745"/>
      <c r="AUB14" s="745"/>
      <c r="AUC14" s="745"/>
      <c r="AUD14" s="745"/>
      <c r="AUE14" s="745"/>
      <c r="AUF14" s="745"/>
      <c r="AUG14" s="745"/>
      <c r="AUH14" s="745"/>
      <c r="AUI14" s="745"/>
      <c r="AUJ14" s="745"/>
      <c r="AUK14" s="745"/>
      <c r="AUL14" s="745"/>
      <c r="AUM14" s="745"/>
      <c r="AUN14" s="745"/>
      <c r="AUO14" s="745"/>
      <c r="AUP14" s="745"/>
      <c r="AUQ14" s="745"/>
      <c r="AUR14" s="745"/>
      <c r="AUS14" s="745"/>
      <c r="AUT14" s="745"/>
      <c r="AUU14" s="745"/>
      <c r="AUV14" s="745"/>
      <c r="AUW14" s="745"/>
      <c r="AUX14" s="745"/>
      <c r="AUY14" s="745"/>
      <c r="AUZ14" s="745"/>
      <c r="AVA14" s="745"/>
      <c r="AVB14" s="745"/>
      <c r="AVC14" s="745"/>
      <c r="AVD14" s="745"/>
      <c r="AVE14" s="745"/>
      <c r="AVF14" s="745"/>
      <c r="AVG14" s="745"/>
      <c r="AVH14" s="745"/>
      <c r="AVI14" s="745"/>
      <c r="AVJ14" s="745"/>
      <c r="AVK14" s="745"/>
      <c r="AVL14" s="745"/>
      <c r="AVM14" s="745"/>
      <c r="AVN14" s="745"/>
      <c r="AVO14" s="745"/>
      <c r="AVP14" s="745"/>
      <c r="AVQ14" s="745"/>
      <c r="AVR14" s="745"/>
      <c r="AVS14" s="745"/>
      <c r="AVT14" s="745"/>
      <c r="AVU14" s="745"/>
      <c r="AVV14" s="745"/>
      <c r="AVW14" s="745"/>
      <c r="AVX14" s="745"/>
      <c r="AVY14" s="745"/>
      <c r="AVZ14" s="745"/>
      <c r="AWA14" s="745"/>
      <c r="AWB14" s="745"/>
      <c r="AWC14" s="745"/>
      <c r="AWD14" s="745"/>
      <c r="AWE14" s="745"/>
      <c r="AWF14" s="745"/>
      <c r="AWG14" s="745"/>
      <c r="AWH14" s="745"/>
      <c r="AWI14" s="745"/>
      <c r="AWJ14" s="745"/>
      <c r="AWK14" s="745"/>
      <c r="AWL14" s="745"/>
      <c r="AWM14" s="745"/>
      <c r="AWN14" s="745"/>
      <c r="AWO14" s="745"/>
      <c r="AWP14" s="745"/>
      <c r="AWQ14" s="745"/>
      <c r="AWR14" s="745"/>
      <c r="AWS14" s="745"/>
      <c r="AWT14" s="745"/>
      <c r="AWU14" s="745"/>
      <c r="AWV14" s="745"/>
      <c r="AWW14" s="745"/>
      <c r="AWX14" s="745"/>
      <c r="AWY14" s="745"/>
      <c r="AWZ14" s="745"/>
      <c r="AXA14" s="745"/>
      <c r="AXB14" s="745"/>
      <c r="AXC14" s="745"/>
      <c r="AXD14" s="745"/>
      <c r="AXE14" s="745"/>
      <c r="AXF14" s="745"/>
      <c r="AXG14" s="745"/>
      <c r="AXH14" s="745"/>
      <c r="AXI14" s="745"/>
      <c r="AXJ14" s="745"/>
      <c r="AXK14" s="745"/>
      <c r="AXL14" s="745"/>
      <c r="AXM14" s="745"/>
      <c r="AXN14" s="745"/>
      <c r="AXO14" s="745"/>
      <c r="AXP14" s="745"/>
      <c r="AXQ14" s="745"/>
      <c r="AXR14" s="745"/>
      <c r="AXS14" s="745"/>
      <c r="AXT14" s="745"/>
      <c r="AXU14" s="745"/>
      <c r="AXV14" s="745"/>
      <c r="AXW14" s="745"/>
      <c r="AXX14" s="745"/>
      <c r="AXY14" s="745"/>
      <c r="AXZ14" s="745"/>
      <c r="AYA14" s="745"/>
      <c r="AYB14" s="745"/>
      <c r="AYC14" s="745"/>
      <c r="AYD14" s="745"/>
      <c r="AYE14" s="745"/>
      <c r="AYF14" s="745"/>
      <c r="AYG14" s="745"/>
      <c r="AYH14" s="745"/>
      <c r="AYI14" s="745"/>
      <c r="AYJ14" s="745"/>
      <c r="AYK14" s="745"/>
      <c r="AYL14" s="745"/>
      <c r="AYM14" s="745"/>
      <c r="AYN14" s="745"/>
      <c r="AYO14" s="745"/>
      <c r="AYP14" s="745"/>
      <c r="AYQ14" s="745"/>
      <c r="AYR14" s="745"/>
      <c r="AYS14" s="745"/>
      <c r="AYT14" s="745"/>
      <c r="AYU14" s="745"/>
      <c r="AYV14" s="745"/>
      <c r="AYW14" s="745"/>
      <c r="AYX14" s="745"/>
      <c r="AYY14" s="745"/>
      <c r="AYZ14" s="745"/>
      <c r="AZA14" s="745"/>
      <c r="AZB14" s="745"/>
      <c r="AZC14" s="745"/>
      <c r="AZD14" s="745"/>
      <c r="AZE14" s="745"/>
      <c r="AZF14" s="745"/>
      <c r="AZG14" s="745"/>
      <c r="AZH14" s="745"/>
      <c r="AZI14" s="745"/>
      <c r="AZJ14" s="745"/>
      <c r="AZK14" s="745"/>
      <c r="AZL14" s="745"/>
      <c r="AZM14" s="745"/>
      <c r="AZN14" s="745"/>
      <c r="AZO14" s="745"/>
      <c r="AZP14" s="745"/>
      <c r="AZQ14" s="745"/>
      <c r="AZR14" s="745"/>
      <c r="AZS14" s="745"/>
      <c r="AZT14" s="745"/>
      <c r="AZU14" s="745"/>
      <c r="AZV14" s="745"/>
      <c r="AZW14" s="745"/>
      <c r="AZX14" s="745"/>
      <c r="AZY14" s="745"/>
      <c r="AZZ14" s="745"/>
      <c r="BAA14" s="745"/>
      <c r="BAB14" s="745"/>
      <c r="BAC14" s="745"/>
      <c r="BAD14" s="745"/>
      <c r="BAE14" s="745"/>
      <c r="BAF14" s="745"/>
      <c r="BAG14" s="745"/>
      <c r="BAH14" s="745"/>
      <c r="BAI14" s="745"/>
      <c r="BAJ14" s="745"/>
      <c r="BAK14" s="745"/>
      <c r="BAL14" s="745"/>
      <c r="BAM14" s="745"/>
      <c r="BAN14" s="745"/>
      <c r="BAO14" s="745"/>
      <c r="BAP14" s="745"/>
      <c r="BAQ14" s="745"/>
      <c r="BAR14" s="745"/>
      <c r="BAS14" s="745"/>
      <c r="BAT14" s="745"/>
      <c r="BAU14" s="745"/>
      <c r="BAV14" s="745"/>
      <c r="BAW14" s="745"/>
      <c r="BAX14" s="745"/>
      <c r="BAY14" s="745"/>
      <c r="BAZ14" s="745"/>
      <c r="BBA14" s="745"/>
      <c r="BBB14" s="745"/>
      <c r="BBC14" s="745"/>
      <c r="BBD14" s="745"/>
      <c r="BBE14" s="745"/>
      <c r="BBF14" s="745"/>
      <c r="BBG14" s="745"/>
      <c r="BBH14" s="745"/>
      <c r="BBI14" s="745"/>
      <c r="BBJ14" s="745"/>
      <c r="BBK14" s="745"/>
      <c r="BBL14" s="745"/>
      <c r="BBM14" s="745"/>
      <c r="BBN14" s="745"/>
      <c r="BBO14" s="745"/>
      <c r="BBP14" s="745"/>
      <c r="BBQ14" s="745"/>
      <c r="BBR14" s="745"/>
      <c r="BBS14" s="745"/>
      <c r="BBT14" s="745"/>
      <c r="BBU14" s="745"/>
      <c r="BBV14" s="745"/>
      <c r="BBW14" s="745"/>
      <c r="BBX14" s="745"/>
      <c r="BBY14" s="745"/>
      <c r="BBZ14" s="745"/>
      <c r="BCA14" s="745"/>
      <c r="BCB14" s="745"/>
      <c r="BCC14" s="745"/>
      <c r="BCD14" s="745"/>
      <c r="BCE14" s="745"/>
      <c r="BCF14" s="745"/>
      <c r="BCG14" s="745"/>
      <c r="BCH14" s="745"/>
      <c r="BCI14" s="745"/>
      <c r="BCJ14" s="745"/>
      <c r="BCK14" s="745"/>
      <c r="BCL14" s="745"/>
      <c r="BCM14" s="745"/>
      <c r="BCN14" s="745"/>
      <c r="BCO14" s="745"/>
      <c r="BCP14" s="745"/>
      <c r="BCQ14" s="745"/>
      <c r="BCR14" s="745"/>
      <c r="BCS14" s="745"/>
      <c r="BCT14" s="745"/>
      <c r="BCU14" s="745"/>
      <c r="BCV14" s="745"/>
      <c r="BCW14" s="745"/>
      <c r="BCX14" s="745"/>
      <c r="BCY14" s="745"/>
      <c r="BCZ14" s="745"/>
      <c r="BDA14" s="745"/>
      <c r="BDB14" s="745"/>
      <c r="BDC14" s="745"/>
      <c r="BDD14" s="745"/>
      <c r="BDE14" s="745"/>
      <c r="BDF14" s="745"/>
      <c r="BDG14" s="745"/>
      <c r="BDH14" s="745"/>
      <c r="BDI14" s="745"/>
      <c r="BDJ14" s="745"/>
      <c r="BDK14" s="745"/>
      <c r="BDL14" s="745"/>
      <c r="BDM14" s="745"/>
      <c r="BDN14" s="745"/>
      <c r="BDO14" s="745"/>
      <c r="BDP14" s="745"/>
      <c r="BDQ14" s="745"/>
      <c r="BDR14" s="745"/>
      <c r="BDS14" s="745"/>
      <c r="BDT14" s="745"/>
      <c r="BDU14" s="745"/>
      <c r="BDV14" s="745"/>
      <c r="BDW14" s="745"/>
      <c r="BDX14" s="745"/>
      <c r="BDY14" s="745"/>
      <c r="BDZ14" s="745"/>
      <c r="BEA14" s="745"/>
      <c r="BEB14" s="745"/>
      <c r="BEC14" s="745"/>
      <c r="BED14" s="745"/>
      <c r="BEE14" s="745"/>
      <c r="BEF14" s="745"/>
      <c r="BEG14" s="745"/>
      <c r="BEH14" s="745"/>
      <c r="BEI14" s="745"/>
      <c r="BEJ14" s="745"/>
      <c r="BEK14" s="745"/>
      <c r="BEL14" s="745"/>
      <c r="BEM14" s="745"/>
      <c r="BEN14" s="745"/>
      <c r="BEO14" s="745"/>
      <c r="BEP14" s="745"/>
      <c r="BEQ14" s="745"/>
      <c r="BER14" s="745"/>
      <c r="BES14" s="745"/>
      <c r="BET14" s="745"/>
      <c r="BEU14" s="745"/>
      <c r="BEV14" s="745"/>
      <c r="BEW14" s="745"/>
      <c r="BEX14" s="745"/>
      <c r="BEY14" s="745"/>
      <c r="BEZ14" s="745"/>
      <c r="BFA14" s="745"/>
      <c r="BFB14" s="745"/>
      <c r="BFC14" s="745"/>
      <c r="BFD14" s="745"/>
      <c r="BFE14" s="745"/>
      <c r="BFF14" s="745"/>
      <c r="BFG14" s="745"/>
      <c r="BFH14" s="745"/>
      <c r="BFI14" s="745"/>
      <c r="BFJ14" s="745"/>
      <c r="BFK14" s="745"/>
      <c r="BFL14" s="745"/>
      <c r="BFM14" s="745"/>
      <c r="BFN14" s="745"/>
      <c r="BFO14" s="745"/>
      <c r="BFP14" s="745"/>
      <c r="BFQ14" s="745"/>
      <c r="BFR14" s="745"/>
      <c r="BFS14" s="745"/>
      <c r="BFT14" s="745"/>
      <c r="BFU14" s="745"/>
      <c r="BFV14" s="745"/>
      <c r="BFW14" s="745"/>
      <c r="BFX14" s="745"/>
      <c r="BFY14" s="745"/>
      <c r="BFZ14" s="745"/>
      <c r="BGA14" s="745"/>
      <c r="BGB14" s="745"/>
      <c r="BGC14" s="745"/>
      <c r="BGD14" s="745"/>
      <c r="BGE14" s="745"/>
      <c r="BGF14" s="745"/>
      <c r="BGG14" s="745"/>
      <c r="BGH14" s="745"/>
      <c r="BGI14" s="745"/>
      <c r="BGJ14" s="745"/>
      <c r="BGK14" s="745"/>
      <c r="BGL14" s="745"/>
      <c r="BGM14" s="745"/>
      <c r="BGN14" s="745"/>
      <c r="BGO14" s="745"/>
      <c r="BGP14" s="745"/>
      <c r="BGQ14" s="745"/>
      <c r="BGR14" s="745"/>
      <c r="BGS14" s="745"/>
      <c r="BGT14" s="745"/>
      <c r="BGU14" s="745"/>
      <c r="BGV14" s="745"/>
      <c r="BGW14" s="745"/>
      <c r="BGX14" s="745"/>
      <c r="BGY14" s="745"/>
      <c r="BGZ14" s="745"/>
      <c r="BHA14" s="745"/>
      <c r="BHB14" s="745"/>
      <c r="BHC14" s="745"/>
      <c r="BHD14" s="745"/>
      <c r="BHE14" s="745"/>
      <c r="BHF14" s="745"/>
      <c r="BHG14" s="745"/>
      <c r="BHH14" s="745"/>
      <c r="BHI14" s="745"/>
      <c r="BHJ14" s="745"/>
      <c r="BHK14" s="745"/>
      <c r="BHL14" s="745"/>
      <c r="BHM14" s="745"/>
      <c r="BHN14" s="745"/>
      <c r="BHO14" s="745"/>
      <c r="BHP14" s="745"/>
      <c r="BHQ14" s="745"/>
      <c r="BHR14" s="745"/>
      <c r="BHS14" s="745"/>
      <c r="BHT14" s="745"/>
      <c r="BHU14" s="745"/>
      <c r="BHV14" s="745"/>
      <c r="BHW14" s="745"/>
      <c r="BHX14" s="745"/>
      <c r="BHY14" s="745"/>
      <c r="BHZ14" s="745"/>
      <c r="BIA14" s="745"/>
      <c r="BIB14" s="745"/>
      <c r="BIC14" s="745"/>
      <c r="BID14" s="745"/>
      <c r="BIE14" s="745"/>
      <c r="BIF14" s="745"/>
      <c r="BIG14" s="745"/>
      <c r="BIH14" s="745"/>
      <c r="BII14" s="745"/>
      <c r="BIJ14" s="745"/>
      <c r="BIK14" s="745"/>
      <c r="BIL14" s="745"/>
      <c r="BIM14" s="745"/>
      <c r="BIN14" s="745"/>
      <c r="BIO14" s="745"/>
      <c r="BIP14" s="745"/>
      <c r="BIQ14" s="745"/>
      <c r="BIR14" s="745"/>
      <c r="BIS14" s="745"/>
      <c r="BIT14" s="745"/>
      <c r="BIU14" s="745"/>
      <c r="BIV14" s="745"/>
      <c r="BIW14" s="745"/>
      <c r="BIX14" s="745"/>
      <c r="BIY14" s="745"/>
      <c r="BIZ14" s="745"/>
      <c r="BJA14" s="745"/>
      <c r="BJB14" s="745"/>
      <c r="BJC14" s="745"/>
      <c r="BJD14" s="745"/>
      <c r="BJE14" s="745"/>
      <c r="BJF14" s="745"/>
      <c r="BJG14" s="745"/>
      <c r="BJH14" s="745"/>
      <c r="BJI14" s="745"/>
      <c r="BJJ14" s="745"/>
      <c r="BJK14" s="745"/>
      <c r="BJL14" s="745"/>
      <c r="BJM14" s="745"/>
      <c r="BJN14" s="745"/>
      <c r="BJO14" s="745"/>
      <c r="BJP14" s="745"/>
      <c r="BJQ14" s="745"/>
      <c r="BJR14" s="745"/>
      <c r="BJS14" s="745"/>
      <c r="BJT14" s="745"/>
      <c r="BJU14" s="745"/>
      <c r="BJV14" s="745"/>
      <c r="BJW14" s="745"/>
      <c r="BJX14" s="745"/>
      <c r="BJY14" s="745"/>
      <c r="BJZ14" s="745"/>
      <c r="BKA14" s="745"/>
      <c r="BKB14" s="745"/>
      <c r="BKC14" s="745"/>
      <c r="BKD14" s="745"/>
      <c r="BKE14" s="745"/>
      <c r="BKF14" s="745"/>
      <c r="BKG14" s="745"/>
      <c r="BKH14" s="745"/>
      <c r="BKI14" s="745"/>
      <c r="BKJ14" s="745"/>
      <c r="BKK14" s="745"/>
      <c r="BKL14" s="745"/>
      <c r="BKM14" s="745"/>
      <c r="BKN14" s="745"/>
      <c r="BKO14" s="745"/>
      <c r="BKP14" s="745"/>
      <c r="BKQ14" s="745"/>
    </row>
    <row r="15" spans="1:1655" s="41" customFormat="1" ht="15" customHeight="1" x14ac:dyDescent="0.3">
      <c r="B15" s="745"/>
      <c r="C15" s="745"/>
      <c r="D15" s="745"/>
      <c r="E15" s="745"/>
      <c r="F15" s="745"/>
      <c r="G15" s="651"/>
      <c r="H15" s="748" t="str">
        <f>IF(RisikoDetail!F18&lt;&gt;"",CONCATENATE(K18," ",RisikoDetail!F18),"")</f>
        <v/>
      </c>
      <c r="I15" s="749" t="str">
        <f>IF(RisikoDetail!F58&lt;&gt;"",CONCATENATE(K58," ",RisikoDetail!F58),"")</f>
        <v/>
      </c>
      <c r="J15" s="752"/>
      <c r="K15" s="747" t="str">
        <f>RisikoDetail!D15</f>
        <v>R10</v>
      </c>
      <c r="L15" s="751">
        <f ca="1">RisikoDetail!AD15+RAND()*0.4-RAND()*0.4</f>
        <v>-0.98474897485552204</v>
      </c>
      <c r="M15" s="751">
        <f ca="1">RisikoDetail!AC15+RAND()*0.4-RAND()*0.4</f>
        <v>-1.0141755042945091</v>
      </c>
      <c r="N15" s="751">
        <f>RisikoDetail!AE15</f>
        <v>1</v>
      </c>
      <c r="O15" s="751"/>
      <c r="P15" s="751" t="str">
        <f>RisikoDetail!AG15</f>
        <v/>
      </c>
      <c r="Q15" s="751"/>
      <c r="R15" s="751" t="str">
        <f>RisikoDetail!M15</f>
        <v>r10</v>
      </c>
      <c r="S15" s="751">
        <f ca="1">RisikoDetail!AJ15+RAND()*0.4-+RAND()*0.4</f>
        <v>-1.1620367443823607</v>
      </c>
      <c r="T15" s="751">
        <f ca="1">RisikoDetail!AI15+RAND()*0.4-+RAND()*0.4</f>
        <v>-0.9811890065493325</v>
      </c>
      <c r="U15" s="751">
        <f>RisikoDetail!AK15</f>
        <v>1</v>
      </c>
      <c r="V15" s="751"/>
      <c r="W15" s="751" t="str">
        <f>RisikoDetail!AM15</f>
        <v/>
      </c>
      <c r="X15" s="744"/>
      <c r="Y15" s="647"/>
      <c r="Z15" s="651"/>
      <c r="AA15" s="745"/>
      <c r="AB15" s="745"/>
      <c r="AC15" s="745"/>
      <c r="AD15" s="745"/>
      <c r="AE15" s="745"/>
      <c r="AF15" s="745"/>
      <c r="AG15" s="745"/>
      <c r="AH15" s="745"/>
      <c r="AI15" s="745"/>
      <c r="AJ15" s="745"/>
      <c r="AK15" s="745"/>
      <c r="AL15" s="745"/>
      <c r="AM15" s="745"/>
      <c r="AN15" s="745"/>
      <c r="AO15" s="745"/>
      <c r="AP15" s="745"/>
      <c r="AQ15" s="745"/>
      <c r="AR15" s="745"/>
      <c r="AS15" s="745"/>
      <c r="AT15" s="745"/>
      <c r="AU15" s="745"/>
      <c r="AV15" s="745"/>
      <c r="AW15" s="745"/>
      <c r="AX15" s="745"/>
      <c r="AY15" s="745"/>
      <c r="AZ15" s="745"/>
      <c r="BA15" s="745"/>
      <c r="BB15" s="745"/>
      <c r="BC15" s="745"/>
      <c r="BD15" s="745"/>
      <c r="BE15" s="745"/>
      <c r="BF15" s="745"/>
      <c r="BG15" s="745"/>
      <c r="BH15" s="745"/>
      <c r="BI15" s="745"/>
      <c r="BJ15" s="745"/>
      <c r="BK15" s="745"/>
      <c r="BL15" s="745"/>
      <c r="BM15" s="745"/>
      <c r="BN15" s="745"/>
      <c r="BO15" s="745"/>
      <c r="BP15" s="745"/>
      <c r="BQ15" s="745"/>
      <c r="BR15" s="745"/>
      <c r="BS15" s="745"/>
      <c r="BT15" s="745"/>
      <c r="BU15" s="745"/>
      <c r="BV15" s="745"/>
      <c r="BW15" s="745"/>
      <c r="BX15" s="745"/>
      <c r="BY15" s="745"/>
      <c r="BZ15" s="745"/>
      <c r="CA15" s="745"/>
      <c r="CB15" s="745"/>
      <c r="CC15" s="745"/>
      <c r="CD15" s="745"/>
      <c r="CE15" s="745"/>
      <c r="CF15" s="745"/>
      <c r="CG15" s="745"/>
      <c r="CH15" s="745"/>
      <c r="CI15" s="745"/>
      <c r="CJ15" s="745"/>
      <c r="CK15" s="745"/>
      <c r="CL15" s="745"/>
      <c r="CM15" s="745"/>
      <c r="CN15" s="745"/>
      <c r="CO15" s="745"/>
      <c r="CP15" s="745"/>
      <c r="CQ15" s="745"/>
      <c r="CR15" s="745"/>
      <c r="CS15" s="745"/>
      <c r="CT15" s="745"/>
      <c r="CU15" s="745"/>
      <c r="CV15" s="745"/>
      <c r="CW15" s="745"/>
      <c r="CX15" s="745"/>
      <c r="CY15" s="745"/>
      <c r="CZ15" s="745"/>
      <c r="DA15" s="745"/>
      <c r="DB15" s="745"/>
      <c r="DC15" s="745"/>
      <c r="DD15" s="745"/>
      <c r="DE15" s="745"/>
      <c r="DF15" s="745"/>
      <c r="DG15" s="745"/>
      <c r="DH15" s="745"/>
      <c r="DI15" s="745"/>
      <c r="DJ15" s="745"/>
      <c r="DK15" s="745"/>
      <c r="DL15" s="745"/>
      <c r="DM15" s="745"/>
      <c r="DN15" s="745"/>
      <c r="DO15" s="745"/>
      <c r="DP15" s="745"/>
      <c r="DQ15" s="745"/>
      <c r="DR15" s="745"/>
      <c r="DS15" s="745"/>
      <c r="DT15" s="745"/>
      <c r="DU15" s="745"/>
      <c r="DV15" s="745"/>
      <c r="DW15" s="745"/>
      <c r="DX15" s="745"/>
      <c r="DY15" s="745"/>
      <c r="DZ15" s="745"/>
      <c r="EA15" s="745"/>
      <c r="EB15" s="745"/>
      <c r="EC15" s="745"/>
      <c r="ED15" s="745"/>
      <c r="EE15" s="745"/>
      <c r="EF15" s="745"/>
      <c r="EG15" s="745"/>
      <c r="EH15" s="745"/>
      <c r="EI15" s="745"/>
      <c r="EJ15" s="745"/>
      <c r="EK15" s="745"/>
      <c r="EL15" s="745"/>
      <c r="EM15" s="745"/>
      <c r="EN15" s="745"/>
      <c r="EO15" s="745"/>
      <c r="EP15" s="745"/>
      <c r="EQ15" s="745"/>
      <c r="ER15" s="745"/>
      <c r="ES15" s="745"/>
      <c r="ET15" s="745"/>
      <c r="EU15" s="745"/>
      <c r="EV15" s="745"/>
      <c r="EW15" s="745"/>
      <c r="EX15" s="745"/>
      <c r="EY15" s="745"/>
      <c r="EZ15" s="745"/>
      <c r="FA15" s="745"/>
      <c r="FB15" s="745"/>
      <c r="FC15" s="745"/>
      <c r="FD15" s="745"/>
      <c r="FE15" s="745"/>
      <c r="FF15" s="745"/>
      <c r="FG15" s="745"/>
      <c r="FH15" s="745"/>
      <c r="FI15" s="745"/>
      <c r="FJ15" s="745"/>
      <c r="FK15" s="745"/>
      <c r="FL15" s="745"/>
      <c r="FM15" s="745"/>
      <c r="FN15" s="745"/>
      <c r="FO15" s="745"/>
      <c r="FP15" s="745"/>
      <c r="FQ15" s="745"/>
      <c r="FR15" s="745"/>
      <c r="FS15" s="745"/>
      <c r="FT15" s="745"/>
      <c r="FU15" s="745"/>
      <c r="FV15" s="745"/>
      <c r="FW15" s="745"/>
      <c r="FX15" s="745"/>
      <c r="FY15" s="745"/>
      <c r="FZ15" s="745"/>
      <c r="GA15" s="745"/>
      <c r="GB15" s="745"/>
      <c r="GC15" s="745"/>
      <c r="GD15" s="745"/>
      <c r="GE15" s="745"/>
      <c r="GF15" s="745"/>
      <c r="GG15" s="745"/>
      <c r="GH15" s="745"/>
      <c r="GI15" s="745"/>
      <c r="GJ15" s="745"/>
      <c r="GK15" s="745"/>
      <c r="GL15" s="745"/>
      <c r="GM15" s="745"/>
      <c r="GN15" s="745"/>
      <c r="GO15" s="745"/>
      <c r="GP15" s="745"/>
      <c r="GQ15" s="745"/>
      <c r="GR15" s="745"/>
      <c r="GS15" s="745"/>
      <c r="GT15" s="745"/>
      <c r="GU15" s="745"/>
      <c r="GV15" s="745"/>
      <c r="GW15" s="745"/>
      <c r="GX15" s="745"/>
      <c r="GY15" s="745"/>
      <c r="GZ15" s="745"/>
      <c r="HA15" s="745"/>
      <c r="HB15" s="745"/>
      <c r="HC15" s="745"/>
      <c r="HD15" s="745"/>
      <c r="HE15" s="745"/>
      <c r="HF15" s="745"/>
      <c r="HG15" s="745"/>
      <c r="HH15" s="745"/>
      <c r="HI15" s="745"/>
      <c r="HJ15" s="745"/>
      <c r="HK15" s="745"/>
      <c r="HL15" s="745"/>
      <c r="HM15" s="745"/>
      <c r="HN15" s="745"/>
      <c r="HO15" s="745"/>
      <c r="HP15" s="745"/>
      <c r="HQ15" s="745"/>
      <c r="HR15" s="745"/>
      <c r="HS15" s="745"/>
      <c r="HT15" s="745"/>
      <c r="HU15" s="745"/>
      <c r="HV15" s="745"/>
      <c r="HW15" s="745"/>
      <c r="HX15" s="745"/>
      <c r="HY15" s="745"/>
      <c r="HZ15" s="745"/>
      <c r="IA15" s="745"/>
      <c r="IB15" s="745"/>
      <c r="IC15" s="745"/>
      <c r="ID15" s="745"/>
      <c r="IE15" s="745"/>
      <c r="IF15" s="745"/>
      <c r="IG15" s="745"/>
      <c r="IH15" s="745"/>
      <c r="II15" s="745"/>
      <c r="IJ15" s="745"/>
      <c r="IK15" s="745"/>
      <c r="IL15" s="745"/>
      <c r="IM15" s="745"/>
      <c r="IN15" s="745"/>
      <c r="IO15" s="745"/>
      <c r="IP15" s="745"/>
      <c r="IQ15" s="745"/>
      <c r="IR15" s="745"/>
      <c r="IS15" s="745"/>
      <c r="IT15" s="745"/>
      <c r="IU15" s="745"/>
      <c r="IV15" s="745"/>
      <c r="IW15" s="745"/>
      <c r="IX15" s="745"/>
      <c r="IY15" s="745"/>
      <c r="IZ15" s="745"/>
      <c r="JA15" s="745"/>
      <c r="JB15" s="745"/>
      <c r="JC15" s="745"/>
      <c r="JD15" s="745"/>
      <c r="JE15" s="745"/>
      <c r="JF15" s="745"/>
      <c r="JG15" s="745"/>
      <c r="JH15" s="745"/>
      <c r="JI15" s="745"/>
      <c r="JJ15" s="745"/>
      <c r="JK15" s="745"/>
      <c r="JL15" s="745"/>
      <c r="JM15" s="745"/>
      <c r="JN15" s="745"/>
      <c r="JO15" s="745"/>
      <c r="JP15" s="745"/>
      <c r="JQ15" s="745"/>
      <c r="JR15" s="745"/>
      <c r="JS15" s="745"/>
      <c r="JT15" s="745"/>
      <c r="JU15" s="745"/>
      <c r="JV15" s="745"/>
      <c r="JW15" s="745"/>
      <c r="JX15" s="745"/>
      <c r="JY15" s="745"/>
      <c r="JZ15" s="745"/>
      <c r="KA15" s="745"/>
      <c r="KB15" s="745"/>
      <c r="KC15" s="745"/>
      <c r="KD15" s="745"/>
      <c r="KE15" s="745"/>
      <c r="KF15" s="745"/>
      <c r="KG15" s="745"/>
      <c r="KH15" s="745"/>
      <c r="KI15" s="745"/>
      <c r="KJ15" s="745"/>
      <c r="KK15" s="745"/>
      <c r="KL15" s="745"/>
      <c r="KM15" s="745"/>
      <c r="KN15" s="745"/>
      <c r="KO15" s="745"/>
      <c r="KP15" s="745"/>
      <c r="KQ15" s="745"/>
      <c r="KR15" s="745"/>
      <c r="KS15" s="745"/>
      <c r="KT15" s="745"/>
      <c r="KU15" s="745"/>
      <c r="KV15" s="745"/>
      <c r="KW15" s="745"/>
      <c r="KX15" s="745"/>
      <c r="KY15" s="745"/>
      <c r="KZ15" s="745"/>
      <c r="LA15" s="745"/>
      <c r="LB15" s="745"/>
      <c r="LC15" s="745"/>
      <c r="LD15" s="745"/>
      <c r="LE15" s="745"/>
      <c r="LF15" s="745"/>
      <c r="LG15" s="745"/>
      <c r="LH15" s="745"/>
      <c r="LI15" s="745"/>
      <c r="LJ15" s="745"/>
      <c r="LK15" s="745"/>
      <c r="LL15" s="745"/>
      <c r="LM15" s="745"/>
      <c r="LN15" s="745"/>
      <c r="LO15" s="745"/>
      <c r="LP15" s="745"/>
      <c r="LQ15" s="745"/>
      <c r="LR15" s="745"/>
      <c r="LS15" s="745"/>
      <c r="LT15" s="745"/>
      <c r="LU15" s="745"/>
      <c r="LV15" s="745"/>
      <c r="LW15" s="745"/>
      <c r="LX15" s="745"/>
      <c r="LY15" s="745"/>
      <c r="LZ15" s="745"/>
      <c r="MA15" s="745"/>
      <c r="MB15" s="745"/>
      <c r="MC15" s="745"/>
      <c r="MD15" s="745"/>
      <c r="ME15" s="745"/>
      <c r="MF15" s="745"/>
      <c r="MG15" s="745"/>
      <c r="MH15" s="745"/>
      <c r="MI15" s="745"/>
      <c r="MJ15" s="745"/>
      <c r="MK15" s="745"/>
      <c r="ML15" s="745"/>
      <c r="MM15" s="745"/>
      <c r="MN15" s="745"/>
      <c r="MO15" s="745"/>
      <c r="MP15" s="745"/>
      <c r="MQ15" s="745"/>
      <c r="MR15" s="745"/>
      <c r="MS15" s="745"/>
      <c r="MT15" s="745"/>
      <c r="MU15" s="745"/>
      <c r="MV15" s="745"/>
      <c r="MW15" s="745"/>
      <c r="MX15" s="745"/>
      <c r="MY15" s="745"/>
      <c r="MZ15" s="745"/>
      <c r="NA15" s="745"/>
      <c r="NB15" s="745"/>
      <c r="NC15" s="745"/>
      <c r="ND15" s="745"/>
      <c r="NE15" s="745"/>
      <c r="NF15" s="745"/>
      <c r="NG15" s="745"/>
      <c r="NH15" s="745"/>
      <c r="NI15" s="745"/>
      <c r="NJ15" s="745"/>
      <c r="NK15" s="745"/>
      <c r="NL15" s="745"/>
      <c r="NM15" s="745"/>
      <c r="NN15" s="745"/>
      <c r="NO15" s="745"/>
      <c r="NP15" s="745"/>
      <c r="NQ15" s="745"/>
      <c r="NR15" s="745"/>
      <c r="NS15" s="745"/>
      <c r="NT15" s="745"/>
      <c r="NU15" s="745"/>
      <c r="NV15" s="745"/>
      <c r="NW15" s="745"/>
      <c r="NX15" s="745"/>
      <c r="NY15" s="745"/>
      <c r="NZ15" s="745"/>
      <c r="OA15" s="745"/>
      <c r="OB15" s="745"/>
      <c r="OC15" s="745"/>
      <c r="OD15" s="745"/>
      <c r="OE15" s="745"/>
      <c r="OF15" s="745"/>
      <c r="OG15" s="745"/>
      <c r="OH15" s="745"/>
      <c r="OI15" s="745"/>
      <c r="OJ15" s="745"/>
      <c r="OK15" s="745"/>
      <c r="OL15" s="745"/>
      <c r="OM15" s="745"/>
      <c r="ON15" s="745"/>
      <c r="OO15" s="745"/>
      <c r="OP15" s="745"/>
      <c r="OQ15" s="745"/>
      <c r="OR15" s="745"/>
      <c r="OS15" s="745"/>
      <c r="OT15" s="745"/>
      <c r="OU15" s="745"/>
      <c r="OV15" s="745"/>
      <c r="OW15" s="745"/>
      <c r="OX15" s="745"/>
      <c r="OY15" s="745"/>
      <c r="OZ15" s="745"/>
      <c r="PA15" s="745"/>
      <c r="PB15" s="745"/>
      <c r="PC15" s="745"/>
      <c r="PD15" s="745"/>
      <c r="PE15" s="745"/>
      <c r="PF15" s="745"/>
      <c r="PG15" s="745"/>
      <c r="PH15" s="745"/>
      <c r="PI15" s="745"/>
      <c r="PJ15" s="745"/>
      <c r="PK15" s="745"/>
      <c r="PL15" s="745"/>
      <c r="PM15" s="745"/>
      <c r="PN15" s="745"/>
      <c r="PO15" s="745"/>
      <c r="PP15" s="745"/>
      <c r="PQ15" s="745"/>
      <c r="PR15" s="745"/>
      <c r="PS15" s="745"/>
      <c r="PT15" s="745"/>
      <c r="PU15" s="745"/>
      <c r="PV15" s="745"/>
      <c r="PW15" s="745"/>
      <c r="PX15" s="745"/>
      <c r="PY15" s="745"/>
      <c r="PZ15" s="745"/>
      <c r="QA15" s="745"/>
      <c r="QB15" s="745"/>
      <c r="QC15" s="745"/>
      <c r="QD15" s="745"/>
      <c r="QE15" s="745"/>
      <c r="QF15" s="745"/>
      <c r="QG15" s="745"/>
      <c r="QH15" s="745"/>
      <c r="QI15" s="745"/>
      <c r="QJ15" s="745"/>
      <c r="QK15" s="745"/>
      <c r="QL15" s="745"/>
      <c r="QM15" s="745"/>
      <c r="QN15" s="745"/>
      <c r="QO15" s="745"/>
      <c r="QP15" s="745"/>
      <c r="QQ15" s="745"/>
      <c r="QR15" s="745"/>
      <c r="QS15" s="745"/>
      <c r="QT15" s="745"/>
      <c r="QU15" s="745"/>
      <c r="QV15" s="745"/>
      <c r="QW15" s="745"/>
      <c r="QX15" s="745"/>
      <c r="QY15" s="745"/>
      <c r="QZ15" s="745"/>
      <c r="RA15" s="745"/>
      <c r="RB15" s="745"/>
      <c r="RC15" s="745"/>
      <c r="RD15" s="745"/>
      <c r="RE15" s="745"/>
      <c r="RF15" s="745"/>
      <c r="RG15" s="745"/>
      <c r="RH15" s="745"/>
      <c r="RI15" s="745"/>
      <c r="RJ15" s="745"/>
      <c r="RK15" s="745"/>
      <c r="RL15" s="745"/>
      <c r="RM15" s="745"/>
      <c r="RN15" s="745"/>
      <c r="RO15" s="745"/>
      <c r="RP15" s="745"/>
      <c r="RQ15" s="745"/>
      <c r="RR15" s="745"/>
      <c r="RS15" s="745"/>
      <c r="RT15" s="745"/>
      <c r="RU15" s="745"/>
      <c r="RV15" s="745"/>
      <c r="RW15" s="745"/>
      <c r="RX15" s="745"/>
      <c r="RY15" s="745"/>
      <c r="RZ15" s="745"/>
      <c r="SA15" s="745"/>
      <c r="SB15" s="745"/>
      <c r="SC15" s="745"/>
      <c r="SD15" s="745"/>
      <c r="SE15" s="745"/>
      <c r="SF15" s="745"/>
      <c r="SG15" s="745"/>
      <c r="SH15" s="745"/>
      <c r="SI15" s="745"/>
      <c r="SJ15" s="745"/>
      <c r="SK15" s="745"/>
      <c r="SL15" s="745"/>
      <c r="SM15" s="745"/>
      <c r="SN15" s="745"/>
      <c r="SO15" s="745"/>
      <c r="SP15" s="745"/>
      <c r="SQ15" s="745"/>
      <c r="SR15" s="745"/>
      <c r="SS15" s="745"/>
      <c r="ST15" s="745"/>
      <c r="SU15" s="745"/>
      <c r="SV15" s="745"/>
      <c r="SW15" s="745"/>
      <c r="SX15" s="745"/>
      <c r="SY15" s="745"/>
      <c r="SZ15" s="745"/>
      <c r="TA15" s="745"/>
      <c r="TB15" s="745"/>
      <c r="TC15" s="745"/>
      <c r="TD15" s="745"/>
      <c r="TE15" s="745"/>
      <c r="TF15" s="745"/>
      <c r="TG15" s="745"/>
      <c r="TH15" s="745"/>
      <c r="TI15" s="745"/>
      <c r="TJ15" s="745"/>
      <c r="TK15" s="745"/>
      <c r="TL15" s="745"/>
      <c r="TM15" s="745"/>
      <c r="TN15" s="745"/>
      <c r="TO15" s="745"/>
      <c r="TP15" s="745"/>
      <c r="TQ15" s="745"/>
      <c r="TR15" s="745"/>
      <c r="TS15" s="745"/>
      <c r="TT15" s="745"/>
      <c r="TU15" s="745"/>
      <c r="TV15" s="745"/>
      <c r="TW15" s="745"/>
      <c r="TX15" s="745"/>
      <c r="TY15" s="745"/>
      <c r="TZ15" s="745"/>
      <c r="UA15" s="745"/>
      <c r="UB15" s="745"/>
      <c r="UC15" s="745"/>
      <c r="UD15" s="745"/>
      <c r="UE15" s="745"/>
      <c r="UF15" s="745"/>
      <c r="UG15" s="745"/>
      <c r="UH15" s="745"/>
      <c r="UI15" s="745"/>
      <c r="UJ15" s="745"/>
      <c r="UK15" s="745"/>
      <c r="UL15" s="745"/>
      <c r="UM15" s="745"/>
      <c r="UN15" s="745"/>
      <c r="UO15" s="745"/>
      <c r="UP15" s="745"/>
      <c r="UQ15" s="745"/>
      <c r="UR15" s="745"/>
      <c r="US15" s="745"/>
      <c r="UT15" s="745"/>
      <c r="UU15" s="745"/>
      <c r="UV15" s="745"/>
      <c r="UW15" s="745"/>
      <c r="UX15" s="745"/>
      <c r="UY15" s="745"/>
      <c r="UZ15" s="745"/>
      <c r="VA15" s="745"/>
      <c r="VB15" s="745"/>
      <c r="VC15" s="745"/>
      <c r="VD15" s="745"/>
      <c r="VE15" s="745"/>
      <c r="VF15" s="745"/>
      <c r="VG15" s="745"/>
      <c r="VH15" s="745"/>
      <c r="VI15" s="745"/>
      <c r="VJ15" s="745"/>
      <c r="VK15" s="745"/>
      <c r="VL15" s="745"/>
      <c r="VM15" s="745"/>
      <c r="VN15" s="745"/>
      <c r="VO15" s="745"/>
      <c r="VP15" s="745"/>
      <c r="VQ15" s="745"/>
      <c r="VR15" s="745"/>
      <c r="VS15" s="745"/>
      <c r="VT15" s="745"/>
      <c r="VU15" s="745"/>
      <c r="VV15" s="745"/>
      <c r="VW15" s="745"/>
      <c r="VX15" s="745"/>
      <c r="VY15" s="745"/>
      <c r="VZ15" s="745"/>
      <c r="WA15" s="745"/>
      <c r="WB15" s="745"/>
      <c r="WC15" s="745"/>
      <c r="WD15" s="745"/>
      <c r="WE15" s="745"/>
      <c r="WF15" s="745"/>
      <c r="WG15" s="745"/>
      <c r="WH15" s="745"/>
      <c r="WI15" s="745"/>
      <c r="WJ15" s="745"/>
      <c r="WK15" s="745"/>
      <c r="WL15" s="745"/>
      <c r="WM15" s="745"/>
      <c r="WN15" s="745"/>
      <c r="WO15" s="745"/>
      <c r="WP15" s="745"/>
      <c r="WQ15" s="745"/>
      <c r="WR15" s="745"/>
      <c r="WS15" s="745"/>
      <c r="WT15" s="745"/>
      <c r="WU15" s="745"/>
      <c r="WV15" s="745"/>
      <c r="WW15" s="745"/>
      <c r="WX15" s="745"/>
      <c r="WY15" s="745"/>
      <c r="WZ15" s="745"/>
      <c r="XA15" s="745"/>
      <c r="XB15" s="745"/>
      <c r="XC15" s="745"/>
      <c r="XD15" s="745"/>
      <c r="XE15" s="745"/>
      <c r="XF15" s="745"/>
      <c r="XG15" s="745"/>
      <c r="XH15" s="745"/>
      <c r="XI15" s="745"/>
      <c r="XJ15" s="745"/>
      <c r="XK15" s="745"/>
      <c r="XL15" s="745"/>
      <c r="XM15" s="745"/>
      <c r="XN15" s="745"/>
      <c r="XO15" s="745"/>
      <c r="XP15" s="745"/>
      <c r="XQ15" s="745"/>
      <c r="XR15" s="745"/>
      <c r="XS15" s="745"/>
      <c r="XT15" s="745"/>
      <c r="XU15" s="745"/>
      <c r="XV15" s="745"/>
      <c r="XW15" s="745"/>
      <c r="XX15" s="745"/>
      <c r="XY15" s="745"/>
      <c r="XZ15" s="745"/>
      <c r="YA15" s="745"/>
      <c r="YB15" s="745"/>
      <c r="YC15" s="745"/>
      <c r="YD15" s="745"/>
      <c r="YE15" s="745"/>
      <c r="YF15" s="745"/>
      <c r="YG15" s="745"/>
      <c r="YH15" s="745"/>
      <c r="YI15" s="745"/>
      <c r="YJ15" s="745"/>
      <c r="YK15" s="745"/>
      <c r="YL15" s="745"/>
      <c r="YM15" s="745"/>
      <c r="YN15" s="745"/>
      <c r="YO15" s="745"/>
      <c r="YP15" s="745"/>
      <c r="YQ15" s="745"/>
      <c r="YR15" s="745"/>
      <c r="YS15" s="745"/>
      <c r="YT15" s="745"/>
      <c r="YU15" s="745"/>
      <c r="YV15" s="745"/>
      <c r="YW15" s="745"/>
      <c r="YX15" s="745"/>
      <c r="YY15" s="745"/>
      <c r="YZ15" s="745"/>
      <c r="ZA15" s="745"/>
      <c r="ZB15" s="745"/>
      <c r="ZC15" s="745"/>
      <c r="ZD15" s="745"/>
      <c r="ZE15" s="745"/>
      <c r="ZF15" s="745"/>
      <c r="ZG15" s="745"/>
      <c r="ZH15" s="745"/>
      <c r="ZI15" s="745"/>
      <c r="ZJ15" s="745"/>
      <c r="ZK15" s="745"/>
      <c r="ZL15" s="745"/>
      <c r="ZM15" s="745"/>
      <c r="ZN15" s="745"/>
      <c r="ZO15" s="745"/>
      <c r="ZP15" s="745"/>
      <c r="ZQ15" s="745"/>
      <c r="ZR15" s="745"/>
      <c r="ZS15" s="745"/>
      <c r="ZT15" s="745"/>
      <c r="ZU15" s="745"/>
      <c r="ZV15" s="745"/>
      <c r="ZW15" s="745"/>
      <c r="ZX15" s="745"/>
      <c r="ZY15" s="745"/>
      <c r="ZZ15" s="745"/>
      <c r="AAA15" s="745"/>
      <c r="AAB15" s="745"/>
      <c r="AAC15" s="745"/>
      <c r="AAD15" s="745"/>
      <c r="AAE15" s="745"/>
      <c r="AAF15" s="745"/>
      <c r="AAG15" s="745"/>
      <c r="AAH15" s="745"/>
      <c r="AAI15" s="745"/>
      <c r="AAJ15" s="745"/>
      <c r="AAK15" s="745"/>
      <c r="AAL15" s="745"/>
      <c r="AAM15" s="745"/>
      <c r="AAN15" s="745"/>
      <c r="AAO15" s="745"/>
      <c r="AAP15" s="745"/>
      <c r="AAQ15" s="745"/>
      <c r="AAR15" s="745"/>
      <c r="AAS15" s="745"/>
      <c r="AAT15" s="745"/>
      <c r="AAU15" s="745"/>
      <c r="AAV15" s="745"/>
      <c r="AAW15" s="745"/>
      <c r="AAX15" s="745"/>
      <c r="AAY15" s="745"/>
      <c r="AAZ15" s="745"/>
      <c r="ABA15" s="745"/>
      <c r="ABB15" s="745"/>
      <c r="ABC15" s="745"/>
      <c r="ABD15" s="745"/>
      <c r="ABE15" s="745"/>
      <c r="ABF15" s="745"/>
      <c r="ABG15" s="745"/>
      <c r="ABH15" s="745"/>
      <c r="ABI15" s="745"/>
      <c r="ABJ15" s="745"/>
      <c r="ABK15" s="745"/>
      <c r="ABL15" s="745"/>
      <c r="ABM15" s="745"/>
      <c r="ABN15" s="745"/>
      <c r="ABO15" s="745"/>
      <c r="ABP15" s="745"/>
      <c r="ABQ15" s="745"/>
      <c r="ABR15" s="745"/>
      <c r="ABS15" s="745"/>
      <c r="ABT15" s="745"/>
      <c r="ABU15" s="745"/>
      <c r="ABV15" s="745"/>
      <c r="ABW15" s="745"/>
      <c r="ABX15" s="745"/>
      <c r="ABY15" s="745"/>
      <c r="ABZ15" s="745"/>
      <c r="ACA15" s="745"/>
      <c r="ACB15" s="745"/>
      <c r="ACC15" s="745"/>
      <c r="ACD15" s="745"/>
      <c r="ACE15" s="745"/>
      <c r="ACF15" s="745"/>
      <c r="ACG15" s="745"/>
      <c r="ACH15" s="745"/>
      <c r="ACI15" s="745"/>
      <c r="ACJ15" s="745"/>
      <c r="ACK15" s="745"/>
      <c r="ACL15" s="745"/>
      <c r="ACM15" s="745"/>
      <c r="ACN15" s="745"/>
      <c r="ACO15" s="745"/>
      <c r="ACP15" s="745"/>
      <c r="ACQ15" s="745"/>
      <c r="ACR15" s="745"/>
      <c r="ACS15" s="745"/>
      <c r="ACT15" s="745"/>
      <c r="ACU15" s="745"/>
      <c r="ACV15" s="745"/>
      <c r="ACW15" s="745"/>
      <c r="ACX15" s="745"/>
      <c r="ACY15" s="745"/>
      <c r="ACZ15" s="745"/>
      <c r="ADA15" s="745"/>
      <c r="ADB15" s="745"/>
      <c r="ADC15" s="745"/>
      <c r="ADD15" s="745"/>
      <c r="ADE15" s="745"/>
      <c r="ADF15" s="745"/>
      <c r="ADG15" s="745"/>
      <c r="ADH15" s="745"/>
      <c r="ADI15" s="745"/>
      <c r="ADJ15" s="745"/>
      <c r="ADK15" s="745"/>
      <c r="ADL15" s="745"/>
      <c r="ADM15" s="745"/>
      <c r="ADN15" s="745"/>
      <c r="ADO15" s="745"/>
      <c r="ADP15" s="745"/>
      <c r="ADQ15" s="745"/>
      <c r="ADR15" s="745"/>
      <c r="ADS15" s="745"/>
      <c r="ADT15" s="745"/>
      <c r="ADU15" s="745"/>
      <c r="ADV15" s="745"/>
      <c r="ADW15" s="745"/>
      <c r="ADX15" s="745"/>
      <c r="ADY15" s="745"/>
      <c r="ADZ15" s="745"/>
      <c r="AEA15" s="745"/>
      <c r="AEB15" s="745"/>
      <c r="AEC15" s="745"/>
      <c r="AED15" s="745"/>
      <c r="AEE15" s="745"/>
      <c r="AEF15" s="745"/>
      <c r="AEG15" s="745"/>
      <c r="AEH15" s="745"/>
      <c r="AEI15" s="745"/>
      <c r="AEJ15" s="745"/>
      <c r="AEK15" s="745"/>
      <c r="AEL15" s="745"/>
      <c r="AEM15" s="745"/>
      <c r="AEN15" s="745"/>
      <c r="AEO15" s="745"/>
      <c r="AEP15" s="745"/>
      <c r="AEQ15" s="745"/>
      <c r="AER15" s="745"/>
      <c r="AES15" s="745"/>
      <c r="AET15" s="745"/>
      <c r="AEU15" s="745"/>
      <c r="AEV15" s="745"/>
      <c r="AEW15" s="745"/>
      <c r="AEX15" s="745"/>
      <c r="AEY15" s="745"/>
      <c r="AEZ15" s="745"/>
      <c r="AFA15" s="745"/>
      <c r="AFB15" s="745"/>
      <c r="AFC15" s="745"/>
      <c r="AFD15" s="745"/>
      <c r="AFE15" s="745"/>
      <c r="AFF15" s="745"/>
      <c r="AFG15" s="745"/>
      <c r="AFH15" s="745"/>
      <c r="AFI15" s="745"/>
      <c r="AFJ15" s="745"/>
      <c r="AFK15" s="745"/>
      <c r="AFL15" s="745"/>
      <c r="AFM15" s="745"/>
      <c r="AFN15" s="745"/>
      <c r="AFO15" s="745"/>
      <c r="AFP15" s="745"/>
      <c r="AFQ15" s="745"/>
      <c r="AFR15" s="745"/>
      <c r="AFS15" s="745"/>
      <c r="AFT15" s="745"/>
      <c r="AFU15" s="745"/>
      <c r="AFV15" s="745"/>
      <c r="AFW15" s="745"/>
      <c r="AFX15" s="745"/>
      <c r="AFY15" s="745"/>
      <c r="AFZ15" s="745"/>
      <c r="AGA15" s="745"/>
      <c r="AGB15" s="745"/>
      <c r="AGC15" s="745"/>
      <c r="AGD15" s="745"/>
      <c r="AGE15" s="745"/>
      <c r="AGF15" s="745"/>
      <c r="AGG15" s="745"/>
      <c r="AGH15" s="745"/>
      <c r="AGI15" s="745"/>
      <c r="AGJ15" s="745"/>
      <c r="AGK15" s="745"/>
      <c r="AGL15" s="745"/>
      <c r="AGM15" s="745"/>
      <c r="AGN15" s="745"/>
      <c r="AGO15" s="745"/>
      <c r="AGP15" s="745"/>
      <c r="AGQ15" s="745"/>
      <c r="AGR15" s="745"/>
      <c r="AGS15" s="745"/>
      <c r="AGT15" s="745"/>
      <c r="AGU15" s="745"/>
      <c r="AGV15" s="745"/>
      <c r="AGW15" s="745"/>
      <c r="AGX15" s="745"/>
      <c r="AGY15" s="745"/>
      <c r="AGZ15" s="745"/>
      <c r="AHA15" s="745"/>
      <c r="AHB15" s="745"/>
      <c r="AHC15" s="745"/>
      <c r="AHD15" s="745"/>
      <c r="AHE15" s="745"/>
      <c r="AHF15" s="745"/>
      <c r="AHG15" s="745"/>
      <c r="AHH15" s="745"/>
      <c r="AHI15" s="745"/>
      <c r="AHJ15" s="745"/>
      <c r="AHK15" s="745"/>
      <c r="AHL15" s="745"/>
      <c r="AHM15" s="745"/>
      <c r="AHN15" s="745"/>
      <c r="AHO15" s="745"/>
      <c r="AHP15" s="745"/>
      <c r="AHQ15" s="745"/>
      <c r="AHR15" s="745"/>
      <c r="AHS15" s="745"/>
      <c r="AHT15" s="745"/>
      <c r="AHU15" s="745"/>
      <c r="AHV15" s="745"/>
      <c r="AHW15" s="745"/>
      <c r="AHX15" s="745"/>
      <c r="AHY15" s="745"/>
      <c r="AHZ15" s="745"/>
      <c r="AIA15" s="745"/>
      <c r="AIB15" s="745"/>
      <c r="AIC15" s="745"/>
      <c r="AID15" s="745"/>
      <c r="AIE15" s="745"/>
      <c r="AIF15" s="745"/>
      <c r="AIG15" s="745"/>
      <c r="AIH15" s="745"/>
      <c r="AII15" s="745"/>
      <c r="AIJ15" s="745"/>
      <c r="AIK15" s="745"/>
      <c r="AIL15" s="745"/>
      <c r="AIM15" s="745"/>
      <c r="AIN15" s="745"/>
      <c r="AIO15" s="745"/>
      <c r="AIP15" s="745"/>
      <c r="AIQ15" s="745"/>
      <c r="AIR15" s="745"/>
      <c r="AIS15" s="745"/>
      <c r="AIT15" s="745"/>
      <c r="AIU15" s="745"/>
      <c r="AIV15" s="745"/>
      <c r="AIW15" s="745"/>
      <c r="AIX15" s="745"/>
      <c r="AIY15" s="745"/>
      <c r="AIZ15" s="745"/>
      <c r="AJA15" s="745"/>
      <c r="AJB15" s="745"/>
      <c r="AJC15" s="745"/>
      <c r="AJD15" s="745"/>
      <c r="AJE15" s="745"/>
      <c r="AJF15" s="745"/>
      <c r="AJG15" s="745"/>
      <c r="AJH15" s="745"/>
      <c r="AJI15" s="745"/>
      <c r="AJJ15" s="745"/>
      <c r="AJK15" s="745"/>
      <c r="AJL15" s="745"/>
      <c r="AJM15" s="745"/>
      <c r="AJN15" s="745"/>
      <c r="AJO15" s="745"/>
      <c r="AJP15" s="745"/>
      <c r="AJQ15" s="745"/>
      <c r="AJR15" s="745"/>
      <c r="AJS15" s="745"/>
      <c r="AJT15" s="745"/>
      <c r="AJU15" s="745"/>
      <c r="AJV15" s="745"/>
      <c r="AJW15" s="745"/>
      <c r="AJX15" s="745"/>
      <c r="AJY15" s="745"/>
      <c r="AJZ15" s="745"/>
      <c r="AKA15" s="745"/>
      <c r="AKB15" s="745"/>
      <c r="AKC15" s="745"/>
      <c r="AKD15" s="745"/>
      <c r="AKE15" s="745"/>
      <c r="AKF15" s="745"/>
      <c r="AKG15" s="745"/>
      <c r="AKH15" s="745"/>
      <c r="AKI15" s="745"/>
      <c r="AKJ15" s="745"/>
      <c r="AKK15" s="745"/>
      <c r="AKL15" s="745"/>
      <c r="AKM15" s="745"/>
      <c r="AKN15" s="745"/>
      <c r="AKO15" s="745"/>
      <c r="AKP15" s="745"/>
      <c r="AKQ15" s="745"/>
      <c r="AKR15" s="745"/>
      <c r="AKS15" s="745"/>
      <c r="AKT15" s="745"/>
      <c r="AKU15" s="745"/>
      <c r="AKV15" s="745"/>
      <c r="AKW15" s="745"/>
      <c r="AKX15" s="745"/>
      <c r="AKY15" s="745"/>
      <c r="AKZ15" s="745"/>
      <c r="ALA15" s="745"/>
      <c r="ALB15" s="745"/>
      <c r="ALC15" s="745"/>
      <c r="ALD15" s="745"/>
      <c r="ALE15" s="745"/>
      <c r="ALF15" s="745"/>
      <c r="ALG15" s="745"/>
      <c r="ALH15" s="745"/>
      <c r="ALI15" s="745"/>
      <c r="ALJ15" s="745"/>
      <c r="ALK15" s="745"/>
      <c r="ALL15" s="745"/>
      <c r="ALM15" s="745"/>
      <c r="ALN15" s="745"/>
      <c r="ALO15" s="745"/>
      <c r="ALP15" s="745"/>
      <c r="ALQ15" s="745"/>
      <c r="ALR15" s="745"/>
      <c r="ALS15" s="745"/>
      <c r="ALT15" s="745"/>
      <c r="ALU15" s="745"/>
      <c r="ALV15" s="745"/>
      <c r="ALW15" s="745"/>
      <c r="ALX15" s="745"/>
      <c r="ALY15" s="745"/>
      <c r="ALZ15" s="745"/>
      <c r="AMA15" s="745"/>
      <c r="AMB15" s="745"/>
      <c r="AMC15" s="745"/>
      <c r="AMD15" s="745"/>
      <c r="AME15" s="745"/>
      <c r="AMF15" s="745"/>
      <c r="AMG15" s="745"/>
      <c r="AMH15" s="745"/>
      <c r="AMI15" s="745"/>
      <c r="AMJ15" s="745"/>
      <c r="AMK15" s="745"/>
      <c r="AML15" s="745"/>
      <c r="AMM15" s="745"/>
      <c r="AMN15" s="745"/>
      <c r="AMO15" s="745"/>
      <c r="AMP15" s="745"/>
      <c r="AMQ15" s="745"/>
      <c r="AMR15" s="745"/>
      <c r="AMS15" s="745"/>
      <c r="AMT15" s="745"/>
      <c r="AMU15" s="745"/>
      <c r="AMV15" s="745"/>
      <c r="AMW15" s="745"/>
      <c r="AMX15" s="745"/>
      <c r="AMY15" s="745"/>
      <c r="AMZ15" s="745"/>
      <c r="ANA15" s="745"/>
      <c r="ANB15" s="745"/>
      <c r="ANC15" s="745"/>
      <c r="AND15" s="745"/>
      <c r="ANE15" s="745"/>
      <c r="ANF15" s="745"/>
      <c r="ANG15" s="745"/>
      <c r="ANH15" s="745"/>
      <c r="ANI15" s="745"/>
      <c r="ANJ15" s="745"/>
      <c r="ANK15" s="745"/>
      <c r="ANL15" s="745"/>
      <c r="ANM15" s="745"/>
      <c r="ANN15" s="745"/>
      <c r="ANO15" s="745"/>
      <c r="ANP15" s="745"/>
      <c r="ANQ15" s="745"/>
      <c r="ANR15" s="745"/>
      <c r="ANS15" s="745"/>
      <c r="ANT15" s="745"/>
      <c r="ANU15" s="745"/>
      <c r="ANV15" s="745"/>
      <c r="ANW15" s="745"/>
      <c r="ANX15" s="745"/>
      <c r="ANY15" s="745"/>
      <c r="ANZ15" s="745"/>
      <c r="AOA15" s="745"/>
      <c r="AOB15" s="745"/>
      <c r="AOC15" s="745"/>
      <c r="AOD15" s="745"/>
      <c r="AOE15" s="745"/>
      <c r="AOF15" s="745"/>
      <c r="AOG15" s="745"/>
      <c r="AOH15" s="745"/>
      <c r="AOI15" s="745"/>
      <c r="AOJ15" s="745"/>
      <c r="AOK15" s="745"/>
      <c r="AOL15" s="745"/>
      <c r="AOM15" s="745"/>
      <c r="AON15" s="745"/>
      <c r="AOO15" s="745"/>
      <c r="AOP15" s="745"/>
      <c r="AOQ15" s="745"/>
      <c r="AOR15" s="745"/>
      <c r="AOS15" s="745"/>
      <c r="AOT15" s="745"/>
      <c r="AOU15" s="745"/>
      <c r="AOV15" s="745"/>
      <c r="AOW15" s="745"/>
      <c r="AOX15" s="745"/>
      <c r="AOY15" s="745"/>
      <c r="AOZ15" s="745"/>
      <c r="APA15" s="745"/>
      <c r="APB15" s="745"/>
      <c r="APC15" s="745"/>
      <c r="APD15" s="745"/>
      <c r="APE15" s="745"/>
      <c r="APF15" s="745"/>
      <c r="APG15" s="745"/>
      <c r="APH15" s="745"/>
      <c r="API15" s="745"/>
      <c r="APJ15" s="745"/>
      <c r="APK15" s="745"/>
      <c r="APL15" s="745"/>
      <c r="APM15" s="745"/>
      <c r="APN15" s="745"/>
      <c r="APO15" s="745"/>
      <c r="APP15" s="745"/>
      <c r="APQ15" s="745"/>
      <c r="APR15" s="745"/>
      <c r="APS15" s="745"/>
      <c r="APT15" s="745"/>
      <c r="APU15" s="745"/>
      <c r="APV15" s="745"/>
      <c r="APW15" s="745"/>
      <c r="APX15" s="745"/>
      <c r="APY15" s="745"/>
      <c r="APZ15" s="745"/>
      <c r="AQA15" s="745"/>
      <c r="AQB15" s="745"/>
      <c r="AQC15" s="745"/>
      <c r="AQD15" s="745"/>
      <c r="AQE15" s="745"/>
      <c r="AQF15" s="745"/>
      <c r="AQG15" s="745"/>
      <c r="AQH15" s="745"/>
      <c r="AQI15" s="745"/>
      <c r="AQJ15" s="745"/>
      <c r="AQK15" s="745"/>
      <c r="AQL15" s="745"/>
      <c r="AQM15" s="745"/>
      <c r="AQN15" s="745"/>
      <c r="AQO15" s="745"/>
      <c r="AQP15" s="745"/>
      <c r="AQQ15" s="745"/>
      <c r="AQR15" s="745"/>
      <c r="AQS15" s="745"/>
      <c r="AQT15" s="745"/>
      <c r="AQU15" s="745"/>
      <c r="AQV15" s="745"/>
      <c r="AQW15" s="745"/>
      <c r="AQX15" s="745"/>
      <c r="AQY15" s="745"/>
      <c r="AQZ15" s="745"/>
      <c r="ARA15" s="745"/>
      <c r="ARB15" s="745"/>
      <c r="ARC15" s="745"/>
      <c r="ARD15" s="745"/>
      <c r="ARE15" s="745"/>
      <c r="ARF15" s="745"/>
      <c r="ARG15" s="745"/>
      <c r="ARH15" s="745"/>
      <c r="ARI15" s="745"/>
      <c r="ARJ15" s="745"/>
      <c r="ARK15" s="745"/>
      <c r="ARL15" s="745"/>
      <c r="ARM15" s="745"/>
      <c r="ARN15" s="745"/>
      <c r="ARO15" s="745"/>
      <c r="ARP15" s="745"/>
      <c r="ARQ15" s="745"/>
      <c r="ARR15" s="745"/>
      <c r="ARS15" s="745"/>
      <c r="ART15" s="745"/>
      <c r="ARU15" s="745"/>
      <c r="ARV15" s="745"/>
      <c r="ARW15" s="745"/>
      <c r="ARX15" s="745"/>
      <c r="ARY15" s="745"/>
      <c r="ARZ15" s="745"/>
      <c r="ASA15" s="745"/>
      <c r="ASB15" s="745"/>
      <c r="ASC15" s="745"/>
      <c r="ASD15" s="745"/>
      <c r="ASE15" s="745"/>
      <c r="ASF15" s="745"/>
      <c r="ASG15" s="745"/>
      <c r="ASH15" s="745"/>
      <c r="ASI15" s="745"/>
      <c r="ASJ15" s="745"/>
      <c r="ASK15" s="745"/>
      <c r="ASL15" s="745"/>
      <c r="ASM15" s="745"/>
      <c r="ASN15" s="745"/>
      <c r="ASO15" s="745"/>
      <c r="ASP15" s="745"/>
      <c r="ASQ15" s="745"/>
      <c r="ASR15" s="745"/>
      <c r="ASS15" s="745"/>
      <c r="AST15" s="745"/>
      <c r="ASU15" s="745"/>
      <c r="ASV15" s="745"/>
      <c r="ASW15" s="745"/>
      <c r="ASX15" s="745"/>
      <c r="ASY15" s="745"/>
      <c r="ASZ15" s="745"/>
      <c r="ATA15" s="745"/>
      <c r="ATB15" s="745"/>
      <c r="ATC15" s="745"/>
      <c r="ATD15" s="745"/>
      <c r="ATE15" s="745"/>
      <c r="ATF15" s="745"/>
      <c r="ATG15" s="745"/>
      <c r="ATH15" s="745"/>
      <c r="ATI15" s="745"/>
      <c r="ATJ15" s="745"/>
      <c r="ATK15" s="745"/>
      <c r="ATL15" s="745"/>
      <c r="ATM15" s="745"/>
      <c r="ATN15" s="745"/>
      <c r="ATO15" s="745"/>
      <c r="ATP15" s="745"/>
      <c r="ATQ15" s="745"/>
      <c r="ATR15" s="745"/>
      <c r="ATS15" s="745"/>
      <c r="ATT15" s="745"/>
      <c r="ATU15" s="745"/>
      <c r="ATV15" s="745"/>
      <c r="ATW15" s="745"/>
      <c r="ATX15" s="745"/>
      <c r="ATY15" s="745"/>
      <c r="ATZ15" s="745"/>
      <c r="AUA15" s="745"/>
      <c r="AUB15" s="745"/>
      <c r="AUC15" s="745"/>
      <c r="AUD15" s="745"/>
      <c r="AUE15" s="745"/>
      <c r="AUF15" s="745"/>
      <c r="AUG15" s="745"/>
      <c r="AUH15" s="745"/>
      <c r="AUI15" s="745"/>
      <c r="AUJ15" s="745"/>
      <c r="AUK15" s="745"/>
      <c r="AUL15" s="745"/>
      <c r="AUM15" s="745"/>
      <c r="AUN15" s="745"/>
      <c r="AUO15" s="745"/>
      <c r="AUP15" s="745"/>
      <c r="AUQ15" s="745"/>
      <c r="AUR15" s="745"/>
      <c r="AUS15" s="745"/>
      <c r="AUT15" s="745"/>
      <c r="AUU15" s="745"/>
      <c r="AUV15" s="745"/>
      <c r="AUW15" s="745"/>
      <c r="AUX15" s="745"/>
      <c r="AUY15" s="745"/>
      <c r="AUZ15" s="745"/>
      <c r="AVA15" s="745"/>
      <c r="AVB15" s="745"/>
      <c r="AVC15" s="745"/>
      <c r="AVD15" s="745"/>
      <c r="AVE15" s="745"/>
      <c r="AVF15" s="745"/>
      <c r="AVG15" s="745"/>
      <c r="AVH15" s="745"/>
      <c r="AVI15" s="745"/>
      <c r="AVJ15" s="745"/>
      <c r="AVK15" s="745"/>
      <c r="AVL15" s="745"/>
      <c r="AVM15" s="745"/>
      <c r="AVN15" s="745"/>
      <c r="AVO15" s="745"/>
      <c r="AVP15" s="745"/>
      <c r="AVQ15" s="745"/>
      <c r="AVR15" s="745"/>
      <c r="AVS15" s="745"/>
      <c r="AVT15" s="745"/>
      <c r="AVU15" s="745"/>
      <c r="AVV15" s="745"/>
      <c r="AVW15" s="745"/>
      <c r="AVX15" s="745"/>
      <c r="AVY15" s="745"/>
      <c r="AVZ15" s="745"/>
      <c r="AWA15" s="745"/>
      <c r="AWB15" s="745"/>
      <c r="AWC15" s="745"/>
      <c r="AWD15" s="745"/>
      <c r="AWE15" s="745"/>
      <c r="AWF15" s="745"/>
      <c r="AWG15" s="745"/>
      <c r="AWH15" s="745"/>
      <c r="AWI15" s="745"/>
      <c r="AWJ15" s="745"/>
      <c r="AWK15" s="745"/>
      <c r="AWL15" s="745"/>
      <c r="AWM15" s="745"/>
      <c r="AWN15" s="745"/>
      <c r="AWO15" s="745"/>
      <c r="AWP15" s="745"/>
      <c r="AWQ15" s="745"/>
      <c r="AWR15" s="745"/>
      <c r="AWS15" s="745"/>
      <c r="AWT15" s="745"/>
      <c r="AWU15" s="745"/>
      <c r="AWV15" s="745"/>
      <c r="AWW15" s="745"/>
      <c r="AWX15" s="745"/>
      <c r="AWY15" s="745"/>
      <c r="AWZ15" s="745"/>
      <c r="AXA15" s="745"/>
      <c r="AXB15" s="745"/>
      <c r="AXC15" s="745"/>
      <c r="AXD15" s="745"/>
      <c r="AXE15" s="745"/>
      <c r="AXF15" s="745"/>
      <c r="AXG15" s="745"/>
      <c r="AXH15" s="745"/>
      <c r="AXI15" s="745"/>
      <c r="AXJ15" s="745"/>
      <c r="AXK15" s="745"/>
      <c r="AXL15" s="745"/>
      <c r="AXM15" s="745"/>
      <c r="AXN15" s="745"/>
      <c r="AXO15" s="745"/>
      <c r="AXP15" s="745"/>
      <c r="AXQ15" s="745"/>
      <c r="AXR15" s="745"/>
      <c r="AXS15" s="745"/>
      <c r="AXT15" s="745"/>
      <c r="AXU15" s="745"/>
      <c r="AXV15" s="745"/>
      <c r="AXW15" s="745"/>
      <c r="AXX15" s="745"/>
      <c r="AXY15" s="745"/>
      <c r="AXZ15" s="745"/>
      <c r="AYA15" s="745"/>
      <c r="AYB15" s="745"/>
      <c r="AYC15" s="745"/>
      <c r="AYD15" s="745"/>
      <c r="AYE15" s="745"/>
      <c r="AYF15" s="745"/>
      <c r="AYG15" s="745"/>
      <c r="AYH15" s="745"/>
      <c r="AYI15" s="745"/>
      <c r="AYJ15" s="745"/>
      <c r="AYK15" s="745"/>
      <c r="AYL15" s="745"/>
      <c r="AYM15" s="745"/>
      <c r="AYN15" s="745"/>
      <c r="AYO15" s="745"/>
      <c r="AYP15" s="745"/>
      <c r="AYQ15" s="745"/>
      <c r="AYR15" s="745"/>
      <c r="AYS15" s="745"/>
      <c r="AYT15" s="745"/>
      <c r="AYU15" s="745"/>
      <c r="AYV15" s="745"/>
      <c r="AYW15" s="745"/>
      <c r="AYX15" s="745"/>
      <c r="AYY15" s="745"/>
      <c r="AYZ15" s="745"/>
      <c r="AZA15" s="745"/>
      <c r="AZB15" s="745"/>
      <c r="AZC15" s="745"/>
      <c r="AZD15" s="745"/>
      <c r="AZE15" s="745"/>
      <c r="AZF15" s="745"/>
      <c r="AZG15" s="745"/>
      <c r="AZH15" s="745"/>
      <c r="AZI15" s="745"/>
      <c r="AZJ15" s="745"/>
      <c r="AZK15" s="745"/>
      <c r="AZL15" s="745"/>
      <c r="AZM15" s="745"/>
      <c r="AZN15" s="745"/>
      <c r="AZO15" s="745"/>
      <c r="AZP15" s="745"/>
      <c r="AZQ15" s="745"/>
      <c r="AZR15" s="745"/>
      <c r="AZS15" s="745"/>
      <c r="AZT15" s="745"/>
      <c r="AZU15" s="745"/>
      <c r="AZV15" s="745"/>
      <c r="AZW15" s="745"/>
      <c r="AZX15" s="745"/>
      <c r="AZY15" s="745"/>
      <c r="AZZ15" s="745"/>
      <c r="BAA15" s="745"/>
      <c r="BAB15" s="745"/>
      <c r="BAC15" s="745"/>
      <c r="BAD15" s="745"/>
      <c r="BAE15" s="745"/>
      <c r="BAF15" s="745"/>
      <c r="BAG15" s="745"/>
      <c r="BAH15" s="745"/>
      <c r="BAI15" s="745"/>
      <c r="BAJ15" s="745"/>
      <c r="BAK15" s="745"/>
      <c r="BAL15" s="745"/>
      <c r="BAM15" s="745"/>
      <c r="BAN15" s="745"/>
      <c r="BAO15" s="745"/>
      <c r="BAP15" s="745"/>
      <c r="BAQ15" s="745"/>
      <c r="BAR15" s="745"/>
      <c r="BAS15" s="745"/>
      <c r="BAT15" s="745"/>
      <c r="BAU15" s="745"/>
      <c r="BAV15" s="745"/>
      <c r="BAW15" s="745"/>
      <c r="BAX15" s="745"/>
      <c r="BAY15" s="745"/>
      <c r="BAZ15" s="745"/>
      <c r="BBA15" s="745"/>
      <c r="BBB15" s="745"/>
      <c r="BBC15" s="745"/>
      <c r="BBD15" s="745"/>
      <c r="BBE15" s="745"/>
      <c r="BBF15" s="745"/>
      <c r="BBG15" s="745"/>
      <c r="BBH15" s="745"/>
      <c r="BBI15" s="745"/>
      <c r="BBJ15" s="745"/>
      <c r="BBK15" s="745"/>
      <c r="BBL15" s="745"/>
      <c r="BBM15" s="745"/>
      <c r="BBN15" s="745"/>
      <c r="BBO15" s="745"/>
      <c r="BBP15" s="745"/>
      <c r="BBQ15" s="745"/>
      <c r="BBR15" s="745"/>
      <c r="BBS15" s="745"/>
      <c r="BBT15" s="745"/>
      <c r="BBU15" s="745"/>
      <c r="BBV15" s="745"/>
      <c r="BBW15" s="745"/>
      <c r="BBX15" s="745"/>
      <c r="BBY15" s="745"/>
      <c r="BBZ15" s="745"/>
      <c r="BCA15" s="745"/>
      <c r="BCB15" s="745"/>
      <c r="BCC15" s="745"/>
      <c r="BCD15" s="745"/>
      <c r="BCE15" s="745"/>
      <c r="BCF15" s="745"/>
      <c r="BCG15" s="745"/>
      <c r="BCH15" s="745"/>
      <c r="BCI15" s="745"/>
      <c r="BCJ15" s="745"/>
      <c r="BCK15" s="745"/>
      <c r="BCL15" s="745"/>
      <c r="BCM15" s="745"/>
      <c r="BCN15" s="745"/>
      <c r="BCO15" s="745"/>
      <c r="BCP15" s="745"/>
      <c r="BCQ15" s="745"/>
      <c r="BCR15" s="745"/>
      <c r="BCS15" s="745"/>
      <c r="BCT15" s="745"/>
      <c r="BCU15" s="745"/>
      <c r="BCV15" s="745"/>
      <c r="BCW15" s="745"/>
      <c r="BCX15" s="745"/>
      <c r="BCY15" s="745"/>
      <c r="BCZ15" s="745"/>
      <c r="BDA15" s="745"/>
      <c r="BDB15" s="745"/>
      <c r="BDC15" s="745"/>
      <c r="BDD15" s="745"/>
      <c r="BDE15" s="745"/>
      <c r="BDF15" s="745"/>
      <c r="BDG15" s="745"/>
      <c r="BDH15" s="745"/>
      <c r="BDI15" s="745"/>
      <c r="BDJ15" s="745"/>
      <c r="BDK15" s="745"/>
      <c r="BDL15" s="745"/>
      <c r="BDM15" s="745"/>
      <c r="BDN15" s="745"/>
      <c r="BDO15" s="745"/>
      <c r="BDP15" s="745"/>
      <c r="BDQ15" s="745"/>
      <c r="BDR15" s="745"/>
      <c r="BDS15" s="745"/>
      <c r="BDT15" s="745"/>
      <c r="BDU15" s="745"/>
      <c r="BDV15" s="745"/>
      <c r="BDW15" s="745"/>
      <c r="BDX15" s="745"/>
      <c r="BDY15" s="745"/>
      <c r="BDZ15" s="745"/>
      <c r="BEA15" s="745"/>
      <c r="BEB15" s="745"/>
      <c r="BEC15" s="745"/>
      <c r="BED15" s="745"/>
      <c r="BEE15" s="745"/>
      <c r="BEF15" s="745"/>
      <c r="BEG15" s="745"/>
      <c r="BEH15" s="745"/>
      <c r="BEI15" s="745"/>
      <c r="BEJ15" s="745"/>
      <c r="BEK15" s="745"/>
      <c r="BEL15" s="745"/>
      <c r="BEM15" s="745"/>
      <c r="BEN15" s="745"/>
      <c r="BEO15" s="745"/>
      <c r="BEP15" s="745"/>
      <c r="BEQ15" s="745"/>
      <c r="BER15" s="745"/>
      <c r="BES15" s="745"/>
      <c r="BET15" s="745"/>
      <c r="BEU15" s="745"/>
      <c r="BEV15" s="745"/>
      <c r="BEW15" s="745"/>
      <c r="BEX15" s="745"/>
      <c r="BEY15" s="745"/>
      <c r="BEZ15" s="745"/>
      <c r="BFA15" s="745"/>
      <c r="BFB15" s="745"/>
      <c r="BFC15" s="745"/>
      <c r="BFD15" s="745"/>
      <c r="BFE15" s="745"/>
      <c r="BFF15" s="745"/>
      <c r="BFG15" s="745"/>
      <c r="BFH15" s="745"/>
      <c r="BFI15" s="745"/>
      <c r="BFJ15" s="745"/>
      <c r="BFK15" s="745"/>
      <c r="BFL15" s="745"/>
      <c r="BFM15" s="745"/>
      <c r="BFN15" s="745"/>
      <c r="BFO15" s="745"/>
      <c r="BFP15" s="745"/>
      <c r="BFQ15" s="745"/>
      <c r="BFR15" s="745"/>
      <c r="BFS15" s="745"/>
      <c r="BFT15" s="745"/>
      <c r="BFU15" s="745"/>
      <c r="BFV15" s="745"/>
      <c r="BFW15" s="745"/>
      <c r="BFX15" s="745"/>
      <c r="BFY15" s="745"/>
      <c r="BFZ15" s="745"/>
      <c r="BGA15" s="745"/>
      <c r="BGB15" s="745"/>
      <c r="BGC15" s="745"/>
      <c r="BGD15" s="745"/>
      <c r="BGE15" s="745"/>
      <c r="BGF15" s="745"/>
      <c r="BGG15" s="745"/>
      <c r="BGH15" s="745"/>
      <c r="BGI15" s="745"/>
      <c r="BGJ15" s="745"/>
      <c r="BGK15" s="745"/>
      <c r="BGL15" s="745"/>
      <c r="BGM15" s="745"/>
      <c r="BGN15" s="745"/>
      <c r="BGO15" s="745"/>
      <c r="BGP15" s="745"/>
      <c r="BGQ15" s="745"/>
      <c r="BGR15" s="745"/>
      <c r="BGS15" s="745"/>
      <c r="BGT15" s="745"/>
      <c r="BGU15" s="745"/>
      <c r="BGV15" s="745"/>
      <c r="BGW15" s="745"/>
      <c r="BGX15" s="745"/>
      <c r="BGY15" s="745"/>
      <c r="BGZ15" s="745"/>
      <c r="BHA15" s="745"/>
      <c r="BHB15" s="745"/>
      <c r="BHC15" s="745"/>
      <c r="BHD15" s="745"/>
      <c r="BHE15" s="745"/>
      <c r="BHF15" s="745"/>
      <c r="BHG15" s="745"/>
      <c r="BHH15" s="745"/>
      <c r="BHI15" s="745"/>
      <c r="BHJ15" s="745"/>
      <c r="BHK15" s="745"/>
      <c r="BHL15" s="745"/>
      <c r="BHM15" s="745"/>
      <c r="BHN15" s="745"/>
      <c r="BHO15" s="745"/>
      <c r="BHP15" s="745"/>
      <c r="BHQ15" s="745"/>
      <c r="BHR15" s="745"/>
      <c r="BHS15" s="745"/>
      <c r="BHT15" s="745"/>
      <c r="BHU15" s="745"/>
      <c r="BHV15" s="745"/>
      <c r="BHW15" s="745"/>
      <c r="BHX15" s="745"/>
      <c r="BHY15" s="745"/>
      <c r="BHZ15" s="745"/>
      <c r="BIA15" s="745"/>
      <c r="BIB15" s="745"/>
      <c r="BIC15" s="745"/>
      <c r="BID15" s="745"/>
      <c r="BIE15" s="745"/>
      <c r="BIF15" s="745"/>
      <c r="BIG15" s="745"/>
      <c r="BIH15" s="745"/>
      <c r="BII15" s="745"/>
      <c r="BIJ15" s="745"/>
      <c r="BIK15" s="745"/>
      <c r="BIL15" s="745"/>
      <c r="BIM15" s="745"/>
      <c r="BIN15" s="745"/>
      <c r="BIO15" s="745"/>
      <c r="BIP15" s="745"/>
      <c r="BIQ15" s="745"/>
      <c r="BIR15" s="745"/>
      <c r="BIS15" s="745"/>
      <c r="BIT15" s="745"/>
      <c r="BIU15" s="745"/>
      <c r="BIV15" s="745"/>
      <c r="BIW15" s="745"/>
      <c r="BIX15" s="745"/>
      <c r="BIY15" s="745"/>
      <c r="BIZ15" s="745"/>
      <c r="BJA15" s="745"/>
      <c r="BJB15" s="745"/>
      <c r="BJC15" s="745"/>
      <c r="BJD15" s="745"/>
      <c r="BJE15" s="745"/>
      <c r="BJF15" s="745"/>
      <c r="BJG15" s="745"/>
      <c r="BJH15" s="745"/>
      <c r="BJI15" s="745"/>
      <c r="BJJ15" s="745"/>
      <c r="BJK15" s="745"/>
      <c r="BJL15" s="745"/>
      <c r="BJM15" s="745"/>
      <c r="BJN15" s="745"/>
      <c r="BJO15" s="745"/>
      <c r="BJP15" s="745"/>
      <c r="BJQ15" s="745"/>
      <c r="BJR15" s="745"/>
      <c r="BJS15" s="745"/>
      <c r="BJT15" s="745"/>
      <c r="BJU15" s="745"/>
      <c r="BJV15" s="745"/>
      <c r="BJW15" s="745"/>
      <c r="BJX15" s="745"/>
      <c r="BJY15" s="745"/>
      <c r="BJZ15" s="745"/>
      <c r="BKA15" s="745"/>
      <c r="BKB15" s="745"/>
      <c r="BKC15" s="745"/>
      <c r="BKD15" s="745"/>
      <c r="BKE15" s="745"/>
      <c r="BKF15" s="745"/>
      <c r="BKG15" s="745"/>
      <c r="BKH15" s="745"/>
      <c r="BKI15" s="745"/>
      <c r="BKJ15" s="745"/>
      <c r="BKK15" s="745"/>
      <c r="BKL15" s="745"/>
      <c r="BKM15" s="745"/>
      <c r="BKN15" s="745"/>
      <c r="BKO15" s="745"/>
      <c r="BKP15" s="745"/>
      <c r="BKQ15" s="745"/>
    </row>
    <row r="16" spans="1:1655" s="41" customFormat="1" ht="15" customHeight="1" x14ac:dyDescent="0.3">
      <c r="B16" s="745"/>
      <c r="C16" s="745"/>
      <c r="D16" s="745"/>
      <c r="E16" s="745"/>
      <c r="F16" s="745"/>
      <c r="G16" s="651"/>
      <c r="H16" s="748" t="str">
        <f>IF(RisikoDetail!F19&lt;&gt;"",CONCATENATE(K19," ",RisikoDetail!F19),"")</f>
        <v/>
      </c>
      <c r="I16" s="749" t="str">
        <f>IF(RisikoDetail!F59&lt;&gt;"",CONCATENATE(K59," ",RisikoDetail!F59),"")</f>
        <v/>
      </c>
      <c r="J16" s="752"/>
      <c r="K16" s="747" t="str">
        <f>RisikoDetail!D16</f>
        <v>R11</v>
      </c>
      <c r="L16" s="751">
        <f ca="1">RisikoDetail!AD16+RAND()*0.4-RAND()*0.4</f>
        <v>-1.2335089399570556</v>
      </c>
      <c r="M16" s="751">
        <f ca="1">RisikoDetail!AC16+RAND()*0.4-RAND()*0.4</f>
        <v>-1.1753171069886608</v>
      </c>
      <c r="N16" s="751">
        <f>RisikoDetail!AE16</f>
        <v>1</v>
      </c>
      <c r="O16" s="751"/>
      <c r="P16" s="751" t="str">
        <f>RisikoDetail!AG16</f>
        <v/>
      </c>
      <c r="Q16" s="751"/>
      <c r="R16" s="751" t="str">
        <f>RisikoDetail!M16</f>
        <v>r11</v>
      </c>
      <c r="S16" s="751">
        <f ca="1">RisikoDetail!AJ16+RAND()*0.4-+RAND()*0.4</f>
        <v>-1.1101826438639892</v>
      </c>
      <c r="T16" s="751">
        <f ca="1">RisikoDetail!AI16+RAND()*0.4-+RAND()*0.4</f>
        <v>-0.80064777693132549</v>
      </c>
      <c r="U16" s="751">
        <f>RisikoDetail!AK16</f>
        <v>1</v>
      </c>
      <c r="V16" s="751"/>
      <c r="W16" s="751" t="str">
        <f>RisikoDetail!AM16</f>
        <v/>
      </c>
      <c r="X16" s="744"/>
      <c r="Y16" s="647"/>
      <c r="Z16" s="651"/>
      <c r="AA16" s="745"/>
      <c r="AB16" s="745"/>
      <c r="AC16" s="745"/>
      <c r="AD16" s="745"/>
      <c r="AE16" s="745"/>
      <c r="AF16" s="745"/>
      <c r="AG16" s="745"/>
      <c r="AH16" s="745"/>
      <c r="AI16" s="745"/>
      <c r="AJ16" s="745"/>
      <c r="AK16" s="745"/>
      <c r="AL16" s="745"/>
      <c r="AM16" s="745"/>
      <c r="AN16" s="745"/>
      <c r="AO16" s="745"/>
      <c r="AP16" s="745"/>
      <c r="AQ16" s="745"/>
      <c r="AR16" s="745"/>
      <c r="AS16" s="745"/>
      <c r="AT16" s="745"/>
      <c r="AU16" s="745"/>
      <c r="AV16" s="745"/>
      <c r="AW16" s="745"/>
      <c r="AX16" s="745"/>
      <c r="AY16" s="745"/>
      <c r="AZ16" s="745"/>
      <c r="BA16" s="745"/>
      <c r="BB16" s="745"/>
      <c r="BC16" s="745"/>
      <c r="BD16" s="745"/>
      <c r="BE16" s="745"/>
      <c r="BF16" s="745"/>
      <c r="BG16" s="745"/>
      <c r="BH16" s="745"/>
      <c r="BI16" s="745"/>
      <c r="BJ16" s="745"/>
      <c r="BK16" s="745"/>
      <c r="BL16" s="745"/>
      <c r="BM16" s="745"/>
      <c r="BN16" s="745"/>
      <c r="BO16" s="745"/>
      <c r="BP16" s="745"/>
      <c r="BQ16" s="745"/>
      <c r="BR16" s="745"/>
      <c r="BS16" s="745"/>
      <c r="BT16" s="745"/>
      <c r="BU16" s="745"/>
      <c r="BV16" s="745"/>
      <c r="BW16" s="745"/>
      <c r="BX16" s="745"/>
      <c r="BY16" s="745"/>
      <c r="BZ16" s="745"/>
      <c r="CA16" s="745"/>
      <c r="CB16" s="745"/>
      <c r="CC16" s="745"/>
      <c r="CD16" s="745"/>
      <c r="CE16" s="745"/>
      <c r="CF16" s="745"/>
      <c r="CG16" s="745"/>
      <c r="CH16" s="745"/>
      <c r="CI16" s="745"/>
      <c r="CJ16" s="745"/>
      <c r="CK16" s="745"/>
      <c r="CL16" s="745"/>
      <c r="CM16" s="745"/>
      <c r="CN16" s="745"/>
      <c r="CO16" s="745"/>
      <c r="CP16" s="745"/>
      <c r="CQ16" s="745"/>
      <c r="CR16" s="745"/>
      <c r="CS16" s="745"/>
      <c r="CT16" s="745"/>
      <c r="CU16" s="745"/>
      <c r="CV16" s="745"/>
      <c r="CW16" s="745"/>
      <c r="CX16" s="745"/>
      <c r="CY16" s="745"/>
      <c r="CZ16" s="745"/>
      <c r="DA16" s="745"/>
      <c r="DB16" s="745"/>
      <c r="DC16" s="745"/>
      <c r="DD16" s="745"/>
      <c r="DE16" s="745"/>
      <c r="DF16" s="745"/>
      <c r="DG16" s="745"/>
      <c r="DH16" s="745"/>
      <c r="DI16" s="745"/>
      <c r="DJ16" s="745"/>
      <c r="DK16" s="745"/>
      <c r="DL16" s="745"/>
      <c r="DM16" s="745"/>
      <c r="DN16" s="745"/>
      <c r="DO16" s="745"/>
      <c r="DP16" s="745"/>
      <c r="DQ16" s="745"/>
      <c r="DR16" s="745"/>
      <c r="DS16" s="745"/>
      <c r="DT16" s="745"/>
      <c r="DU16" s="745"/>
      <c r="DV16" s="745"/>
      <c r="DW16" s="745"/>
      <c r="DX16" s="745"/>
      <c r="DY16" s="745"/>
      <c r="DZ16" s="745"/>
      <c r="EA16" s="745"/>
      <c r="EB16" s="745"/>
      <c r="EC16" s="745"/>
      <c r="ED16" s="745"/>
      <c r="EE16" s="745"/>
      <c r="EF16" s="745"/>
      <c r="EG16" s="745"/>
      <c r="EH16" s="745"/>
      <c r="EI16" s="745"/>
      <c r="EJ16" s="745"/>
      <c r="EK16" s="745"/>
      <c r="EL16" s="745"/>
      <c r="EM16" s="745"/>
      <c r="EN16" s="745"/>
      <c r="EO16" s="745"/>
      <c r="EP16" s="745"/>
      <c r="EQ16" s="745"/>
      <c r="ER16" s="745"/>
      <c r="ES16" s="745"/>
      <c r="ET16" s="745"/>
      <c r="EU16" s="745"/>
      <c r="EV16" s="745"/>
      <c r="EW16" s="745"/>
      <c r="EX16" s="745"/>
      <c r="EY16" s="745"/>
      <c r="EZ16" s="745"/>
      <c r="FA16" s="745"/>
      <c r="FB16" s="745"/>
      <c r="FC16" s="745"/>
      <c r="FD16" s="745"/>
      <c r="FE16" s="745"/>
      <c r="FF16" s="745"/>
      <c r="FG16" s="745"/>
      <c r="FH16" s="745"/>
      <c r="FI16" s="745"/>
      <c r="FJ16" s="745"/>
      <c r="FK16" s="745"/>
      <c r="FL16" s="745"/>
      <c r="FM16" s="745"/>
      <c r="FN16" s="745"/>
      <c r="FO16" s="745"/>
      <c r="FP16" s="745"/>
      <c r="FQ16" s="745"/>
      <c r="FR16" s="745"/>
      <c r="FS16" s="745"/>
      <c r="FT16" s="745"/>
      <c r="FU16" s="745"/>
      <c r="FV16" s="745"/>
      <c r="FW16" s="745"/>
      <c r="FX16" s="745"/>
      <c r="FY16" s="745"/>
      <c r="FZ16" s="745"/>
      <c r="GA16" s="745"/>
      <c r="GB16" s="745"/>
      <c r="GC16" s="745"/>
      <c r="GD16" s="745"/>
      <c r="GE16" s="745"/>
      <c r="GF16" s="745"/>
      <c r="GG16" s="745"/>
      <c r="GH16" s="745"/>
      <c r="GI16" s="745"/>
      <c r="GJ16" s="745"/>
      <c r="GK16" s="745"/>
      <c r="GL16" s="745"/>
      <c r="GM16" s="745"/>
      <c r="GN16" s="745"/>
      <c r="GO16" s="745"/>
      <c r="GP16" s="745"/>
      <c r="GQ16" s="745"/>
      <c r="GR16" s="745"/>
      <c r="GS16" s="745"/>
      <c r="GT16" s="745"/>
      <c r="GU16" s="745"/>
      <c r="GV16" s="745"/>
      <c r="GW16" s="745"/>
      <c r="GX16" s="745"/>
      <c r="GY16" s="745"/>
      <c r="GZ16" s="745"/>
      <c r="HA16" s="745"/>
      <c r="HB16" s="745"/>
      <c r="HC16" s="745"/>
      <c r="HD16" s="745"/>
      <c r="HE16" s="745"/>
      <c r="HF16" s="745"/>
      <c r="HG16" s="745"/>
      <c r="HH16" s="745"/>
      <c r="HI16" s="745"/>
      <c r="HJ16" s="745"/>
      <c r="HK16" s="745"/>
      <c r="HL16" s="745"/>
      <c r="HM16" s="745"/>
      <c r="HN16" s="745"/>
      <c r="HO16" s="745"/>
      <c r="HP16" s="745"/>
      <c r="HQ16" s="745"/>
      <c r="HR16" s="745"/>
      <c r="HS16" s="745"/>
      <c r="HT16" s="745"/>
      <c r="HU16" s="745"/>
      <c r="HV16" s="745"/>
      <c r="HW16" s="745"/>
      <c r="HX16" s="745"/>
      <c r="HY16" s="745"/>
      <c r="HZ16" s="745"/>
      <c r="IA16" s="745"/>
      <c r="IB16" s="745"/>
      <c r="IC16" s="745"/>
      <c r="ID16" s="745"/>
      <c r="IE16" s="745"/>
      <c r="IF16" s="745"/>
      <c r="IG16" s="745"/>
      <c r="IH16" s="745"/>
      <c r="II16" s="745"/>
      <c r="IJ16" s="745"/>
      <c r="IK16" s="745"/>
      <c r="IL16" s="745"/>
      <c r="IM16" s="745"/>
      <c r="IN16" s="745"/>
      <c r="IO16" s="745"/>
      <c r="IP16" s="745"/>
      <c r="IQ16" s="745"/>
      <c r="IR16" s="745"/>
      <c r="IS16" s="745"/>
      <c r="IT16" s="745"/>
      <c r="IU16" s="745"/>
      <c r="IV16" s="745"/>
      <c r="IW16" s="745"/>
      <c r="IX16" s="745"/>
      <c r="IY16" s="745"/>
      <c r="IZ16" s="745"/>
      <c r="JA16" s="745"/>
      <c r="JB16" s="745"/>
      <c r="JC16" s="745"/>
      <c r="JD16" s="745"/>
      <c r="JE16" s="745"/>
      <c r="JF16" s="745"/>
      <c r="JG16" s="745"/>
      <c r="JH16" s="745"/>
      <c r="JI16" s="745"/>
      <c r="JJ16" s="745"/>
      <c r="JK16" s="745"/>
      <c r="JL16" s="745"/>
      <c r="JM16" s="745"/>
      <c r="JN16" s="745"/>
      <c r="JO16" s="745"/>
      <c r="JP16" s="745"/>
      <c r="JQ16" s="745"/>
      <c r="JR16" s="745"/>
      <c r="JS16" s="745"/>
      <c r="JT16" s="745"/>
      <c r="JU16" s="745"/>
      <c r="JV16" s="745"/>
      <c r="JW16" s="745"/>
      <c r="JX16" s="745"/>
      <c r="JY16" s="745"/>
      <c r="JZ16" s="745"/>
      <c r="KA16" s="745"/>
      <c r="KB16" s="745"/>
      <c r="KC16" s="745"/>
      <c r="KD16" s="745"/>
      <c r="KE16" s="745"/>
      <c r="KF16" s="745"/>
      <c r="KG16" s="745"/>
      <c r="KH16" s="745"/>
      <c r="KI16" s="745"/>
      <c r="KJ16" s="745"/>
      <c r="KK16" s="745"/>
      <c r="KL16" s="745"/>
      <c r="KM16" s="745"/>
      <c r="KN16" s="745"/>
      <c r="KO16" s="745"/>
      <c r="KP16" s="745"/>
      <c r="KQ16" s="745"/>
      <c r="KR16" s="745"/>
      <c r="KS16" s="745"/>
      <c r="KT16" s="745"/>
      <c r="KU16" s="745"/>
      <c r="KV16" s="745"/>
      <c r="KW16" s="745"/>
      <c r="KX16" s="745"/>
      <c r="KY16" s="745"/>
      <c r="KZ16" s="745"/>
      <c r="LA16" s="745"/>
      <c r="LB16" s="745"/>
      <c r="LC16" s="745"/>
      <c r="LD16" s="745"/>
      <c r="LE16" s="745"/>
      <c r="LF16" s="745"/>
      <c r="LG16" s="745"/>
      <c r="LH16" s="745"/>
      <c r="LI16" s="745"/>
      <c r="LJ16" s="745"/>
      <c r="LK16" s="745"/>
      <c r="LL16" s="745"/>
      <c r="LM16" s="745"/>
      <c r="LN16" s="745"/>
      <c r="LO16" s="745"/>
      <c r="LP16" s="745"/>
      <c r="LQ16" s="745"/>
      <c r="LR16" s="745"/>
      <c r="LS16" s="745"/>
      <c r="LT16" s="745"/>
      <c r="LU16" s="745"/>
      <c r="LV16" s="745"/>
      <c r="LW16" s="745"/>
      <c r="LX16" s="745"/>
      <c r="LY16" s="745"/>
      <c r="LZ16" s="745"/>
      <c r="MA16" s="745"/>
      <c r="MB16" s="745"/>
      <c r="MC16" s="745"/>
      <c r="MD16" s="745"/>
      <c r="ME16" s="745"/>
      <c r="MF16" s="745"/>
      <c r="MG16" s="745"/>
      <c r="MH16" s="745"/>
      <c r="MI16" s="745"/>
      <c r="MJ16" s="745"/>
      <c r="MK16" s="745"/>
      <c r="ML16" s="745"/>
      <c r="MM16" s="745"/>
      <c r="MN16" s="745"/>
      <c r="MO16" s="745"/>
      <c r="MP16" s="745"/>
      <c r="MQ16" s="745"/>
      <c r="MR16" s="745"/>
      <c r="MS16" s="745"/>
      <c r="MT16" s="745"/>
      <c r="MU16" s="745"/>
      <c r="MV16" s="745"/>
      <c r="MW16" s="745"/>
      <c r="MX16" s="745"/>
      <c r="MY16" s="745"/>
      <c r="MZ16" s="745"/>
      <c r="NA16" s="745"/>
      <c r="NB16" s="745"/>
      <c r="NC16" s="745"/>
      <c r="ND16" s="745"/>
      <c r="NE16" s="745"/>
      <c r="NF16" s="745"/>
      <c r="NG16" s="745"/>
      <c r="NH16" s="745"/>
      <c r="NI16" s="745"/>
      <c r="NJ16" s="745"/>
      <c r="NK16" s="745"/>
      <c r="NL16" s="745"/>
      <c r="NM16" s="745"/>
      <c r="NN16" s="745"/>
      <c r="NO16" s="745"/>
      <c r="NP16" s="745"/>
      <c r="NQ16" s="745"/>
      <c r="NR16" s="745"/>
      <c r="NS16" s="745"/>
      <c r="NT16" s="745"/>
      <c r="NU16" s="745"/>
      <c r="NV16" s="745"/>
      <c r="NW16" s="745"/>
      <c r="NX16" s="745"/>
      <c r="NY16" s="745"/>
      <c r="NZ16" s="745"/>
      <c r="OA16" s="745"/>
      <c r="OB16" s="745"/>
      <c r="OC16" s="745"/>
      <c r="OD16" s="745"/>
      <c r="OE16" s="745"/>
      <c r="OF16" s="745"/>
      <c r="OG16" s="745"/>
      <c r="OH16" s="745"/>
      <c r="OI16" s="745"/>
      <c r="OJ16" s="745"/>
      <c r="OK16" s="745"/>
      <c r="OL16" s="745"/>
      <c r="OM16" s="745"/>
      <c r="ON16" s="745"/>
      <c r="OO16" s="745"/>
      <c r="OP16" s="745"/>
      <c r="OQ16" s="745"/>
      <c r="OR16" s="745"/>
      <c r="OS16" s="745"/>
      <c r="OT16" s="745"/>
      <c r="OU16" s="745"/>
      <c r="OV16" s="745"/>
      <c r="OW16" s="745"/>
      <c r="OX16" s="745"/>
      <c r="OY16" s="745"/>
      <c r="OZ16" s="745"/>
      <c r="PA16" s="745"/>
      <c r="PB16" s="745"/>
      <c r="PC16" s="745"/>
      <c r="PD16" s="745"/>
      <c r="PE16" s="745"/>
      <c r="PF16" s="745"/>
      <c r="PG16" s="745"/>
      <c r="PH16" s="745"/>
      <c r="PI16" s="745"/>
      <c r="PJ16" s="745"/>
      <c r="PK16" s="745"/>
      <c r="PL16" s="745"/>
      <c r="PM16" s="745"/>
      <c r="PN16" s="745"/>
      <c r="PO16" s="745"/>
      <c r="PP16" s="745"/>
      <c r="PQ16" s="745"/>
      <c r="PR16" s="745"/>
      <c r="PS16" s="745"/>
      <c r="PT16" s="745"/>
      <c r="PU16" s="745"/>
      <c r="PV16" s="745"/>
      <c r="PW16" s="745"/>
      <c r="PX16" s="745"/>
      <c r="PY16" s="745"/>
      <c r="PZ16" s="745"/>
      <c r="QA16" s="745"/>
      <c r="QB16" s="745"/>
      <c r="QC16" s="745"/>
      <c r="QD16" s="745"/>
      <c r="QE16" s="745"/>
      <c r="QF16" s="745"/>
      <c r="QG16" s="745"/>
      <c r="QH16" s="745"/>
      <c r="QI16" s="745"/>
      <c r="QJ16" s="745"/>
      <c r="QK16" s="745"/>
      <c r="QL16" s="745"/>
      <c r="QM16" s="745"/>
      <c r="QN16" s="745"/>
      <c r="QO16" s="745"/>
      <c r="QP16" s="745"/>
      <c r="QQ16" s="745"/>
      <c r="QR16" s="745"/>
      <c r="QS16" s="745"/>
      <c r="QT16" s="745"/>
      <c r="QU16" s="745"/>
      <c r="QV16" s="745"/>
      <c r="QW16" s="745"/>
      <c r="QX16" s="745"/>
      <c r="QY16" s="745"/>
      <c r="QZ16" s="745"/>
      <c r="RA16" s="745"/>
      <c r="RB16" s="745"/>
      <c r="RC16" s="745"/>
      <c r="RD16" s="745"/>
      <c r="RE16" s="745"/>
      <c r="RF16" s="745"/>
      <c r="RG16" s="745"/>
      <c r="RH16" s="745"/>
      <c r="RI16" s="745"/>
      <c r="RJ16" s="745"/>
      <c r="RK16" s="745"/>
      <c r="RL16" s="745"/>
      <c r="RM16" s="745"/>
      <c r="RN16" s="745"/>
      <c r="RO16" s="745"/>
      <c r="RP16" s="745"/>
      <c r="RQ16" s="745"/>
      <c r="RR16" s="745"/>
      <c r="RS16" s="745"/>
      <c r="RT16" s="745"/>
      <c r="RU16" s="745"/>
      <c r="RV16" s="745"/>
      <c r="RW16" s="745"/>
      <c r="RX16" s="745"/>
      <c r="RY16" s="745"/>
      <c r="RZ16" s="745"/>
      <c r="SA16" s="745"/>
      <c r="SB16" s="745"/>
      <c r="SC16" s="745"/>
      <c r="SD16" s="745"/>
      <c r="SE16" s="745"/>
      <c r="SF16" s="745"/>
      <c r="SG16" s="745"/>
      <c r="SH16" s="745"/>
      <c r="SI16" s="745"/>
      <c r="SJ16" s="745"/>
      <c r="SK16" s="745"/>
      <c r="SL16" s="745"/>
      <c r="SM16" s="745"/>
      <c r="SN16" s="745"/>
      <c r="SO16" s="745"/>
      <c r="SP16" s="745"/>
      <c r="SQ16" s="745"/>
      <c r="SR16" s="745"/>
      <c r="SS16" s="745"/>
      <c r="ST16" s="745"/>
      <c r="SU16" s="745"/>
      <c r="SV16" s="745"/>
      <c r="SW16" s="745"/>
      <c r="SX16" s="745"/>
      <c r="SY16" s="745"/>
      <c r="SZ16" s="745"/>
      <c r="TA16" s="745"/>
      <c r="TB16" s="745"/>
      <c r="TC16" s="745"/>
      <c r="TD16" s="745"/>
      <c r="TE16" s="745"/>
      <c r="TF16" s="745"/>
      <c r="TG16" s="745"/>
      <c r="TH16" s="745"/>
      <c r="TI16" s="745"/>
      <c r="TJ16" s="745"/>
      <c r="TK16" s="745"/>
      <c r="TL16" s="745"/>
      <c r="TM16" s="745"/>
      <c r="TN16" s="745"/>
      <c r="TO16" s="745"/>
      <c r="TP16" s="745"/>
      <c r="TQ16" s="745"/>
      <c r="TR16" s="745"/>
      <c r="TS16" s="745"/>
      <c r="TT16" s="745"/>
      <c r="TU16" s="745"/>
      <c r="TV16" s="745"/>
      <c r="TW16" s="745"/>
      <c r="TX16" s="745"/>
      <c r="TY16" s="745"/>
      <c r="TZ16" s="745"/>
      <c r="UA16" s="745"/>
      <c r="UB16" s="745"/>
      <c r="UC16" s="745"/>
      <c r="UD16" s="745"/>
      <c r="UE16" s="745"/>
      <c r="UF16" s="745"/>
      <c r="UG16" s="745"/>
      <c r="UH16" s="745"/>
      <c r="UI16" s="745"/>
      <c r="UJ16" s="745"/>
      <c r="UK16" s="745"/>
      <c r="UL16" s="745"/>
      <c r="UM16" s="745"/>
      <c r="UN16" s="745"/>
      <c r="UO16" s="745"/>
      <c r="UP16" s="745"/>
      <c r="UQ16" s="745"/>
      <c r="UR16" s="745"/>
      <c r="US16" s="745"/>
      <c r="UT16" s="745"/>
      <c r="UU16" s="745"/>
      <c r="UV16" s="745"/>
      <c r="UW16" s="745"/>
      <c r="UX16" s="745"/>
      <c r="UY16" s="745"/>
      <c r="UZ16" s="745"/>
      <c r="VA16" s="745"/>
      <c r="VB16" s="745"/>
      <c r="VC16" s="745"/>
      <c r="VD16" s="745"/>
      <c r="VE16" s="745"/>
      <c r="VF16" s="745"/>
      <c r="VG16" s="745"/>
      <c r="VH16" s="745"/>
      <c r="VI16" s="745"/>
      <c r="VJ16" s="745"/>
      <c r="VK16" s="745"/>
      <c r="VL16" s="745"/>
      <c r="VM16" s="745"/>
      <c r="VN16" s="745"/>
      <c r="VO16" s="745"/>
      <c r="VP16" s="745"/>
      <c r="VQ16" s="745"/>
      <c r="VR16" s="745"/>
      <c r="VS16" s="745"/>
      <c r="VT16" s="745"/>
      <c r="VU16" s="745"/>
      <c r="VV16" s="745"/>
      <c r="VW16" s="745"/>
      <c r="VX16" s="745"/>
      <c r="VY16" s="745"/>
      <c r="VZ16" s="745"/>
      <c r="WA16" s="745"/>
      <c r="WB16" s="745"/>
      <c r="WC16" s="745"/>
      <c r="WD16" s="745"/>
      <c r="WE16" s="745"/>
      <c r="WF16" s="745"/>
      <c r="WG16" s="745"/>
      <c r="WH16" s="745"/>
      <c r="WI16" s="745"/>
      <c r="WJ16" s="745"/>
      <c r="WK16" s="745"/>
      <c r="WL16" s="745"/>
      <c r="WM16" s="745"/>
      <c r="WN16" s="745"/>
      <c r="WO16" s="745"/>
      <c r="WP16" s="745"/>
      <c r="WQ16" s="745"/>
      <c r="WR16" s="745"/>
      <c r="WS16" s="745"/>
      <c r="WT16" s="745"/>
      <c r="WU16" s="745"/>
      <c r="WV16" s="745"/>
      <c r="WW16" s="745"/>
      <c r="WX16" s="745"/>
      <c r="WY16" s="745"/>
      <c r="WZ16" s="745"/>
      <c r="XA16" s="745"/>
      <c r="XB16" s="745"/>
      <c r="XC16" s="745"/>
      <c r="XD16" s="745"/>
      <c r="XE16" s="745"/>
      <c r="XF16" s="745"/>
      <c r="XG16" s="745"/>
      <c r="XH16" s="745"/>
      <c r="XI16" s="745"/>
      <c r="XJ16" s="745"/>
      <c r="XK16" s="745"/>
      <c r="XL16" s="745"/>
      <c r="XM16" s="745"/>
      <c r="XN16" s="745"/>
      <c r="XO16" s="745"/>
      <c r="XP16" s="745"/>
      <c r="XQ16" s="745"/>
      <c r="XR16" s="745"/>
      <c r="XS16" s="745"/>
      <c r="XT16" s="745"/>
      <c r="XU16" s="745"/>
      <c r="XV16" s="745"/>
      <c r="XW16" s="745"/>
      <c r="XX16" s="745"/>
      <c r="XY16" s="745"/>
      <c r="XZ16" s="745"/>
      <c r="YA16" s="745"/>
      <c r="YB16" s="745"/>
      <c r="YC16" s="745"/>
      <c r="YD16" s="745"/>
      <c r="YE16" s="745"/>
      <c r="YF16" s="745"/>
      <c r="YG16" s="745"/>
      <c r="YH16" s="745"/>
      <c r="YI16" s="745"/>
      <c r="YJ16" s="745"/>
      <c r="YK16" s="745"/>
      <c r="YL16" s="745"/>
      <c r="YM16" s="745"/>
      <c r="YN16" s="745"/>
      <c r="YO16" s="745"/>
      <c r="YP16" s="745"/>
      <c r="YQ16" s="745"/>
      <c r="YR16" s="745"/>
      <c r="YS16" s="745"/>
      <c r="YT16" s="745"/>
      <c r="YU16" s="745"/>
      <c r="YV16" s="745"/>
      <c r="YW16" s="745"/>
      <c r="YX16" s="745"/>
      <c r="YY16" s="745"/>
      <c r="YZ16" s="745"/>
      <c r="ZA16" s="745"/>
      <c r="ZB16" s="745"/>
      <c r="ZC16" s="745"/>
      <c r="ZD16" s="745"/>
      <c r="ZE16" s="745"/>
      <c r="ZF16" s="745"/>
      <c r="ZG16" s="745"/>
      <c r="ZH16" s="745"/>
      <c r="ZI16" s="745"/>
      <c r="ZJ16" s="745"/>
      <c r="ZK16" s="745"/>
      <c r="ZL16" s="745"/>
      <c r="ZM16" s="745"/>
      <c r="ZN16" s="745"/>
      <c r="ZO16" s="745"/>
      <c r="ZP16" s="745"/>
      <c r="ZQ16" s="745"/>
      <c r="ZR16" s="745"/>
      <c r="ZS16" s="745"/>
      <c r="ZT16" s="745"/>
      <c r="ZU16" s="745"/>
      <c r="ZV16" s="745"/>
      <c r="ZW16" s="745"/>
      <c r="ZX16" s="745"/>
      <c r="ZY16" s="745"/>
      <c r="ZZ16" s="745"/>
      <c r="AAA16" s="745"/>
      <c r="AAB16" s="745"/>
      <c r="AAC16" s="745"/>
      <c r="AAD16" s="745"/>
      <c r="AAE16" s="745"/>
      <c r="AAF16" s="745"/>
      <c r="AAG16" s="745"/>
      <c r="AAH16" s="745"/>
      <c r="AAI16" s="745"/>
      <c r="AAJ16" s="745"/>
      <c r="AAK16" s="745"/>
      <c r="AAL16" s="745"/>
      <c r="AAM16" s="745"/>
      <c r="AAN16" s="745"/>
      <c r="AAO16" s="745"/>
      <c r="AAP16" s="745"/>
      <c r="AAQ16" s="745"/>
      <c r="AAR16" s="745"/>
      <c r="AAS16" s="745"/>
      <c r="AAT16" s="745"/>
      <c r="AAU16" s="745"/>
      <c r="AAV16" s="745"/>
      <c r="AAW16" s="745"/>
      <c r="AAX16" s="745"/>
      <c r="AAY16" s="745"/>
      <c r="AAZ16" s="745"/>
      <c r="ABA16" s="745"/>
      <c r="ABB16" s="745"/>
      <c r="ABC16" s="745"/>
      <c r="ABD16" s="745"/>
      <c r="ABE16" s="745"/>
      <c r="ABF16" s="745"/>
      <c r="ABG16" s="745"/>
      <c r="ABH16" s="745"/>
      <c r="ABI16" s="745"/>
      <c r="ABJ16" s="745"/>
      <c r="ABK16" s="745"/>
      <c r="ABL16" s="745"/>
      <c r="ABM16" s="745"/>
      <c r="ABN16" s="745"/>
      <c r="ABO16" s="745"/>
      <c r="ABP16" s="745"/>
      <c r="ABQ16" s="745"/>
      <c r="ABR16" s="745"/>
      <c r="ABS16" s="745"/>
      <c r="ABT16" s="745"/>
      <c r="ABU16" s="745"/>
      <c r="ABV16" s="745"/>
      <c r="ABW16" s="745"/>
      <c r="ABX16" s="745"/>
      <c r="ABY16" s="745"/>
      <c r="ABZ16" s="745"/>
      <c r="ACA16" s="745"/>
      <c r="ACB16" s="745"/>
      <c r="ACC16" s="745"/>
      <c r="ACD16" s="745"/>
      <c r="ACE16" s="745"/>
      <c r="ACF16" s="745"/>
      <c r="ACG16" s="745"/>
      <c r="ACH16" s="745"/>
      <c r="ACI16" s="745"/>
      <c r="ACJ16" s="745"/>
      <c r="ACK16" s="745"/>
      <c r="ACL16" s="745"/>
      <c r="ACM16" s="745"/>
      <c r="ACN16" s="745"/>
      <c r="ACO16" s="745"/>
      <c r="ACP16" s="745"/>
      <c r="ACQ16" s="745"/>
      <c r="ACR16" s="745"/>
      <c r="ACS16" s="745"/>
      <c r="ACT16" s="745"/>
      <c r="ACU16" s="745"/>
      <c r="ACV16" s="745"/>
      <c r="ACW16" s="745"/>
      <c r="ACX16" s="745"/>
      <c r="ACY16" s="745"/>
      <c r="ACZ16" s="745"/>
      <c r="ADA16" s="745"/>
      <c r="ADB16" s="745"/>
      <c r="ADC16" s="745"/>
      <c r="ADD16" s="745"/>
      <c r="ADE16" s="745"/>
      <c r="ADF16" s="745"/>
      <c r="ADG16" s="745"/>
      <c r="ADH16" s="745"/>
      <c r="ADI16" s="745"/>
      <c r="ADJ16" s="745"/>
      <c r="ADK16" s="745"/>
      <c r="ADL16" s="745"/>
      <c r="ADM16" s="745"/>
      <c r="ADN16" s="745"/>
      <c r="ADO16" s="745"/>
      <c r="ADP16" s="745"/>
      <c r="ADQ16" s="745"/>
      <c r="ADR16" s="745"/>
      <c r="ADS16" s="745"/>
      <c r="ADT16" s="745"/>
      <c r="ADU16" s="745"/>
      <c r="ADV16" s="745"/>
      <c r="ADW16" s="745"/>
      <c r="ADX16" s="745"/>
      <c r="ADY16" s="745"/>
      <c r="ADZ16" s="745"/>
      <c r="AEA16" s="745"/>
      <c r="AEB16" s="745"/>
      <c r="AEC16" s="745"/>
      <c r="AED16" s="745"/>
      <c r="AEE16" s="745"/>
      <c r="AEF16" s="745"/>
      <c r="AEG16" s="745"/>
      <c r="AEH16" s="745"/>
      <c r="AEI16" s="745"/>
      <c r="AEJ16" s="745"/>
      <c r="AEK16" s="745"/>
      <c r="AEL16" s="745"/>
      <c r="AEM16" s="745"/>
      <c r="AEN16" s="745"/>
      <c r="AEO16" s="745"/>
      <c r="AEP16" s="745"/>
      <c r="AEQ16" s="745"/>
      <c r="AER16" s="745"/>
      <c r="AES16" s="745"/>
      <c r="AET16" s="745"/>
      <c r="AEU16" s="745"/>
      <c r="AEV16" s="745"/>
      <c r="AEW16" s="745"/>
      <c r="AEX16" s="745"/>
      <c r="AEY16" s="745"/>
      <c r="AEZ16" s="745"/>
      <c r="AFA16" s="745"/>
      <c r="AFB16" s="745"/>
      <c r="AFC16" s="745"/>
      <c r="AFD16" s="745"/>
      <c r="AFE16" s="745"/>
      <c r="AFF16" s="745"/>
      <c r="AFG16" s="745"/>
      <c r="AFH16" s="745"/>
      <c r="AFI16" s="745"/>
      <c r="AFJ16" s="745"/>
      <c r="AFK16" s="745"/>
      <c r="AFL16" s="745"/>
      <c r="AFM16" s="745"/>
      <c r="AFN16" s="745"/>
      <c r="AFO16" s="745"/>
      <c r="AFP16" s="745"/>
      <c r="AFQ16" s="745"/>
      <c r="AFR16" s="745"/>
      <c r="AFS16" s="745"/>
      <c r="AFT16" s="745"/>
      <c r="AFU16" s="745"/>
      <c r="AFV16" s="745"/>
      <c r="AFW16" s="745"/>
      <c r="AFX16" s="745"/>
      <c r="AFY16" s="745"/>
      <c r="AFZ16" s="745"/>
      <c r="AGA16" s="745"/>
      <c r="AGB16" s="745"/>
      <c r="AGC16" s="745"/>
      <c r="AGD16" s="745"/>
      <c r="AGE16" s="745"/>
      <c r="AGF16" s="745"/>
      <c r="AGG16" s="745"/>
      <c r="AGH16" s="745"/>
      <c r="AGI16" s="745"/>
      <c r="AGJ16" s="745"/>
      <c r="AGK16" s="745"/>
      <c r="AGL16" s="745"/>
      <c r="AGM16" s="745"/>
      <c r="AGN16" s="745"/>
      <c r="AGO16" s="745"/>
      <c r="AGP16" s="745"/>
      <c r="AGQ16" s="745"/>
      <c r="AGR16" s="745"/>
      <c r="AGS16" s="745"/>
      <c r="AGT16" s="745"/>
      <c r="AGU16" s="745"/>
      <c r="AGV16" s="745"/>
      <c r="AGW16" s="745"/>
      <c r="AGX16" s="745"/>
      <c r="AGY16" s="745"/>
      <c r="AGZ16" s="745"/>
      <c r="AHA16" s="745"/>
      <c r="AHB16" s="745"/>
      <c r="AHC16" s="745"/>
      <c r="AHD16" s="745"/>
      <c r="AHE16" s="745"/>
      <c r="AHF16" s="745"/>
      <c r="AHG16" s="745"/>
      <c r="AHH16" s="745"/>
      <c r="AHI16" s="745"/>
      <c r="AHJ16" s="745"/>
      <c r="AHK16" s="745"/>
      <c r="AHL16" s="745"/>
      <c r="AHM16" s="745"/>
      <c r="AHN16" s="745"/>
      <c r="AHO16" s="745"/>
      <c r="AHP16" s="745"/>
      <c r="AHQ16" s="745"/>
      <c r="AHR16" s="745"/>
      <c r="AHS16" s="745"/>
      <c r="AHT16" s="745"/>
      <c r="AHU16" s="745"/>
      <c r="AHV16" s="745"/>
      <c r="AHW16" s="745"/>
      <c r="AHX16" s="745"/>
      <c r="AHY16" s="745"/>
      <c r="AHZ16" s="745"/>
      <c r="AIA16" s="745"/>
      <c r="AIB16" s="745"/>
      <c r="AIC16" s="745"/>
      <c r="AID16" s="745"/>
      <c r="AIE16" s="745"/>
      <c r="AIF16" s="745"/>
      <c r="AIG16" s="745"/>
      <c r="AIH16" s="745"/>
      <c r="AII16" s="745"/>
      <c r="AIJ16" s="745"/>
      <c r="AIK16" s="745"/>
      <c r="AIL16" s="745"/>
      <c r="AIM16" s="745"/>
      <c r="AIN16" s="745"/>
      <c r="AIO16" s="745"/>
      <c r="AIP16" s="745"/>
      <c r="AIQ16" s="745"/>
      <c r="AIR16" s="745"/>
      <c r="AIS16" s="745"/>
      <c r="AIT16" s="745"/>
      <c r="AIU16" s="745"/>
      <c r="AIV16" s="745"/>
      <c r="AIW16" s="745"/>
      <c r="AIX16" s="745"/>
      <c r="AIY16" s="745"/>
      <c r="AIZ16" s="745"/>
      <c r="AJA16" s="745"/>
      <c r="AJB16" s="745"/>
      <c r="AJC16" s="745"/>
      <c r="AJD16" s="745"/>
      <c r="AJE16" s="745"/>
      <c r="AJF16" s="745"/>
      <c r="AJG16" s="745"/>
      <c r="AJH16" s="745"/>
      <c r="AJI16" s="745"/>
      <c r="AJJ16" s="745"/>
      <c r="AJK16" s="745"/>
      <c r="AJL16" s="745"/>
      <c r="AJM16" s="745"/>
      <c r="AJN16" s="745"/>
      <c r="AJO16" s="745"/>
      <c r="AJP16" s="745"/>
      <c r="AJQ16" s="745"/>
      <c r="AJR16" s="745"/>
      <c r="AJS16" s="745"/>
      <c r="AJT16" s="745"/>
      <c r="AJU16" s="745"/>
      <c r="AJV16" s="745"/>
      <c r="AJW16" s="745"/>
      <c r="AJX16" s="745"/>
      <c r="AJY16" s="745"/>
      <c r="AJZ16" s="745"/>
      <c r="AKA16" s="745"/>
      <c r="AKB16" s="745"/>
      <c r="AKC16" s="745"/>
      <c r="AKD16" s="745"/>
      <c r="AKE16" s="745"/>
      <c r="AKF16" s="745"/>
      <c r="AKG16" s="745"/>
      <c r="AKH16" s="745"/>
      <c r="AKI16" s="745"/>
      <c r="AKJ16" s="745"/>
      <c r="AKK16" s="745"/>
      <c r="AKL16" s="745"/>
      <c r="AKM16" s="745"/>
      <c r="AKN16" s="745"/>
      <c r="AKO16" s="745"/>
      <c r="AKP16" s="745"/>
      <c r="AKQ16" s="745"/>
      <c r="AKR16" s="745"/>
      <c r="AKS16" s="745"/>
      <c r="AKT16" s="745"/>
      <c r="AKU16" s="745"/>
      <c r="AKV16" s="745"/>
      <c r="AKW16" s="745"/>
      <c r="AKX16" s="745"/>
      <c r="AKY16" s="745"/>
      <c r="AKZ16" s="745"/>
      <c r="ALA16" s="745"/>
      <c r="ALB16" s="745"/>
      <c r="ALC16" s="745"/>
      <c r="ALD16" s="745"/>
      <c r="ALE16" s="745"/>
      <c r="ALF16" s="745"/>
      <c r="ALG16" s="745"/>
      <c r="ALH16" s="745"/>
      <c r="ALI16" s="745"/>
      <c r="ALJ16" s="745"/>
      <c r="ALK16" s="745"/>
      <c r="ALL16" s="745"/>
      <c r="ALM16" s="745"/>
      <c r="ALN16" s="745"/>
      <c r="ALO16" s="745"/>
      <c r="ALP16" s="745"/>
      <c r="ALQ16" s="745"/>
      <c r="ALR16" s="745"/>
      <c r="ALS16" s="745"/>
      <c r="ALT16" s="745"/>
      <c r="ALU16" s="745"/>
      <c r="ALV16" s="745"/>
      <c r="ALW16" s="745"/>
      <c r="ALX16" s="745"/>
      <c r="ALY16" s="745"/>
      <c r="ALZ16" s="745"/>
      <c r="AMA16" s="745"/>
      <c r="AMB16" s="745"/>
      <c r="AMC16" s="745"/>
      <c r="AMD16" s="745"/>
      <c r="AME16" s="745"/>
      <c r="AMF16" s="745"/>
      <c r="AMG16" s="745"/>
      <c r="AMH16" s="745"/>
      <c r="AMI16" s="745"/>
      <c r="AMJ16" s="745"/>
      <c r="AMK16" s="745"/>
      <c r="AML16" s="745"/>
      <c r="AMM16" s="745"/>
      <c r="AMN16" s="745"/>
      <c r="AMO16" s="745"/>
      <c r="AMP16" s="745"/>
      <c r="AMQ16" s="745"/>
      <c r="AMR16" s="745"/>
      <c r="AMS16" s="745"/>
      <c r="AMT16" s="745"/>
      <c r="AMU16" s="745"/>
      <c r="AMV16" s="745"/>
      <c r="AMW16" s="745"/>
      <c r="AMX16" s="745"/>
      <c r="AMY16" s="745"/>
      <c r="AMZ16" s="745"/>
      <c r="ANA16" s="745"/>
      <c r="ANB16" s="745"/>
      <c r="ANC16" s="745"/>
      <c r="AND16" s="745"/>
      <c r="ANE16" s="745"/>
      <c r="ANF16" s="745"/>
      <c r="ANG16" s="745"/>
      <c r="ANH16" s="745"/>
      <c r="ANI16" s="745"/>
      <c r="ANJ16" s="745"/>
      <c r="ANK16" s="745"/>
      <c r="ANL16" s="745"/>
      <c r="ANM16" s="745"/>
      <c r="ANN16" s="745"/>
      <c r="ANO16" s="745"/>
      <c r="ANP16" s="745"/>
      <c r="ANQ16" s="745"/>
      <c r="ANR16" s="745"/>
      <c r="ANS16" s="745"/>
      <c r="ANT16" s="745"/>
      <c r="ANU16" s="745"/>
      <c r="ANV16" s="745"/>
      <c r="ANW16" s="745"/>
      <c r="ANX16" s="745"/>
      <c r="ANY16" s="745"/>
      <c r="ANZ16" s="745"/>
      <c r="AOA16" s="745"/>
      <c r="AOB16" s="745"/>
      <c r="AOC16" s="745"/>
      <c r="AOD16" s="745"/>
      <c r="AOE16" s="745"/>
      <c r="AOF16" s="745"/>
      <c r="AOG16" s="745"/>
      <c r="AOH16" s="745"/>
      <c r="AOI16" s="745"/>
      <c r="AOJ16" s="745"/>
      <c r="AOK16" s="745"/>
      <c r="AOL16" s="745"/>
      <c r="AOM16" s="745"/>
      <c r="AON16" s="745"/>
      <c r="AOO16" s="745"/>
      <c r="AOP16" s="745"/>
      <c r="AOQ16" s="745"/>
      <c r="AOR16" s="745"/>
      <c r="AOS16" s="745"/>
      <c r="AOT16" s="745"/>
      <c r="AOU16" s="745"/>
      <c r="AOV16" s="745"/>
      <c r="AOW16" s="745"/>
      <c r="AOX16" s="745"/>
      <c r="AOY16" s="745"/>
      <c r="AOZ16" s="745"/>
      <c r="APA16" s="745"/>
      <c r="APB16" s="745"/>
      <c r="APC16" s="745"/>
      <c r="APD16" s="745"/>
      <c r="APE16" s="745"/>
      <c r="APF16" s="745"/>
      <c r="APG16" s="745"/>
      <c r="APH16" s="745"/>
      <c r="API16" s="745"/>
      <c r="APJ16" s="745"/>
      <c r="APK16" s="745"/>
      <c r="APL16" s="745"/>
      <c r="APM16" s="745"/>
      <c r="APN16" s="745"/>
      <c r="APO16" s="745"/>
      <c r="APP16" s="745"/>
      <c r="APQ16" s="745"/>
      <c r="APR16" s="745"/>
      <c r="APS16" s="745"/>
      <c r="APT16" s="745"/>
      <c r="APU16" s="745"/>
      <c r="APV16" s="745"/>
      <c r="APW16" s="745"/>
      <c r="APX16" s="745"/>
      <c r="APY16" s="745"/>
      <c r="APZ16" s="745"/>
      <c r="AQA16" s="745"/>
      <c r="AQB16" s="745"/>
      <c r="AQC16" s="745"/>
      <c r="AQD16" s="745"/>
      <c r="AQE16" s="745"/>
      <c r="AQF16" s="745"/>
      <c r="AQG16" s="745"/>
      <c r="AQH16" s="745"/>
      <c r="AQI16" s="745"/>
      <c r="AQJ16" s="745"/>
      <c r="AQK16" s="745"/>
      <c r="AQL16" s="745"/>
      <c r="AQM16" s="745"/>
      <c r="AQN16" s="745"/>
      <c r="AQO16" s="745"/>
      <c r="AQP16" s="745"/>
      <c r="AQQ16" s="745"/>
      <c r="AQR16" s="745"/>
      <c r="AQS16" s="745"/>
      <c r="AQT16" s="745"/>
      <c r="AQU16" s="745"/>
      <c r="AQV16" s="745"/>
      <c r="AQW16" s="745"/>
      <c r="AQX16" s="745"/>
      <c r="AQY16" s="745"/>
      <c r="AQZ16" s="745"/>
      <c r="ARA16" s="745"/>
      <c r="ARB16" s="745"/>
      <c r="ARC16" s="745"/>
      <c r="ARD16" s="745"/>
      <c r="ARE16" s="745"/>
      <c r="ARF16" s="745"/>
      <c r="ARG16" s="745"/>
      <c r="ARH16" s="745"/>
      <c r="ARI16" s="745"/>
      <c r="ARJ16" s="745"/>
      <c r="ARK16" s="745"/>
      <c r="ARL16" s="745"/>
      <c r="ARM16" s="745"/>
      <c r="ARN16" s="745"/>
      <c r="ARO16" s="745"/>
      <c r="ARP16" s="745"/>
      <c r="ARQ16" s="745"/>
      <c r="ARR16" s="745"/>
      <c r="ARS16" s="745"/>
      <c r="ART16" s="745"/>
      <c r="ARU16" s="745"/>
      <c r="ARV16" s="745"/>
      <c r="ARW16" s="745"/>
      <c r="ARX16" s="745"/>
      <c r="ARY16" s="745"/>
      <c r="ARZ16" s="745"/>
      <c r="ASA16" s="745"/>
      <c r="ASB16" s="745"/>
      <c r="ASC16" s="745"/>
      <c r="ASD16" s="745"/>
      <c r="ASE16" s="745"/>
      <c r="ASF16" s="745"/>
      <c r="ASG16" s="745"/>
      <c r="ASH16" s="745"/>
      <c r="ASI16" s="745"/>
      <c r="ASJ16" s="745"/>
      <c r="ASK16" s="745"/>
      <c r="ASL16" s="745"/>
      <c r="ASM16" s="745"/>
      <c r="ASN16" s="745"/>
      <c r="ASO16" s="745"/>
      <c r="ASP16" s="745"/>
      <c r="ASQ16" s="745"/>
      <c r="ASR16" s="745"/>
      <c r="ASS16" s="745"/>
      <c r="AST16" s="745"/>
      <c r="ASU16" s="745"/>
      <c r="ASV16" s="745"/>
      <c r="ASW16" s="745"/>
      <c r="ASX16" s="745"/>
      <c r="ASY16" s="745"/>
      <c r="ASZ16" s="745"/>
      <c r="ATA16" s="745"/>
      <c r="ATB16" s="745"/>
      <c r="ATC16" s="745"/>
      <c r="ATD16" s="745"/>
      <c r="ATE16" s="745"/>
      <c r="ATF16" s="745"/>
      <c r="ATG16" s="745"/>
      <c r="ATH16" s="745"/>
      <c r="ATI16" s="745"/>
      <c r="ATJ16" s="745"/>
      <c r="ATK16" s="745"/>
      <c r="ATL16" s="745"/>
      <c r="ATM16" s="745"/>
      <c r="ATN16" s="745"/>
      <c r="ATO16" s="745"/>
      <c r="ATP16" s="745"/>
      <c r="ATQ16" s="745"/>
      <c r="ATR16" s="745"/>
      <c r="ATS16" s="745"/>
      <c r="ATT16" s="745"/>
      <c r="ATU16" s="745"/>
      <c r="ATV16" s="745"/>
      <c r="ATW16" s="745"/>
      <c r="ATX16" s="745"/>
      <c r="ATY16" s="745"/>
      <c r="ATZ16" s="745"/>
      <c r="AUA16" s="745"/>
      <c r="AUB16" s="745"/>
      <c r="AUC16" s="745"/>
      <c r="AUD16" s="745"/>
      <c r="AUE16" s="745"/>
      <c r="AUF16" s="745"/>
      <c r="AUG16" s="745"/>
      <c r="AUH16" s="745"/>
      <c r="AUI16" s="745"/>
      <c r="AUJ16" s="745"/>
      <c r="AUK16" s="745"/>
      <c r="AUL16" s="745"/>
      <c r="AUM16" s="745"/>
      <c r="AUN16" s="745"/>
      <c r="AUO16" s="745"/>
      <c r="AUP16" s="745"/>
      <c r="AUQ16" s="745"/>
      <c r="AUR16" s="745"/>
      <c r="AUS16" s="745"/>
      <c r="AUT16" s="745"/>
      <c r="AUU16" s="745"/>
      <c r="AUV16" s="745"/>
      <c r="AUW16" s="745"/>
      <c r="AUX16" s="745"/>
      <c r="AUY16" s="745"/>
      <c r="AUZ16" s="745"/>
      <c r="AVA16" s="745"/>
      <c r="AVB16" s="745"/>
      <c r="AVC16" s="745"/>
      <c r="AVD16" s="745"/>
      <c r="AVE16" s="745"/>
      <c r="AVF16" s="745"/>
      <c r="AVG16" s="745"/>
      <c r="AVH16" s="745"/>
      <c r="AVI16" s="745"/>
      <c r="AVJ16" s="745"/>
      <c r="AVK16" s="745"/>
      <c r="AVL16" s="745"/>
      <c r="AVM16" s="745"/>
      <c r="AVN16" s="745"/>
      <c r="AVO16" s="745"/>
      <c r="AVP16" s="745"/>
      <c r="AVQ16" s="745"/>
      <c r="AVR16" s="745"/>
      <c r="AVS16" s="745"/>
      <c r="AVT16" s="745"/>
      <c r="AVU16" s="745"/>
      <c r="AVV16" s="745"/>
      <c r="AVW16" s="745"/>
      <c r="AVX16" s="745"/>
      <c r="AVY16" s="745"/>
      <c r="AVZ16" s="745"/>
      <c r="AWA16" s="745"/>
      <c r="AWB16" s="745"/>
      <c r="AWC16" s="745"/>
      <c r="AWD16" s="745"/>
      <c r="AWE16" s="745"/>
      <c r="AWF16" s="745"/>
      <c r="AWG16" s="745"/>
      <c r="AWH16" s="745"/>
      <c r="AWI16" s="745"/>
      <c r="AWJ16" s="745"/>
      <c r="AWK16" s="745"/>
      <c r="AWL16" s="745"/>
      <c r="AWM16" s="745"/>
      <c r="AWN16" s="745"/>
      <c r="AWO16" s="745"/>
      <c r="AWP16" s="745"/>
      <c r="AWQ16" s="745"/>
      <c r="AWR16" s="745"/>
      <c r="AWS16" s="745"/>
      <c r="AWT16" s="745"/>
      <c r="AWU16" s="745"/>
      <c r="AWV16" s="745"/>
      <c r="AWW16" s="745"/>
      <c r="AWX16" s="745"/>
      <c r="AWY16" s="745"/>
      <c r="AWZ16" s="745"/>
      <c r="AXA16" s="745"/>
      <c r="AXB16" s="745"/>
      <c r="AXC16" s="745"/>
      <c r="AXD16" s="745"/>
      <c r="AXE16" s="745"/>
      <c r="AXF16" s="745"/>
      <c r="AXG16" s="745"/>
      <c r="AXH16" s="745"/>
      <c r="AXI16" s="745"/>
      <c r="AXJ16" s="745"/>
      <c r="AXK16" s="745"/>
      <c r="AXL16" s="745"/>
      <c r="AXM16" s="745"/>
      <c r="AXN16" s="745"/>
      <c r="AXO16" s="745"/>
      <c r="AXP16" s="745"/>
      <c r="AXQ16" s="745"/>
      <c r="AXR16" s="745"/>
      <c r="AXS16" s="745"/>
      <c r="AXT16" s="745"/>
      <c r="AXU16" s="745"/>
      <c r="AXV16" s="745"/>
      <c r="AXW16" s="745"/>
      <c r="AXX16" s="745"/>
      <c r="AXY16" s="745"/>
      <c r="AXZ16" s="745"/>
      <c r="AYA16" s="745"/>
      <c r="AYB16" s="745"/>
      <c r="AYC16" s="745"/>
      <c r="AYD16" s="745"/>
      <c r="AYE16" s="745"/>
      <c r="AYF16" s="745"/>
      <c r="AYG16" s="745"/>
      <c r="AYH16" s="745"/>
      <c r="AYI16" s="745"/>
      <c r="AYJ16" s="745"/>
      <c r="AYK16" s="745"/>
      <c r="AYL16" s="745"/>
      <c r="AYM16" s="745"/>
      <c r="AYN16" s="745"/>
      <c r="AYO16" s="745"/>
      <c r="AYP16" s="745"/>
      <c r="AYQ16" s="745"/>
      <c r="AYR16" s="745"/>
      <c r="AYS16" s="745"/>
      <c r="AYT16" s="745"/>
      <c r="AYU16" s="745"/>
      <c r="AYV16" s="745"/>
      <c r="AYW16" s="745"/>
      <c r="AYX16" s="745"/>
      <c r="AYY16" s="745"/>
      <c r="AYZ16" s="745"/>
      <c r="AZA16" s="745"/>
      <c r="AZB16" s="745"/>
      <c r="AZC16" s="745"/>
      <c r="AZD16" s="745"/>
      <c r="AZE16" s="745"/>
      <c r="AZF16" s="745"/>
      <c r="AZG16" s="745"/>
      <c r="AZH16" s="745"/>
      <c r="AZI16" s="745"/>
      <c r="AZJ16" s="745"/>
      <c r="AZK16" s="745"/>
      <c r="AZL16" s="745"/>
      <c r="AZM16" s="745"/>
      <c r="AZN16" s="745"/>
      <c r="AZO16" s="745"/>
      <c r="AZP16" s="745"/>
      <c r="AZQ16" s="745"/>
      <c r="AZR16" s="745"/>
      <c r="AZS16" s="745"/>
      <c r="AZT16" s="745"/>
      <c r="AZU16" s="745"/>
      <c r="AZV16" s="745"/>
      <c r="AZW16" s="745"/>
      <c r="AZX16" s="745"/>
      <c r="AZY16" s="745"/>
      <c r="AZZ16" s="745"/>
      <c r="BAA16" s="745"/>
      <c r="BAB16" s="745"/>
      <c r="BAC16" s="745"/>
      <c r="BAD16" s="745"/>
      <c r="BAE16" s="745"/>
      <c r="BAF16" s="745"/>
      <c r="BAG16" s="745"/>
      <c r="BAH16" s="745"/>
      <c r="BAI16" s="745"/>
      <c r="BAJ16" s="745"/>
      <c r="BAK16" s="745"/>
      <c r="BAL16" s="745"/>
      <c r="BAM16" s="745"/>
      <c r="BAN16" s="745"/>
      <c r="BAO16" s="745"/>
      <c r="BAP16" s="745"/>
      <c r="BAQ16" s="745"/>
      <c r="BAR16" s="745"/>
      <c r="BAS16" s="745"/>
      <c r="BAT16" s="745"/>
      <c r="BAU16" s="745"/>
      <c r="BAV16" s="745"/>
      <c r="BAW16" s="745"/>
      <c r="BAX16" s="745"/>
      <c r="BAY16" s="745"/>
      <c r="BAZ16" s="745"/>
      <c r="BBA16" s="745"/>
      <c r="BBB16" s="745"/>
      <c r="BBC16" s="745"/>
      <c r="BBD16" s="745"/>
      <c r="BBE16" s="745"/>
      <c r="BBF16" s="745"/>
      <c r="BBG16" s="745"/>
      <c r="BBH16" s="745"/>
      <c r="BBI16" s="745"/>
      <c r="BBJ16" s="745"/>
      <c r="BBK16" s="745"/>
      <c r="BBL16" s="745"/>
      <c r="BBM16" s="745"/>
      <c r="BBN16" s="745"/>
      <c r="BBO16" s="745"/>
      <c r="BBP16" s="745"/>
      <c r="BBQ16" s="745"/>
      <c r="BBR16" s="745"/>
      <c r="BBS16" s="745"/>
      <c r="BBT16" s="745"/>
      <c r="BBU16" s="745"/>
      <c r="BBV16" s="745"/>
      <c r="BBW16" s="745"/>
      <c r="BBX16" s="745"/>
      <c r="BBY16" s="745"/>
      <c r="BBZ16" s="745"/>
      <c r="BCA16" s="745"/>
      <c r="BCB16" s="745"/>
      <c r="BCC16" s="745"/>
      <c r="BCD16" s="745"/>
      <c r="BCE16" s="745"/>
      <c r="BCF16" s="745"/>
      <c r="BCG16" s="745"/>
      <c r="BCH16" s="745"/>
      <c r="BCI16" s="745"/>
      <c r="BCJ16" s="745"/>
      <c r="BCK16" s="745"/>
      <c r="BCL16" s="745"/>
      <c r="BCM16" s="745"/>
      <c r="BCN16" s="745"/>
      <c r="BCO16" s="745"/>
      <c r="BCP16" s="745"/>
      <c r="BCQ16" s="745"/>
      <c r="BCR16" s="745"/>
      <c r="BCS16" s="745"/>
      <c r="BCT16" s="745"/>
      <c r="BCU16" s="745"/>
      <c r="BCV16" s="745"/>
      <c r="BCW16" s="745"/>
      <c r="BCX16" s="745"/>
      <c r="BCY16" s="745"/>
      <c r="BCZ16" s="745"/>
      <c r="BDA16" s="745"/>
      <c r="BDB16" s="745"/>
      <c r="BDC16" s="745"/>
      <c r="BDD16" s="745"/>
      <c r="BDE16" s="745"/>
      <c r="BDF16" s="745"/>
      <c r="BDG16" s="745"/>
      <c r="BDH16" s="745"/>
      <c r="BDI16" s="745"/>
      <c r="BDJ16" s="745"/>
      <c r="BDK16" s="745"/>
      <c r="BDL16" s="745"/>
      <c r="BDM16" s="745"/>
      <c r="BDN16" s="745"/>
      <c r="BDO16" s="745"/>
      <c r="BDP16" s="745"/>
      <c r="BDQ16" s="745"/>
      <c r="BDR16" s="745"/>
      <c r="BDS16" s="745"/>
      <c r="BDT16" s="745"/>
      <c r="BDU16" s="745"/>
      <c r="BDV16" s="745"/>
      <c r="BDW16" s="745"/>
      <c r="BDX16" s="745"/>
      <c r="BDY16" s="745"/>
      <c r="BDZ16" s="745"/>
      <c r="BEA16" s="745"/>
      <c r="BEB16" s="745"/>
      <c r="BEC16" s="745"/>
      <c r="BED16" s="745"/>
      <c r="BEE16" s="745"/>
      <c r="BEF16" s="745"/>
      <c r="BEG16" s="745"/>
      <c r="BEH16" s="745"/>
      <c r="BEI16" s="745"/>
      <c r="BEJ16" s="745"/>
      <c r="BEK16" s="745"/>
      <c r="BEL16" s="745"/>
      <c r="BEM16" s="745"/>
      <c r="BEN16" s="745"/>
      <c r="BEO16" s="745"/>
      <c r="BEP16" s="745"/>
      <c r="BEQ16" s="745"/>
      <c r="BER16" s="745"/>
      <c r="BES16" s="745"/>
      <c r="BET16" s="745"/>
      <c r="BEU16" s="745"/>
      <c r="BEV16" s="745"/>
      <c r="BEW16" s="745"/>
      <c r="BEX16" s="745"/>
      <c r="BEY16" s="745"/>
      <c r="BEZ16" s="745"/>
      <c r="BFA16" s="745"/>
      <c r="BFB16" s="745"/>
      <c r="BFC16" s="745"/>
      <c r="BFD16" s="745"/>
      <c r="BFE16" s="745"/>
      <c r="BFF16" s="745"/>
      <c r="BFG16" s="745"/>
      <c r="BFH16" s="745"/>
      <c r="BFI16" s="745"/>
      <c r="BFJ16" s="745"/>
      <c r="BFK16" s="745"/>
      <c r="BFL16" s="745"/>
      <c r="BFM16" s="745"/>
      <c r="BFN16" s="745"/>
      <c r="BFO16" s="745"/>
      <c r="BFP16" s="745"/>
      <c r="BFQ16" s="745"/>
      <c r="BFR16" s="745"/>
      <c r="BFS16" s="745"/>
      <c r="BFT16" s="745"/>
      <c r="BFU16" s="745"/>
      <c r="BFV16" s="745"/>
      <c r="BFW16" s="745"/>
      <c r="BFX16" s="745"/>
      <c r="BFY16" s="745"/>
      <c r="BFZ16" s="745"/>
      <c r="BGA16" s="745"/>
      <c r="BGB16" s="745"/>
      <c r="BGC16" s="745"/>
      <c r="BGD16" s="745"/>
      <c r="BGE16" s="745"/>
      <c r="BGF16" s="745"/>
      <c r="BGG16" s="745"/>
      <c r="BGH16" s="745"/>
      <c r="BGI16" s="745"/>
      <c r="BGJ16" s="745"/>
      <c r="BGK16" s="745"/>
      <c r="BGL16" s="745"/>
      <c r="BGM16" s="745"/>
      <c r="BGN16" s="745"/>
      <c r="BGO16" s="745"/>
      <c r="BGP16" s="745"/>
      <c r="BGQ16" s="745"/>
      <c r="BGR16" s="745"/>
      <c r="BGS16" s="745"/>
      <c r="BGT16" s="745"/>
      <c r="BGU16" s="745"/>
      <c r="BGV16" s="745"/>
      <c r="BGW16" s="745"/>
      <c r="BGX16" s="745"/>
      <c r="BGY16" s="745"/>
      <c r="BGZ16" s="745"/>
      <c r="BHA16" s="745"/>
      <c r="BHB16" s="745"/>
      <c r="BHC16" s="745"/>
      <c r="BHD16" s="745"/>
      <c r="BHE16" s="745"/>
      <c r="BHF16" s="745"/>
      <c r="BHG16" s="745"/>
      <c r="BHH16" s="745"/>
      <c r="BHI16" s="745"/>
      <c r="BHJ16" s="745"/>
      <c r="BHK16" s="745"/>
      <c r="BHL16" s="745"/>
      <c r="BHM16" s="745"/>
      <c r="BHN16" s="745"/>
      <c r="BHO16" s="745"/>
      <c r="BHP16" s="745"/>
      <c r="BHQ16" s="745"/>
      <c r="BHR16" s="745"/>
      <c r="BHS16" s="745"/>
      <c r="BHT16" s="745"/>
      <c r="BHU16" s="745"/>
      <c r="BHV16" s="745"/>
      <c r="BHW16" s="745"/>
      <c r="BHX16" s="745"/>
      <c r="BHY16" s="745"/>
      <c r="BHZ16" s="745"/>
      <c r="BIA16" s="745"/>
      <c r="BIB16" s="745"/>
      <c r="BIC16" s="745"/>
      <c r="BID16" s="745"/>
      <c r="BIE16" s="745"/>
      <c r="BIF16" s="745"/>
      <c r="BIG16" s="745"/>
      <c r="BIH16" s="745"/>
      <c r="BII16" s="745"/>
      <c r="BIJ16" s="745"/>
      <c r="BIK16" s="745"/>
      <c r="BIL16" s="745"/>
      <c r="BIM16" s="745"/>
      <c r="BIN16" s="745"/>
      <c r="BIO16" s="745"/>
      <c r="BIP16" s="745"/>
      <c r="BIQ16" s="745"/>
      <c r="BIR16" s="745"/>
      <c r="BIS16" s="745"/>
      <c r="BIT16" s="745"/>
      <c r="BIU16" s="745"/>
      <c r="BIV16" s="745"/>
      <c r="BIW16" s="745"/>
      <c r="BIX16" s="745"/>
      <c r="BIY16" s="745"/>
      <c r="BIZ16" s="745"/>
      <c r="BJA16" s="745"/>
      <c r="BJB16" s="745"/>
      <c r="BJC16" s="745"/>
      <c r="BJD16" s="745"/>
      <c r="BJE16" s="745"/>
      <c r="BJF16" s="745"/>
      <c r="BJG16" s="745"/>
      <c r="BJH16" s="745"/>
      <c r="BJI16" s="745"/>
      <c r="BJJ16" s="745"/>
      <c r="BJK16" s="745"/>
      <c r="BJL16" s="745"/>
      <c r="BJM16" s="745"/>
      <c r="BJN16" s="745"/>
      <c r="BJO16" s="745"/>
      <c r="BJP16" s="745"/>
      <c r="BJQ16" s="745"/>
      <c r="BJR16" s="745"/>
      <c r="BJS16" s="745"/>
      <c r="BJT16" s="745"/>
      <c r="BJU16" s="745"/>
      <c r="BJV16" s="745"/>
      <c r="BJW16" s="745"/>
      <c r="BJX16" s="745"/>
      <c r="BJY16" s="745"/>
      <c r="BJZ16" s="745"/>
      <c r="BKA16" s="745"/>
      <c r="BKB16" s="745"/>
      <c r="BKC16" s="745"/>
      <c r="BKD16" s="745"/>
      <c r="BKE16" s="745"/>
      <c r="BKF16" s="745"/>
      <c r="BKG16" s="745"/>
      <c r="BKH16" s="745"/>
      <c r="BKI16" s="745"/>
      <c r="BKJ16" s="745"/>
      <c r="BKK16" s="745"/>
      <c r="BKL16" s="745"/>
      <c r="BKM16" s="745"/>
      <c r="BKN16" s="745"/>
      <c r="BKO16" s="745"/>
      <c r="BKP16" s="745"/>
      <c r="BKQ16" s="745"/>
    </row>
    <row r="17" spans="2:23" s="41" customFormat="1" ht="15" customHeight="1" x14ac:dyDescent="0.3">
      <c r="B17" s="745"/>
      <c r="C17" s="745"/>
      <c r="D17" s="745"/>
      <c r="E17" s="745"/>
      <c r="F17" s="745"/>
      <c r="G17" s="651"/>
      <c r="H17" s="748" t="str">
        <f>IF(RisikoDetail!F20&lt;&gt;"",CONCATENATE(K20," ",RisikoDetail!F20),"")</f>
        <v/>
      </c>
      <c r="I17" s="749" t="str">
        <f>IF(RisikoDetail!F60&lt;&gt;"",CONCATENATE(K60," ",RisikoDetail!F60),"")</f>
        <v/>
      </c>
      <c r="J17" s="752"/>
      <c r="K17" s="747" t="str">
        <f>RisikoDetail!D17</f>
        <v>R12</v>
      </c>
      <c r="L17" s="751">
        <f ca="1">RisikoDetail!AD17+RAND()*0.4-RAND()*0.4</f>
        <v>-0.8944163990988615</v>
      </c>
      <c r="M17" s="751">
        <f ca="1">RisikoDetail!AC17+RAND()*0.4-RAND()*0.4</f>
        <v>-0.98559637859461158</v>
      </c>
      <c r="N17" s="751">
        <f>RisikoDetail!AE17</f>
        <v>1</v>
      </c>
      <c r="O17" s="751"/>
      <c r="P17" s="751" t="str">
        <f>RisikoDetail!AG17</f>
        <v/>
      </c>
      <c r="Q17" s="751"/>
      <c r="R17" s="751" t="str">
        <f>RisikoDetail!M17</f>
        <v>r12</v>
      </c>
      <c r="S17" s="751">
        <f ca="1">RisikoDetail!AJ17+RAND()*0.4-+RAND()*0.4</f>
        <v>-1.2230606062621103</v>
      </c>
      <c r="T17" s="751">
        <f ca="1">RisikoDetail!AI17+RAND()*0.4-+RAND()*0.4</f>
        <v>-1.0821188509117139</v>
      </c>
      <c r="U17" s="751">
        <f>RisikoDetail!AK17</f>
        <v>1</v>
      </c>
      <c r="V17" s="751"/>
      <c r="W17" s="751" t="str">
        <f>RisikoDetail!AM17</f>
        <v/>
      </c>
    </row>
    <row r="18" spans="2:23" s="41" customFormat="1" ht="15" customHeight="1" x14ac:dyDescent="0.3">
      <c r="B18" s="745"/>
      <c r="C18" s="745"/>
      <c r="D18" s="745"/>
      <c r="E18" s="745"/>
      <c r="F18" s="745"/>
      <c r="G18" s="651"/>
      <c r="H18" s="748" t="str">
        <f>IF(RisikoDetail!F21&lt;&gt;"",CONCATENATE(K21," ",RisikoDetail!F21),"")</f>
        <v/>
      </c>
      <c r="I18" s="749" t="str">
        <f>IF(RisikoDetail!F61&lt;&gt;"",CONCATENATE(K61," ",RisikoDetail!F61),"")</f>
        <v/>
      </c>
      <c r="J18" s="753"/>
      <c r="K18" s="747" t="str">
        <f>RisikoDetail!D18</f>
        <v>R13</v>
      </c>
      <c r="L18" s="751">
        <f ca="1">RisikoDetail!AD18+RAND()*0.4-RAND()*0.4</f>
        <v>-1.3230955768918082</v>
      </c>
      <c r="M18" s="751">
        <f ca="1">RisikoDetail!AC18+RAND()*0.4-RAND()*0.4</f>
        <v>-0.84001554529416866</v>
      </c>
      <c r="N18" s="751">
        <f>RisikoDetail!AE18</f>
        <v>1</v>
      </c>
      <c r="O18" s="751"/>
      <c r="P18" s="751" t="str">
        <f>RisikoDetail!AG18</f>
        <v/>
      </c>
      <c r="Q18" s="751"/>
      <c r="R18" s="751" t="str">
        <f>RisikoDetail!M18</f>
        <v>r13</v>
      </c>
      <c r="S18" s="751">
        <f ca="1">RisikoDetail!AJ18+RAND()*0.4-+RAND()*0.4</f>
        <v>-0.75469270337066829</v>
      </c>
      <c r="T18" s="751">
        <f ca="1">RisikoDetail!AI18+RAND()*0.4-+RAND()*0.4</f>
        <v>-0.9849091334731418</v>
      </c>
      <c r="U18" s="751">
        <f>RisikoDetail!AK18</f>
        <v>1</v>
      </c>
      <c r="V18" s="751"/>
      <c r="W18" s="751" t="str">
        <f>RisikoDetail!AM18</f>
        <v/>
      </c>
    </row>
    <row r="19" spans="2:23" s="41" customFormat="1" ht="15" customHeight="1" x14ac:dyDescent="0.3">
      <c r="B19" s="745"/>
      <c r="C19" s="745"/>
      <c r="D19" s="745"/>
      <c r="E19" s="745"/>
      <c r="F19" s="745"/>
      <c r="G19" s="651"/>
      <c r="H19" s="748" t="str">
        <f>IF(RisikoDetail!F22&lt;&gt;"",CONCATENATE(K22," ",RisikoDetail!F22),"")</f>
        <v/>
      </c>
      <c r="I19" s="749" t="str">
        <f>IF(RisikoDetail!F62&lt;&gt;"",CONCATENATE(K62," ",RisikoDetail!F62),"")</f>
        <v/>
      </c>
      <c r="J19" s="753"/>
      <c r="K19" s="747" t="str">
        <f>RisikoDetail!D19</f>
        <v>R14</v>
      </c>
      <c r="L19" s="751">
        <f ca="1">RisikoDetail!AD19+RAND()*0.4-RAND()*0.4</f>
        <v>-0.9322567500646467</v>
      </c>
      <c r="M19" s="751">
        <f ca="1">RisikoDetail!AC19+RAND()*0.4-RAND()*0.4</f>
        <v>-1.0734412319916444</v>
      </c>
      <c r="N19" s="751">
        <f>RisikoDetail!AE19</f>
        <v>1</v>
      </c>
      <c r="O19" s="751"/>
      <c r="P19" s="751" t="str">
        <f>RisikoDetail!AG19</f>
        <v/>
      </c>
      <c r="Q19" s="751"/>
      <c r="R19" s="751" t="str">
        <f>RisikoDetail!M19</f>
        <v>r14</v>
      </c>
      <c r="S19" s="751">
        <f ca="1">RisikoDetail!AJ19+RAND()*0.4-+RAND()*0.4</f>
        <v>-0.89504679914753094</v>
      </c>
      <c r="T19" s="751">
        <f ca="1">RisikoDetail!AI19+RAND()*0.4-+RAND()*0.4</f>
        <v>-1.0808208725737922</v>
      </c>
      <c r="U19" s="751">
        <f>RisikoDetail!AK19</f>
        <v>1</v>
      </c>
      <c r="V19" s="751"/>
      <c r="W19" s="751" t="str">
        <f>RisikoDetail!AM19</f>
        <v/>
      </c>
    </row>
    <row r="20" spans="2:23" s="41" customFormat="1" ht="15" customHeight="1" x14ac:dyDescent="0.3">
      <c r="B20" s="745"/>
      <c r="C20" s="745"/>
      <c r="D20" s="745"/>
      <c r="E20" s="745"/>
      <c r="F20" s="745"/>
      <c r="G20" s="651"/>
      <c r="H20" s="748" t="str">
        <f>IF(RisikoDetail!F23&lt;&gt;"",CONCATENATE(K23," ",RisikoDetail!F23),"")</f>
        <v/>
      </c>
      <c r="I20" s="749" t="str">
        <f>IF(RisikoDetail!F63&lt;&gt;"",CONCATENATE(K63," ",RisikoDetail!F63),"")</f>
        <v/>
      </c>
      <c r="J20" s="753"/>
      <c r="K20" s="747" t="str">
        <f>RisikoDetail!D20</f>
        <v>R15</v>
      </c>
      <c r="L20" s="751">
        <f ca="1">RisikoDetail!AD20+RAND()*0.4-RAND()*0.4</f>
        <v>-0.95450078177625608</v>
      </c>
      <c r="M20" s="751">
        <f ca="1">RisikoDetail!AC20+RAND()*0.4-RAND()*0.4</f>
        <v>-1.3446388879017559</v>
      </c>
      <c r="N20" s="751">
        <f>RisikoDetail!AE20</f>
        <v>1</v>
      </c>
      <c r="O20" s="751"/>
      <c r="P20" s="751" t="str">
        <f>RisikoDetail!AG20</f>
        <v/>
      </c>
      <c r="Q20" s="751"/>
      <c r="R20" s="751" t="str">
        <f>RisikoDetail!M20</f>
        <v>r15</v>
      </c>
      <c r="S20" s="751">
        <f ca="1">RisikoDetail!AJ20+RAND()*0.4-+RAND()*0.4</f>
        <v>-0.9336841560782726</v>
      </c>
      <c r="T20" s="751">
        <f ca="1">RisikoDetail!AI20+RAND()*0.4-+RAND()*0.4</f>
        <v>-1.064891729519196</v>
      </c>
      <c r="U20" s="751">
        <f>RisikoDetail!AK20</f>
        <v>1</v>
      </c>
      <c r="V20" s="751"/>
      <c r="W20" s="751" t="str">
        <f>RisikoDetail!AM20</f>
        <v/>
      </c>
    </row>
    <row r="21" spans="2:23" s="41" customFormat="1" ht="15" customHeight="1" x14ac:dyDescent="0.3">
      <c r="B21" s="745"/>
      <c r="C21" s="745"/>
      <c r="D21" s="745"/>
      <c r="E21" s="745"/>
      <c r="F21" s="745"/>
      <c r="G21" s="651"/>
      <c r="H21" s="748" t="str">
        <f>IF(RisikoDetail!F24&lt;&gt;"",CONCATENATE(K24," ",RisikoDetail!F24),"")</f>
        <v/>
      </c>
      <c r="I21" s="749" t="str">
        <f>IF(RisikoDetail!F64&lt;&gt;"",CONCATENATE(K64," ",RisikoDetail!F64),"")</f>
        <v/>
      </c>
      <c r="J21" s="753"/>
      <c r="K21" s="747" t="str">
        <f>RisikoDetail!D21</f>
        <v>R16</v>
      </c>
      <c r="L21" s="751">
        <f ca="1">RisikoDetail!AD21+RAND()*0.4-RAND()*0.4</f>
        <v>-1.1728916522527442</v>
      </c>
      <c r="M21" s="751">
        <f ca="1">RisikoDetail!AC21+RAND()*0.4-RAND()*0.4</f>
        <v>-1.0509494502815042</v>
      </c>
      <c r="N21" s="751">
        <f>RisikoDetail!AE21</f>
        <v>1</v>
      </c>
      <c r="O21" s="751"/>
      <c r="P21" s="751" t="str">
        <f>RisikoDetail!AG21</f>
        <v/>
      </c>
      <c r="Q21" s="751"/>
      <c r="R21" s="751" t="str">
        <f>RisikoDetail!M21</f>
        <v>r16</v>
      </c>
      <c r="S21" s="751">
        <f ca="1">RisikoDetail!AJ21+RAND()*0.4-+RAND()*0.4</f>
        <v>-1.0614679407002816</v>
      </c>
      <c r="T21" s="751">
        <f ca="1">RisikoDetail!AI21+RAND()*0.4-+RAND()*0.4</f>
        <v>-1.017126829747562</v>
      </c>
      <c r="U21" s="751">
        <f>RisikoDetail!AK21</f>
        <v>1</v>
      </c>
      <c r="V21" s="751"/>
      <c r="W21" s="751" t="str">
        <f>RisikoDetail!AM21</f>
        <v/>
      </c>
    </row>
    <row r="22" spans="2:23" s="41" customFormat="1" ht="15" customHeight="1" x14ac:dyDescent="0.3">
      <c r="B22" s="745"/>
      <c r="C22" s="745"/>
      <c r="D22" s="745"/>
      <c r="E22" s="745"/>
      <c r="F22" s="745"/>
      <c r="G22" s="651"/>
      <c r="H22" s="748" t="str">
        <f>IF(RisikoDetail!F25&lt;&gt;"",CONCATENATE(K25," ",RisikoDetail!F25),"")</f>
        <v/>
      </c>
      <c r="I22" s="749" t="str">
        <f>IF(RisikoDetail!F65&lt;&gt;"",CONCATENATE(K65," ",RisikoDetail!F65),"")</f>
        <v/>
      </c>
      <c r="J22" s="753"/>
      <c r="K22" s="747" t="str">
        <f>RisikoDetail!D22</f>
        <v>R17</v>
      </c>
      <c r="L22" s="751">
        <f ca="1">RisikoDetail!AD22+RAND()*0.4-RAND()*0.4</f>
        <v>-1.0547521694606519</v>
      </c>
      <c r="M22" s="751">
        <f ca="1">RisikoDetail!AC22+RAND()*0.4-RAND()*0.4</f>
        <v>-1.1198860186187058</v>
      </c>
      <c r="N22" s="751">
        <f>RisikoDetail!AE22</f>
        <v>1</v>
      </c>
      <c r="O22" s="751"/>
      <c r="P22" s="751" t="str">
        <f>RisikoDetail!AG22</f>
        <v/>
      </c>
      <c r="Q22" s="751"/>
      <c r="R22" s="751" t="str">
        <f>RisikoDetail!M22</f>
        <v>r17</v>
      </c>
      <c r="S22" s="751">
        <f ca="1">RisikoDetail!AJ22+RAND()*0.4-+RAND()*0.4</f>
        <v>-1.1056994989234226</v>
      </c>
      <c r="T22" s="751">
        <f ca="1">RisikoDetail!AI22+RAND()*0.4-+RAND()*0.4</f>
        <v>-0.85280806367641349</v>
      </c>
      <c r="U22" s="751">
        <f>RisikoDetail!AK22</f>
        <v>1</v>
      </c>
      <c r="V22" s="751"/>
      <c r="W22" s="751" t="str">
        <f>RisikoDetail!AM22</f>
        <v/>
      </c>
    </row>
    <row r="23" spans="2:23" x14ac:dyDescent="0.3">
      <c r="H23" s="748" t="str">
        <f>IF(RisikoDetail!F26&lt;&gt;"",CONCATENATE(K26," ",RisikoDetail!F26),"")</f>
        <v/>
      </c>
      <c r="I23" s="749" t="str">
        <f>IF(RisikoDetail!F66&lt;&gt;"",CONCATENATE(K66," ",RisikoDetail!F66),"")</f>
        <v/>
      </c>
      <c r="K23" s="747" t="str">
        <f>RisikoDetail!D23</f>
        <v>R18</v>
      </c>
      <c r="L23" s="751">
        <f ca="1">RisikoDetail!AD23+RAND()*0.4-RAND()*0.4</f>
        <v>-1.0422802680356587</v>
      </c>
      <c r="M23" s="751">
        <f ca="1">RisikoDetail!AC23+RAND()*0.4-RAND()*0.4</f>
        <v>-0.90841816786509855</v>
      </c>
      <c r="N23" s="751">
        <f>RisikoDetail!AE23</f>
        <v>1</v>
      </c>
      <c r="P23" s="751" t="str">
        <f>RisikoDetail!AG23</f>
        <v/>
      </c>
      <c r="R23" s="751" t="str">
        <f>RisikoDetail!M23</f>
        <v>r18</v>
      </c>
      <c r="S23" s="751">
        <f ca="1">RisikoDetail!AJ23+RAND()*0.4-+RAND()*0.4</f>
        <v>-1.0454581466348392</v>
      </c>
      <c r="T23" s="751">
        <f ca="1">RisikoDetail!AI23+RAND()*0.4-+RAND()*0.4</f>
        <v>-0.92070869242617193</v>
      </c>
      <c r="U23" s="751">
        <f>RisikoDetail!AK23</f>
        <v>1</v>
      </c>
      <c r="W23" s="751" t="str">
        <f>RisikoDetail!AM23</f>
        <v/>
      </c>
    </row>
    <row r="24" spans="2:23" s="41" customFormat="1" x14ac:dyDescent="0.3">
      <c r="B24" s="745"/>
      <c r="C24" s="745"/>
      <c r="D24" s="745"/>
      <c r="E24" s="745"/>
      <c r="F24" s="745"/>
      <c r="G24" s="745"/>
      <c r="H24" s="748" t="str">
        <f>IF(RisikoDetail!F27&lt;&gt;"",CONCATENATE(K27," ",RisikoDetail!F27),"")</f>
        <v/>
      </c>
      <c r="I24" s="749" t="str">
        <f>IF(RisikoDetail!F67&lt;&gt;"",CONCATENATE(K67," ",RisikoDetail!F67),"")</f>
        <v/>
      </c>
      <c r="J24" s="1370"/>
      <c r="K24" s="747" t="str">
        <f>RisikoDetail!D24</f>
        <v>R19</v>
      </c>
      <c r="L24" s="751">
        <f ca="1">RisikoDetail!AD24+RAND()*0.4-RAND()*0.4</f>
        <v>-1.0307996112657514</v>
      </c>
      <c r="M24" s="751">
        <f ca="1">RisikoDetail!AC24+RAND()*0.4-RAND()*0.4</f>
        <v>-1.0155467191849998</v>
      </c>
      <c r="N24" s="751">
        <f>RisikoDetail!AE24</f>
        <v>1</v>
      </c>
      <c r="O24" s="751"/>
      <c r="P24" s="751" t="str">
        <f>RisikoDetail!AG24</f>
        <v/>
      </c>
      <c r="Q24" s="751"/>
      <c r="R24" s="751" t="str">
        <f>RisikoDetail!M24</f>
        <v>r19</v>
      </c>
      <c r="S24" s="751">
        <f ca="1">RisikoDetail!AJ24+RAND()*0.4-+RAND()*0.4</f>
        <v>-0.94394118324781484</v>
      </c>
      <c r="T24" s="751">
        <f ca="1">RisikoDetail!AI24+RAND()*0.4-+RAND()*0.4</f>
        <v>-0.67657826567619606</v>
      </c>
      <c r="U24" s="751">
        <f>RisikoDetail!AK24</f>
        <v>1</v>
      </c>
      <c r="V24" s="751"/>
      <c r="W24" s="751" t="str">
        <f>RisikoDetail!AM24</f>
        <v/>
      </c>
    </row>
    <row r="25" spans="2:23" s="41" customFormat="1" x14ac:dyDescent="0.3">
      <c r="B25" s="745"/>
      <c r="C25" s="745"/>
      <c r="D25" s="745"/>
      <c r="E25" s="745"/>
      <c r="F25" s="745"/>
      <c r="G25" s="745"/>
      <c r="H25" s="748" t="str">
        <f>IF(RisikoDetail!F28&lt;&gt;"",CONCATENATE(K28," ",RisikoDetail!F28),"")</f>
        <v/>
      </c>
      <c r="I25" s="749" t="str">
        <f>IF(RisikoDetail!F68&lt;&gt;"",CONCATENATE(K68," ",RisikoDetail!F68),"")</f>
        <v/>
      </c>
      <c r="J25" s="1370"/>
      <c r="K25" s="747" t="str">
        <f>RisikoDetail!D25</f>
        <v>R20</v>
      </c>
      <c r="L25" s="751">
        <f ca="1">RisikoDetail!AD25+RAND()*0.4-RAND()*0.4</f>
        <v>-0.78367453669642528</v>
      </c>
      <c r="M25" s="751">
        <f ca="1">RisikoDetail!AC25+RAND()*0.4-RAND()*0.4</f>
        <v>-0.95972509902500414</v>
      </c>
      <c r="N25" s="751">
        <f>RisikoDetail!AE25</f>
        <v>1</v>
      </c>
      <c r="O25" s="751"/>
      <c r="P25" s="751" t="str">
        <f>RisikoDetail!AG25</f>
        <v/>
      </c>
      <c r="Q25" s="751"/>
      <c r="R25" s="751" t="str">
        <f>RisikoDetail!M25</f>
        <v>r20</v>
      </c>
      <c r="S25" s="751">
        <f ca="1">RisikoDetail!AJ25+RAND()*0.4-+RAND()*0.4</f>
        <v>-1.0324249718623135</v>
      </c>
      <c r="T25" s="751">
        <f ca="1">RisikoDetail!AI25+RAND()*0.4-+RAND()*0.4</f>
        <v>-1.0089342652762743</v>
      </c>
      <c r="U25" s="751">
        <f>RisikoDetail!AK25</f>
        <v>1</v>
      </c>
      <c r="V25" s="751"/>
      <c r="W25" s="751" t="str">
        <f>RisikoDetail!AM25</f>
        <v/>
      </c>
    </row>
    <row r="26" spans="2:23" x14ac:dyDescent="0.3">
      <c r="H26" s="748" t="str">
        <f>IF(RisikoDetail!F29&lt;&gt;"",CONCATENATE(K29," ",RisikoDetail!F29),"")</f>
        <v/>
      </c>
      <c r="I26" s="749" t="str">
        <f>IF(RisikoDetail!F69&lt;&gt;"",CONCATENATE(K69," ",RisikoDetail!F69),"")</f>
        <v/>
      </c>
      <c r="K26" s="747" t="str">
        <f>RisikoDetail!D26</f>
        <v>R21</v>
      </c>
      <c r="L26" s="751">
        <f ca="1">RisikoDetail!AD26+RAND()*0.4-RAND()*0.4</f>
        <v>-1.3173292578938534</v>
      </c>
      <c r="M26" s="751">
        <f ca="1">RisikoDetail!AC26+RAND()*0.4-RAND()*0.4</f>
        <v>-0.73316908729389985</v>
      </c>
      <c r="N26" s="751">
        <f>RisikoDetail!AE26</f>
        <v>1</v>
      </c>
      <c r="O26" s="751"/>
      <c r="P26" s="751" t="str">
        <f>RisikoDetail!AG26</f>
        <v/>
      </c>
      <c r="Q26" s="751"/>
      <c r="R26" s="751" t="str">
        <f>RisikoDetail!M26</f>
        <v>r21</v>
      </c>
      <c r="S26" s="751">
        <f ca="1">RisikoDetail!AJ26+RAND()*0.4-+RAND()*0.4</f>
        <v>-1.313755818995098</v>
      </c>
      <c r="T26" s="751">
        <f ca="1">RisikoDetail!AI26+RAND()*0.4-+RAND()*0.4</f>
        <v>-1.2422222551991291</v>
      </c>
      <c r="U26" s="751">
        <f>RisikoDetail!AK26</f>
        <v>1</v>
      </c>
      <c r="V26" s="751"/>
      <c r="W26" s="751" t="str">
        <f>RisikoDetail!AM26</f>
        <v/>
      </c>
    </row>
    <row r="27" spans="2:23" x14ac:dyDescent="0.3">
      <c r="H27" s="748" t="str">
        <f>IF(RisikoDetail!F30&lt;&gt;"",CONCATENATE(K30," ",RisikoDetail!F30),"")</f>
        <v/>
      </c>
      <c r="I27" s="749" t="str">
        <f>IF(RisikoDetail!F70&lt;&gt;"",CONCATENATE(K70," ",RisikoDetail!F70),"")</f>
        <v/>
      </c>
      <c r="K27" s="747" t="str">
        <f>RisikoDetail!D27</f>
        <v>R22</v>
      </c>
      <c r="L27" s="751">
        <f ca="1">RisikoDetail!AD27+RAND()*0.4-RAND()*0.4</f>
        <v>-1.1365702421341957</v>
      </c>
      <c r="M27" s="751">
        <f ca="1">RisikoDetail!AC27+RAND()*0.4-RAND()*0.4</f>
        <v>-1.0397221909792096</v>
      </c>
      <c r="N27" s="751">
        <f>RisikoDetail!AE27</f>
        <v>1</v>
      </c>
      <c r="O27" s="751"/>
      <c r="P27" s="751" t="str">
        <f>RisikoDetail!AG27</f>
        <v/>
      </c>
      <c r="Q27" s="751"/>
      <c r="R27" s="751" t="str">
        <f>RisikoDetail!M27</f>
        <v>r22</v>
      </c>
      <c r="S27" s="751">
        <f ca="1">RisikoDetail!AJ27+RAND()*0.4-+RAND()*0.4</f>
        <v>-1.1193192136905727</v>
      </c>
      <c r="T27" s="751">
        <f ca="1">RisikoDetail!AI27+RAND()*0.4-+RAND()*0.4</f>
        <v>-1.160750045653635</v>
      </c>
      <c r="U27" s="751">
        <f>RisikoDetail!AK27</f>
        <v>1</v>
      </c>
      <c r="V27" s="751"/>
      <c r="W27" s="751" t="str">
        <f>RisikoDetail!AM27</f>
        <v/>
      </c>
    </row>
    <row r="28" spans="2:23" x14ac:dyDescent="0.3">
      <c r="H28" s="748" t="str">
        <f>IF(RisikoDetail!F31&lt;&gt;"",CONCATENATE(K31," ",RisikoDetail!F31),"")</f>
        <v/>
      </c>
      <c r="I28" s="749" t="str">
        <f>IF(RisikoDetail!F71&lt;&gt;"",CONCATENATE(K71," ",RisikoDetail!F71),"")</f>
        <v/>
      </c>
      <c r="K28" s="747" t="str">
        <f>RisikoDetail!D28</f>
        <v>R23</v>
      </c>
      <c r="L28" s="751">
        <f ca="1">RisikoDetail!AD28+RAND()*0.4-RAND()*0.4</f>
        <v>-1.0221352989449448</v>
      </c>
      <c r="M28" s="751">
        <f ca="1">RisikoDetail!AC28+RAND()*0.4-RAND()*0.4</f>
        <v>-1.2610861939487648</v>
      </c>
      <c r="N28" s="751">
        <f>RisikoDetail!AE28</f>
        <v>1</v>
      </c>
      <c r="O28" s="751"/>
      <c r="P28" s="751" t="str">
        <f>RisikoDetail!AG28</f>
        <v/>
      </c>
      <c r="Q28" s="751"/>
      <c r="R28" s="751" t="str">
        <f>RisikoDetail!M28</f>
        <v>r23</v>
      </c>
      <c r="S28" s="751">
        <f ca="1">RisikoDetail!AJ28+RAND()*0.4-+RAND()*0.4</f>
        <v>-0.99179894240347177</v>
      </c>
      <c r="T28" s="751">
        <f ca="1">RisikoDetail!AI28+RAND()*0.4-+RAND()*0.4</f>
        <v>-1.1212384805648465</v>
      </c>
      <c r="U28" s="751">
        <f>RisikoDetail!AK28</f>
        <v>1</v>
      </c>
      <c r="V28" s="751"/>
      <c r="W28" s="751" t="str">
        <f>RisikoDetail!AM28</f>
        <v/>
      </c>
    </row>
    <row r="29" spans="2:23" ht="15.6" x14ac:dyDescent="0.3">
      <c r="F29" s="755"/>
      <c r="H29" s="748" t="str">
        <f>IF(RisikoDetail!F32&lt;&gt;"",CONCATENATE(K32," ",RisikoDetail!F32),"")</f>
        <v/>
      </c>
      <c r="I29" s="749" t="str">
        <f>IF(RisikoDetail!F72&lt;&gt;"",CONCATENATE(K72," ",RisikoDetail!F72),"")</f>
        <v/>
      </c>
      <c r="K29" s="747" t="str">
        <f>RisikoDetail!D29</f>
        <v>R24</v>
      </c>
      <c r="L29" s="751">
        <f ca="1">RisikoDetail!AD29+RAND()*0.4-RAND()*0.4</f>
        <v>-0.67801302227196247</v>
      </c>
      <c r="M29" s="751">
        <f ca="1">RisikoDetail!AC29+RAND()*0.4-RAND()*0.4</f>
        <v>-0.9063172046698218</v>
      </c>
      <c r="N29" s="751">
        <f>RisikoDetail!AE29</f>
        <v>1</v>
      </c>
      <c r="O29" s="751"/>
      <c r="P29" s="751" t="str">
        <f>RisikoDetail!AG29</f>
        <v/>
      </c>
      <c r="Q29" s="751"/>
      <c r="R29" s="751" t="str">
        <f>RisikoDetail!M29</f>
        <v>r24</v>
      </c>
      <c r="S29" s="751">
        <f ca="1">RisikoDetail!AJ29+RAND()*0.4-+RAND()*0.4</f>
        <v>-0.82760603251678166</v>
      </c>
      <c r="T29" s="751">
        <f ca="1">RisikoDetail!AI29+RAND()*0.4-+RAND()*0.4</f>
        <v>-0.9657098994012685</v>
      </c>
      <c r="U29" s="751">
        <f>RisikoDetail!AK29</f>
        <v>1</v>
      </c>
      <c r="V29" s="751"/>
      <c r="W29" s="751" t="str">
        <f>RisikoDetail!AM29</f>
        <v/>
      </c>
    </row>
    <row r="30" spans="2:23" x14ac:dyDescent="0.3">
      <c r="H30" s="748" t="str">
        <f>IF(RisikoDetail!F33&lt;&gt;"",CONCATENATE(K33," ",RisikoDetail!F33),"")</f>
        <v/>
      </c>
      <c r="I30" s="749" t="str">
        <f>IF(RisikoDetail!F73&lt;&gt;"",CONCATENATE(K73," ",RisikoDetail!F73),"")</f>
        <v/>
      </c>
      <c r="K30" s="747" t="str">
        <f>RisikoDetail!D30</f>
        <v>R25</v>
      </c>
      <c r="L30" s="751">
        <f ca="1">RisikoDetail!AD30+RAND()*0.4-RAND()*0.4</f>
        <v>-1.2424192159634728</v>
      </c>
      <c r="M30" s="751">
        <f ca="1">RisikoDetail!AC30+RAND()*0.4-RAND()*0.4</f>
        <v>-1.044844343568966</v>
      </c>
      <c r="N30" s="751">
        <f>RisikoDetail!AE30</f>
        <v>1</v>
      </c>
      <c r="O30" s="751"/>
      <c r="P30" s="751" t="str">
        <f>RisikoDetail!AG30</f>
        <v/>
      </c>
      <c r="Q30" s="751"/>
      <c r="R30" s="751" t="str">
        <f>RisikoDetail!M30</f>
        <v>r25</v>
      </c>
      <c r="S30" s="751">
        <f ca="1">RisikoDetail!AJ30+RAND()*0.4-+RAND()*0.4</f>
        <v>-0.97576796532539656</v>
      </c>
      <c r="T30" s="751">
        <f ca="1">RisikoDetail!AI30+RAND()*0.4-+RAND()*0.4</f>
        <v>-1.2222921078023172</v>
      </c>
      <c r="U30" s="751">
        <f>RisikoDetail!AK30</f>
        <v>1</v>
      </c>
      <c r="V30" s="751"/>
      <c r="W30" s="751" t="str">
        <f>RisikoDetail!AM30</f>
        <v/>
      </c>
    </row>
    <row r="31" spans="2:23" x14ac:dyDescent="0.3">
      <c r="H31" s="748" t="str">
        <f>IF(RisikoDetail!F34&lt;&gt;"",CONCATENATE(K34," ",RisikoDetail!F34),"")</f>
        <v/>
      </c>
      <c r="I31" s="749" t="str">
        <f>IF(RisikoDetail!F74&lt;&gt;"",CONCATENATE(K74," ",RisikoDetail!F74),"")</f>
        <v/>
      </c>
      <c r="K31" s="747" t="str">
        <f>RisikoDetail!D31</f>
        <v>R26</v>
      </c>
      <c r="L31" s="751">
        <f ca="1">RisikoDetail!AD31+RAND()*0.4-RAND()*0.4</f>
        <v>-1.1346869319110711</v>
      </c>
      <c r="M31" s="751">
        <f ca="1">RisikoDetail!AC31+RAND()*0.4-RAND()*0.4</f>
        <v>-0.98288386480008327</v>
      </c>
      <c r="N31" s="751">
        <f>RisikoDetail!AE31</f>
        <v>1</v>
      </c>
      <c r="O31" s="751"/>
      <c r="P31" s="751" t="str">
        <f>RisikoDetail!AG31</f>
        <v/>
      </c>
      <c r="Q31" s="751"/>
      <c r="R31" s="751" t="str">
        <f>RisikoDetail!M31</f>
        <v>r26</v>
      </c>
      <c r="S31" s="751">
        <f ca="1">RisikoDetail!AJ31+RAND()*0.4-+RAND()*0.4</f>
        <v>-0.95214098846104944</v>
      </c>
      <c r="T31" s="751">
        <f ca="1">RisikoDetail!AI31+RAND()*0.4-+RAND()*0.4</f>
        <v>-0.90376220229807347</v>
      </c>
      <c r="U31" s="751">
        <f>RisikoDetail!AK31</f>
        <v>1</v>
      </c>
      <c r="V31" s="751"/>
      <c r="W31" s="751" t="str">
        <f>RisikoDetail!AM31</f>
        <v/>
      </c>
    </row>
    <row r="32" spans="2:23" x14ac:dyDescent="0.3">
      <c r="H32" s="748" t="str">
        <f>IF(RisikoDetail!F35&lt;&gt;"",CONCATENATE(K35," ",RisikoDetail!F35),"")</f>
        <v/>
      </c>
      <c r="I32" s="749" t="str">
        <f>IF(RisikoDetail!F75&lt;&gt;"",CONCATENATE(K75," ",RisikoDetail!F75),"")</f>
        <v/>
      </c>
      <c r="K32" s="747" t="str">
        <f>RisikoDetail!D32</f>
        <v>R27</v>
      </c>
      <c r="L32" s="751">
        <f ca="1">RisikoDetail!AD32+RAND()*0.4-RAND()*0.4</f>
        <v>-1.0580084976716106</v>
      </c>
      <c r="M32" s="751">
        <f ca="1">RisikoDetail!AC32+RAND()*0.4-RAND()*0.4</f>
        <v>-1.0225865606441165</v>
      </c>
      <c r="N32" s="751">
        <f>RisikoDetail!AE32</f>
        <v>1</v>
      </c>
      <c r="O32" s="751"/>
      <c r="P32" s="751" t="str">
        <f>RisikoDetail!AG32</f>
        <v/>
      </c>
      <c r="Q32" s="751"/>
      <c r="R32" s="751" t="str">
        <f>RisikoDetail!M32</f>
        <v>r27</v>
      </c>
      <c r="S32" s="751">
        <f ca="1">RisikoDetail!AJ32+RAND()*0.4-+RAND()*0.4</f>
        <v>-0.97435862208557267</v>
      </c>
      <c r="T32" s="751">
        <f ca="1">RisikoDetail!AI32+RAND()*0.4-+RAND()*0.4</f>
        <v>-0.89544232045056948</v>
      </c>
      <c r="U32" s="751">
        <f>RisikoDetail!AK32</f>
        <v>1</v>
      </c>
      <c r="V32" s="751"/>
      <c r="W32" s="751" t="str">
        <f>RisikoDetail!AM32</f>
        <v/>
      </c>
    </row>
    <row r="33" spans="2:23" x14ac:dyDescent="0.3">
      <c r="H33" s="748" t="str">
        <f>IF(RisikoDetail!F36&lt;&gt;"",CONCATENATE(K36," ",RisikoDetail!F36),"")</f>
        <v/>
      </c>
      <c r="I33" s="749" t="str">
        <f>IF(RisikoDetail!F76&lt;&gt;"",CONCATENATE(K76," ",RisikoDetail!F76),"")</f>
        <v/>
      </c>
      <c r="K33" s="747" t="str">
        <f>RisikoDetail!D33</f>
        <v>R28</v>
      </c>
      <c r="L33" s="751">
        <f ca="1">RisikoDetail!AD33+RAND()*0.4-RAND()*0.4</f>
        <v>-1.0922909962161174</v>
      </c>
      <c r="M33" s="751">
        <f ca="1">RisikoDetail!AC33+RAND()*0.4-RAND()*0.4</f>
        <v>-0.74155627297978288</v>
      </c>
      <c r="N33" s="751">
        <f>RisikoDetail!AE33</f>
        <v>1</v>
      </c>
      <c r="O33" s="751"/>
      <c r="P33" s="751" t="str">
        <f>RisikoDetail!AG33</f>
        <v/>
      </c>
      <c r="Q33" s="751"/>
      <c r="R33" s="751" t="str">
        <f>RisikoDetail!M33</f>
        <v>r28</v>
      </c>
      <c r="S33" s="751">
        <f ca="1">RisikoDetail!AJ33+RAND()*0.4-+RAND()*0.4</f>
        <v>-1.0890996762655751</v>
      </c>
      <c r="T33" s="751">
        <f ca="1">RisikoDetail!AI33+RAND()*0.4-+RAND()*0.4</f>
        <v>-0.78947149906670988</v>
      </c>
      <c r="U33" s="751">
        <f>RisikoDetail!AK33</f>
        <v>1</v>
      </c>
      <c r="V33" s="751"/>
      <c r="W33" s="751" t="str">
        <f>RisikoDetail!AM33</f>
        <v/>
      </c>
    </row>
    <row r="34" spans="2:23" x14ac:dyDescent="0.3">
      <c r="H34" s="748" t="str">
        <f>IF(RisikoDetail!F37&lt;&gt;"",CONCATENATE(K37," ",RisikoDetail!F37),"")</f>
        <v/>
      </c>
      <c r="I34" s="749" t="str">
        <f>IF(RisikoDetail!F77&lt;&gt;"",CONCATENATE(K77," ",RisikoDetail!F77),"")</f>
        <v/>
      </c>
      <c r="K34" s="747" t="str">
        <f>RisikoDetail!D34</f>
        <v>R29</v>
      </c>
      <c r="L34" s="751">
        <f ca="1">RisikoDetail!AD34+RAND()*0.4-RAND()*0.4</f>
        <v>-1.0912695667883465</v>
      </c>
      <c r="M34" s="751">
        <f ca="1">RisikoDetail!AC34+RAND()*0.4-RAND()*0.4</f>
        <v>-0.96400758832935451</v>
      </c>
      <c r="N34" s="751">
        <f>RisikoDetail!AE34</f>
        <v>1</v>
      </c>
      <c r="O34" s="751"/>
      <c r="P34" s="751" t="str">
        <f>RisikoDetail!AG34</f>
        <v/>
      </c>
      <c r="Q34" s="751"/>
      <c r="R34" s="751" t="str">
        <f>RisikoDetail!M34</f>
        <v>r29</v>
      </c>
      <c r="S34" s="751">
        <f ca="1">RisikoDetail!AJ34+RAND()*0.4-+RAND()*0.4</f>
        <v>-1.2426726808895037</v>
      </c>
      <c r="T34" s="751">
        <f ca="1">RisikoDetail!AI34+RAND()*0.4-+RAND()*0.4</f>
        <v>-0.87120751877441571</v>
      </c>
      <c r="U34" s="751">
        <f>RisikoDetail!AK34</f>
        <v>1</v>
      </c>
      <c r="V34" s="751"/>
      <c r="W34" s="751" t="str">
        <f>RisikoDetail!AM34</f>
        <v/>
      </c>
    </row>
    <row r="35" spans="2:23" x14ac:dyDescent="0.3">
      <c r="D35" s="602"/>
      <c r="H35" s="748" t="str">
        <f>IF(RisikoDetail!F38&lt;&gt;"",CONCATENATE(K38," ",RisikoDetail!F38),"")</f>
        <v/>
      </c>
      <c r="I35" s="749" t="str">
        <f>IF(RisikoDetail!F78&lt;&gt;"",CONCATENATE(K78," ",RisikoDetail!F78),"")</f>
        <v/>
      </c>
      <c r="K35" s="747" t="str">
        <f>RisikoDetail!D35</f>
        <v>R30</v>
      </c>
      <c r="L35" s="751">
        <f ca="1">RisikoDetail!AD35+RAND()*0.4-RAND()*0.4</f>
        <v>-0.87070624852198697</v>
      </c>
      <c r="M35" s="751">
        <f ca="1">RisikoDetail!AC35+RAND()*0.4-RAND()*0.4</f>
        <v>-0.95101517707820205</v>
      </c>
      <c r="N35" s="751">
        <f>RisikoDetail!AE35</f>
        <v>1</v>
      </c>
      <c r="O35" s="751"/>
      <c r="P35" s="751" t="str">
        <f>RisikoDetail!AG35</f>
        <v/>
      </c>
      <c r="Q35" s="751"/>
      <c r="R35" s="751" t="str">
        <f>RisikoDetail!M35</f>
        <v>r30</v>
      </c>
      <c r="S35" s="751">
        <f ca="1">RisikoDetail!AJ35+RAND()*0.4-+RAND()*0.4</f>
        <v>-0.94876849802569996</v>
      </c>
      <c r="T35" s="751">
        <f ca="1">RisikoDetail!AI35+RAND()*0.4-+RAND()*0.4</f>
        <v>-0.96311664987944634</v>
      </c>
      <c r="U35" s="751">
        <f>RisikoDetail!AK35</f>
        <v>1</v>
      </c>
      <c r="V35" s="751"/>
      <c r="W35" s="751" t="str">
        <f>RisikoDetail!AM35</f>
        <v/>
      </c>
    </row>
    <row r="36" spans="2:23" x14ac:dyDescent="0.3">
      <c r="H36" s="748" t="str">
        <f>IF(RisikoDetail!F39&lt;&gt;"",CONCATENATE(K39," ",RisikoDetail!F39),"")</f>
        <v/>
      </c>
      <c r="I36" s="749" t="str">
        <f>IF(RisikoDetail!F79&lt;&gt;"",CONCATENATE(K79," ",RisikoDetail!F79),"")</f>
        <v/>
      </c>
      <c r="K36" s="747" t="str">
        <f>RisikoDetail!D36</f>
        <v>R31</v>
      </c>
      <c r="L36" s="751">
        <f ca="1">RisikoDetail!AD36+RAND()*0.4-RAND()*0.4</f>
        <v>-0.96404194809788657</v>
      </c>
      <c r="M36" s="751">
        <f ca="1">RisikoDetail!AC36+RAND()*0.4-RAND()*0.4</f>
        <v>-0.81544697520645082</v>
      </c>
      <c r="N36" s="751">
        <f>RisikoDetail!AE36</f>
        <v>1</v>
      </c>
      <c r="P36" s="751" t="str">
        <f>RisikoDetail!AG36</f>
        <v/>
      </c>
      <c r="R36" s="751" t="str">
        <f>RisikoDetail!M36</f>
        <v>r31</v>
      </c>
      <c r="S36" s="751">
        <f ca="1">RisikoDetail!AJ36+RAND()*0.4-+RAND()*0.4</f>
        <v>-1.062553166937342</v>
      </c>
      <c r="T36" s="751">
        <f ca="1">RisikoDetail!AI36+RAND()*0.4-+RAND()*0.4</f>
        <v>-0.89039178597619406</v>
      </c>
      <c r="U36" s="751">
        <f>RisikoDetail!AK36</f>
        <v>1</v>
      </c>
      <c r="W36" s="751" t="str">
        <f>RisikoDetail!AM36</f>
        <v/>
      </c>
    </row>
    <row r="37" spans="2:23" x14ac:dyDescent="0.3">
      <c r="D37" s="41"/>
      <c r="H37" s="748" t="str">
        <f>IF(RisikoDetail!F40&lt;&gt;"",CONCATENATE(K40," ",RisikoDetail!F40),"")</f>
        <v/>
      </c>
      <c r="I37" s="749" t="str">
        <f>IF(RisikoDetail!F80&lt;&gt;"",CONCATENATE(K80," ",RisikoDetail!F80),"")</f>
        <v/>
      </c>
      <c r="K37" s="747" t="str">
        <f>RisikoDetail!D37</f>
        <v>R32</v>
      </c>
      <c r="L37" s="751">
        <f ca="1">RisikoDetail!AD37+RAND()*0.4-RAND()*0.4</f>
        <v>-0.82449876521818277</v>
      </c>
      <c r="M37" s="751">
        <f ca="1">RisikoDetail!AC37+RAND()*0.4-RAND()*0.4</f>
        <v>-1.0423681038919701</v>
      </c>
      <c r="N37" s="751">
        <f>RisikoDetail!AE37</f>
        <v>1</v>
      </c>
      <c r="O37" s="751"/>
      <c r="P37" s="751" t="str">
        <f>RisikoDetail!AG37</f>
        <v/>
      </c>
      <c r="Q37" s="751"/>
      <c r="R37" s="751" t="str">
        <f>RisikoDetail!M37</f>
        <v>r32</v>
      </c>
      <c r="S37" s="751">
        <f ca="1">RisikoDetail!AJ37+RAND()*0.4-+RAND()*0.4</f>
        <v>-1.010490689394796</v>
      </c>
      <c r="T37" s="751">
        <f ca="1">RisikoDetail!AI37+RAND()*0.4-+RAND()*0.4</f>
        <v>-0.88014959649963509</v>
      </c>
      <c r="U37" s="751">
        <f>RisikoDetail!AK37</f>
        <v>1</v>
      </c>
      <c r="V37" s="751"/>
      <c r="W37" s="751" t="str">
        <f>RisikoDetail!AM37</f>
        <v/>
      </c>
    </row>
    <row r="38" spans="2:23" x14ac:dyDescent="0.3">
      <c r="D38" s="41"/>
      <c r="H38" s="748" t="str">
        <f>IF(RisikoDetail!F41&lt;&gt;"",CONCATENATE(K41," ",RisikoDetail!F41),"")</f>
        <v/>
      </c>
      <c r="I38" s="749" t="str">
        <f>IF(RisikoDetail!F81&lt;&gt;"",CONCATENATE(K81," ",RisikoDetail!F81),"")</f>
        <v/>
      </c>
      <c r="K38" s="747" t="str">
        <f>RisikoDetail!D38</f>
        <v>R33</v>
      </c>
      <c r="L38" s="751">
        <f ca="1">RisikoDetail!AD38+RAND()*0.4-RAND()*0.4</f>
        <v>-1.0288509130439056</v>
      </c>
      <c r="M38" s="751">
        <f ca="1">RisikoDetail!AC38+RAND()*0.4-RAND()*0.4</f>
        <v>-1.1561623665101304</v>
      </c>
      <c r="N38" s="751">
        <f>RisikoDetail!AE38</f>
        <v>1</v>
      </c>
      <c r="O38" s="751"/>
      <c r="P38" s="751" t="str">
        <f>RisikoDetail!AG38</f>
        <v/>
      </c>
      <c r="Q38" s="751"/>
      <c r="R38" s="751" t="str">
        <f>RisikoDetail!M38</f>
        <v>r33</v>
      </c>
      <c r="S38" s="751">
        <f ca="1">RisikoDetail!AJ38+RAND()*0.4-+RAND()*0.4</f>
        <v>-0.87557479003522587</v>
      </c>
      <c r="T38" s="751">
        <f ca="1">RisikoDetail!AI38+RAND()*0.4-+RAND()*0.4</f>
        <v>-1.2041736602555593</v>
      </c>
      <c r="U38" s="751">
        <f>RisikoDetail!AK38</f>
        <v>1</v>
      </c>
      <c r="V38" s="751"/>
      <c r="W38" s="751" t="str">
        <f>RisikoDetail!AM38</f>
        <v/>
      </c>
    </row>
    <row r="39" spans="2:23" x14ac:dyDescent="0.3">
      <c r="D39" s="41"/>
      <c r="H39" s="748" t="str">
        <f>IF(RisikoDetail!F42&lt;&gt;"",CONCATENATE(K42," ",RisikoDetail!F42),"")</f>
        <v/>
      </c>
      <c r="I39" s="749" t="str">
        <f>IF(RisikoDetail!F82&lt;&gt;"",CONCATENATE(K82," ",RisikoDetail!F82),"")</f>
        <v/>
      </c>
      <c r="K39" s="747" t="str">
        <f>RisikoDetail!D39</f>
        <v>R34</v>
      </c>
      <c r="L39" s="751">
        <f ca="1">RisikoDetail!AD39+RAND()*0.4-RAND()*0.4</f>
        <v>-1.1095748239739625</v>
      </c>
      <c r="M39" s="751">
        <f ca="1">RisikoDetail!AC39+RAND()*0.4-RAND()*0.4</f>
        <v>-1.1454585370885348</v>
      </c>
      <c r="N39" s="751">
        <f>RisikoDetail!AE39</f>
        <v>1</v>
      </c>
      <c r="O39" s="751"/>
      <c r="P39" s="751" t="str">
        <f>RisikoDetail!AG39</f>
        <v/>
      </c>
      <c r="Q39" s="751"/>
      <c r="R39" s="751" t="str">
        <f>RisikoDetail!M39</f>
        <v>r34</v>
      </c>
      <c r="S39" s="751">
        <f ca="1">RisikoDetail!AJ39+RAND()*0.4-+RAND()*0.4</f>
        <v>-0.97838321750927371</v>
      </c>
      <c r="T39" s="751">
        <f ca="1">RisikoDetail!AI39+RAND()*0.4-+RAND()*0.4</f>
        <v>-1.1551056711650114</v>
      </c>
      <c r="U39" s="751">
        <f>RisikoDetail!AK39</f>
        <v>1</v>
      </c>
      <c r="V39" s="751"/>
      <c r="W39" s="751" t="str">
        <f>RisikoDetail!AM39</f>
        <v/>
      </c>
    </row>
    <row r="40" spans="2:23" x14ac:dyDescent="0.3">
      <c r="D40" s="41"/>
      <c r="H40" s="748" t="str">
        <f>IF(RisikoDetail!F43&lt;&gt;"",CONCATENATE(K43," ",RisikoDetail!F43),"")</f>
        <v/>
      </c>
      <c r="I40" s="749" t="str">
        <f>IF(RisikoDetail!F83&lt;&gt;"",CONCATENATE(K83," ",RisikoDetail!F83),"")</f>
        <v/>
      </c>
      <c r="K40" s="747" t="str">
        <f>RisikoDetail!D40</f>
        <v>R35</v>
      </c>
      <c r="L40" s="751">
        <f ca="1">RisikoDetail!AD40+RAND()*0.4-RAND()*0.4</f>
        <v>-0.83119745829564584</v>
      </c>
      <c r="M40" s="751">
        <f ca="1">RisikoDetail!AC40+RAND()*0.4-RAND()*0.4</f>
        <v>-1.0264251740515284</v>
      </c>
      <c r="N40" s="751">
        <f>RisikoDetail!AE40</f>
        <v>1</v>
      </c>
      <c r="O40" s="751"/>
      <c r="P40" s="751" t="str">
        <f>RisikoDetail!AG40</f>
        <v/>
      </c>
      <c r="Q40" s="751"/>
      <c r="R40" s="751" t="str">
        <f>RisikoDetail!M40</f>
        <v>r35</v>
      </c>
      <c r="S40" s="751">
        <f ca="1">RisikoDetail!AJ40+RAND()*0.4-+RAND()*0.4</f>
        <v>-1.0927074570732171</v>
      </c>
      <c r="T40" s="751">
        <f ca="1">RisikoDetail!AI40+RAND()*0.4-+RAND()*0.4</f>
        <v>-1.1541181453158404</v>
      </c>
      <c r="U40" s="751">
        <f>RisikoDetail!AK40</f>
        <v>1</v>
      </c>
      <c r="V40" s="751"/>
      <c r="W40" s="751" t="str">
        <f>RisikoDetail!AM40</f>
        <v/>
      </c>
    </row>
    <row r="41" spans="2:23" x14ac:dyDescent="0.3">
      <c r="H41" s="748" t="str">
        <f>IF(RisikoDetail!F44&lt;&gt;"",CONCATENATE(K44," ",RisikoDetail!F44),"")</f>
        <v/>
      </c>
      <c r="I41" s="749" t="str">
        <f>IF(RisikoDetail!F84&lt;&gt;"",CONCATENATE(K84," ",RisikoDetail!F84),"")</f>
        <v/>
      </c>
      <c r="K41" s="747" t="str">
        <f>RisikoDetail!D41</f>
        <v>R36</v>
      </c>
      <c r="L41" s="751">
        <f ca="1">RisikoDetail!AD41+RAND()*0.4-RAND()*0.4</f>
        <v>-0.98895872168545418</v>
      </c>
      <c r="M41" s="751">
        <f ca="1">RisikoDetail!AC41+RAND()*0.4-RAND()*0.4</f>
        <v>-0.69220027451601762</v>
      </c>
      <c r="N41" s="751">
        <f>RisikoDetail!AE41</f>
        <v>1</v>
      </c>
      <c r="P41" s="751" t="str">
        <f>RisikoDetail!AG41</f>
        <v/>
      </c>
      <c r="R41" s="751" t="str">
        <f>RisikoDetail!M41</f>
        <v>r36</v>
      </c>
      <c r="S41" s="751">
        <f ca="1">RisikoDetail!AJ41+RAND()*0.4-+RAND()*0.4</f>
        <v>-1.0781471519738424</v>
      </c>
      <c r="T41" s="751">
        <f ca="1">RisikoDetail!AI41+RAND()*0.4-+RAND()*0.4</f>
        <v>-0.91074182254312896</v>
      </c>
      <c r="U41" s="751">
        <f>RisikoDetail!AK41</f>
        <v>1</v>
      </c>
      <c r="W41" s="751" t="str">
        <f>RisikoDetail!AM41</f>
        <v/>
      </c>
    </row>
    <row r="42" spans="2:23" x14ac:dyDescent="0.3">
      <c r="H42" s="748" t="str">
        <f>IF(RisikoDetail!F45&lt;&gt;"",CONCATENATE(K45," ",RisikoDetail!F45),"")</f>
        <v/>
      </c>
      <c r="I42" s="749" t="str">
        <f>IF(RisikoDetail!F85&lt;&gt;"",CONCATENATE(K85," ",RisikoDetail!F85),"")</f>
        <v/>
      </c>
      <c r="K42" s="747" t="str">
        <f>RisikoDetail!D42</f>
        <v>R37</v>
      </c>
      <c r="L42" s="751">
        <f ca="1">RisikoDetail!AD42+RAND()*0.4-RAND()*0.4</f>
        <v>-1.0758515596489864</v>
      </c>
      <c r="M42" s="751">
        <f ca="1">RisikoDetail!AC42+RAND()*0.4-RAND()*0.4</f>
        <v>-1.119590606771486</v>
      </c>
      <c r="N42" s="751">
        <f>RisikoDetail!AE42</f>
        <v>1</v>
      </c>
      <c r="P42" s="751" t="str">
        <f>RisikoDetail!AG42</f>
        <v/>
      </c>
      <c r="R42" s="751" t="str">
        <f>RisikoDetail!M42</f>
        <v>r37</v>
      </c>
      <c r="S42" s="751">
        <f ca="1">RisikoDetail!AJ42+RAND()*0.4-+RAND()*0.4</f>
        <v>-0.81227416640141492</v>
      </c>
      <c r="T42" s="751">
        <f ca="1">RisikoDetail!AI42+RAND()*0.4-+RAND()*0.4</f>
        <v>-1.2261810150536798</v>
      </c>
      <c r="U42" s="751">
        <f>RisikoDetail!AK42</f>
        <v>1</v>
      </c>
      <c r="W42" s="751" t="str">
        <f>RisikoDetail!AM42</f>
        <v/>
      </c>
    </row>
    <row r="43" spans="2:23" s="41" customFormat="1" x14ac:dyDescent="0.3">
      <c r="B43" s="605" t="s">
        <v>1152</v>
      </c>
      <c r="C43" s="745"/>
      <c r="D43" s="745"/>
      <c r="E43" s="745"/>
      <c r="F43" s="745"/>
      <c r="G43" s="756">
        <f ca="1">TODAY()</f>
        <v>46049</v>
      </c>
      <c r="H43" s="757"/>
      <c r="I43" s="758"/>
      <c r="J43" s="752"/>
      <c r="K43" s="747" t="str">
        <f>RisikoDetail!D43</f>
        <v>R38</v>
      </c>
      <c r="L43" s="751">
        <f ca="1">RisikoDetail!AD43+RAND()*0.4-RAND()*0.4</f>
        <v>-0.75460437575379968</v>
      </c>
      <c r="M43" s="751">
        <f ca="1">RisikoDetail!AC43+RAND()*0.4-RAND()*0.4</f>
        <v>-1.0300231861153746</v>
      </c>
      <c r="N43" s="751">
        <f>RisikoDetail!AE43</f>
        <v>1</v>
      </c>
      <c r="O43" s="751"/>
      <c r="P43" s="751" t="str">
        <f>RisikoDetail!AG43</f>
        <v/>
      </c>
      <c r="Q43" s="751"/>
      <c r="R43" s="751" t="str">
        <f>RisikoDetail!M43</f>
        <v>r38</v>
      </c>
      <c r="S43" s="751">
        <f ca="1">RisikoDetail!AJ43+RAND()*0.4-+RAND()*0.4</f>
        <v>-1.307780480974901</v>
      </c>
      <c r="T43" s="751">
        <f ca="1">RisikoDetail!AI43+RAND()*0.4-+RAND()*0.4</f>
        <v>-1.0207961720155387</v>
      </c>
      <c r="U43" s="751">
        <f>RisikoDetail!AK43</f>
        <v>1</v>
      </c>
      <c r="V43" s="751"/>
      <c r="W43" s="751" t="str">
        <f>RisikoDetail!AM43</f>
        <v/>
      </c>
    </row>
    <row r="44" spans="2:23" x14ac:dyDescent="0.3">
      <c r="D44" s="41"/>
      <c r="K44" s="747" t="str">
        <f>RisikoDetail!D44</f>
        <v>R39</v>
      </c>
      <c r="L44" s="751">
        <f ca="1">RisikoDetail!AD44+RAND()*0.4-RAND()*0.4</f>
        <v>-0.82415370146103306</v>
      </c>
      <c r="M44" s="751">
        <f ca="1">RisikoDetail!AC44+RAND()*0.4-RAND()*0.4</f>
        <v>-1.0365799919670609</v>
      </c>
      <c r="N44" s="751">
        <f>RisikoDetail!AE44</f>
        <v>1</v>
      </c>
      <c r="O44" s="751"/>
      <c r="P44" s="751" t="str">
        <f>RisikoDetail!AG44</f>
        <v/>
      </c>
      <c r="Q44" s="751"/>
      <c r="R44" s="751" t="str">
        <f>RisikoDetail!M44</f>
        <v>r39</v>
      </c>
      <c r="S44" s="751">
        <f ca="1">RisikoDetail!AJ44+RAND()*0.4-+RAND()*0.4</f>
        <v>-1.113996928746861</v>
      </c>
      <c r="T44" s="751">
        <f ca="1">RisikoDetail!AI44+RAND()*0.4-+RAND()*0.4</f>
        <v>-1.28521493225775</v>
      </c>
      <c r="U44" s="751">
        <f>RisikoDetail!AK44</f>
        <v>1</v>
      </c>
      <c r="V44" s="751"/>
      <c r="W44" s="751" t="str">
        <f>RisikoDetail!AM44</f>
        <v/>
      </c>
    </row>
    <row r="45" spans="2:23" x14ac:dyDescent="0.3">
      <c r="D45" s="41"/>
      <c r="K45" s="747" t="str">
        <f>RisikoDetail!D45</f>
        <v>R40</v>
      </c>
      <c r="L45" s="751">
        <f ca="1">RisikoDetail!AD45+RAND()*0.4-RAND()*0.4</f>
        <v>-0.97557500544569997</v>
      </c>
      <c r="M45" s="751">
        <f ca="1">RisikoDetail!AC45+RAND()*0.4-RAND()*0.4</f>
        <v>-1.257741292135057</v>
      </c>
      <c r="N45" s="751">
        <f>RisikoDetail!AE45</f>
        <v>1</v>
      </c>
      <c r="O45" s="751"/>
      <c r="P45" s="751" t="str">
        <f>RisikoDetail!AG45</f>
        <v/>
      </c>
      <c r="Q45" s="751"/>
      <c r="R45" s="751" t="str">
        <f>RisikoDetail!M45</f>
        <v>r40</v>
      </c>
      <c r="S45" s="751">
        <f ca="1">RisikoDetail!AJ45+RAND()*0.4-+RAND()*0.4</f>
        <v>-0.89857926022281287</v>
      </c>
      <c r="T45" s="751">
        <f ca="1">RisikoDetail!AI45+RAND()*0.4-+RAND()*0.4</f>
        <v>-0.98304400152001126</v>
      </c>
      <c r="U45" s="751">
        <f>RisikoDetail!AK45</f>
        <v>1</v>
      </c>
      <c r="V45" s="751"/>
      <c r="W45" s="751" t="str">
        <f>RisikoDetail!AM45</f>
        <v/>
      </c>
    </row>
    <row r="46" spans="2:23" x14ac:dyDescent="0.3">
      <c r="D46" s="41"/>
      <c r="K46" s="747" t="str">
        <f>RisikoDetail!D46</f>
        <v>R41</v>
      </c>
      <c r="L46" s="751">
        <f ca="1">RisikoDetail!AD46+RAND()*0.4-RAND()*0.4</f>
        <v>-0.67246879396294568</v>
      </c>
      <c r="M46" s="751">
        <f ca="1">RisikoDetail!AC46+RAND()*0.4-RAND()*0.4</f>
        <v>-1.1090805467980822</v>
      </c>
      <c r="N46" s="751">
        <f>RisikoDetail!AE46</f>
        <v>1</v>
      </c>
      <c r="O46" s="751"/>
      <c r="P46" s="751" t="str">
        <f>RisikoDetail!AG46</f>
        <v/>
      </c>
      <c r="Q46" s="751"/>
      <c r="R46" s="751" t="str">
        <f>RisikoDetail!M46</f>
        <v>r41</v>
      </c>
      <c r="S46" s="751">
        <f ca="1">RisikoDetail!AJ46+RAND()*0.4-+RAND()*0.4</f>
        <v>-1.0343210822642108</v>
      </c>
      <c r="T46" s="751">
        <f ca="1">RisikoDetail!AI46+RAND()*0.4-+RAND()*0.4</f>
        <v>-0.97235285128805149</v>
      </c>
      <c r="U46" s="751">
        <f>RisikoDetail!AK46</f>
        <v>1</v>
      </c>
      <c r="V46" s="751"/>
      <c r="W46" s="751" t="str">
        <f>RisikoDetail!AM46</f>
        <v/>
      </c>
    </row>
    <row r="47" spans="2:23" x14ac:dyDescent="0.3">
      <c r="D47" s="41"/>
      <c r="K47" s="747" t="str">
        <f>RisikoDetail!D47</f>
        <v>R42</v>
      </c>
      <c r="L47" s="751">
        <f ca="1">RisikoDetail!AD47+RAND()*0.4-RAND()*0.4</f>
        <v>-0.9476361183331431</v>
      </c>
      <c r="M47" s="751">
        <f ca="1">RisikoDetail!AC47+RAND()*0.4-RAND()*0.4</f>
        <v>-1.1016211208694642</v>
      </c>
      <c r="N47" s="751">
        <f>RisikoDetail!AE47</f>
        <v>1</v>
      </c>
      <c r="O47" s="751"/>
      <c r="P47" s="751" t="str">
        <f>RisikoDetail!AG47</f>
        <v/>
      </c>
      <c r="Q47" s="751"/>
      <c r="R47" s="751" t="str">
        <f>RisikoDetail!M47</f>
        <v>r42</v>
      </c>
      <c r="S47" s="751">
        <f ca="1">RisikoDetail!AJ47+RAND()*0.4-+RAND()*0.4</f>
        <v>-1.0192214372637121</v>
      </c>
      <c r="T47" s="751">
        <f ca="1">RisikoDetail!AI47+RAND()*0.4-+RAND()*0.4</f>
        <v>-0.89394332420716238</v>
      </c>
      <c r="U47" s="751">
        <f>RisikoDetail!AK47</f>
        <v>1</v>
      </c>
      <c r="V47" s="751"/>
      <c r="W47" s="751" t="str">
        <f>RisikoDetail!AM47</f>
        <v/>
      </c>
    </row>
    <row r="48" spans="2:23" x14ac:dyDescent="0.3">
      <c r="D48" s="41"/>
      <c r="K48" s="747" t="str">
        <f>RisikoDetail!D48</f>
        <v>R43</v>
      </c>
      <c r="L48" s="751">
        <f ca="1">RisikoDetail!AD48+RAND()*0.4-RAND()*0.4</f>
        <v>-1.0631228226676364</v>
      </c>
      <c r="M48" s="751">
        <f ca="1">RisikoDetail!AC48+RAND()*0.4-RAND()*0.4</f>
        <v>-0.96538764690864587</v>
      </c>
      <c r="N48" s="751">
        <f>RisikoDetail!AE48</f>
        <v>1</v>
      </c>
      <c r="O48" s="751"/>
      <c r="P48" s="751" t="str">
        <f>RisikoDetail!AG48</f>
        <v/>
      </c>
      <c r="Q48" s="751"/>
      <c r="R48" s="751" t="str">
        <f>RisikoDetail!M48</f>
        <v>r43</v>
      </c>
      <c r="S48" s="751">
        <f ca="1">RisikoDetail!AJ48+RAND()*0.4-+RAND()*0.4</f>
        <v>-1.0077521394389573</v>
      </c>
      <c r="T48" s="751">
        <f ca="1">RisikoDetail!AI48+RAND()*0.4-+RAND()*0.4</f>
        <v>-1.0544759860682869</v>
      </c>
      <c r="U48" s="751">
        <f>RisikoDetail!AK48</f>
        <v>1</v>
      </c>
      <c r="V48" s="751"/>
      <c r="W48" s="751" t="str">
        <f>RisikoDetail!AM48</f>
        <v/>
      </c>
    </row>
    <row r="49" spans="11:23" x14ac:dyDescent="0.3">
      <c r="K49" s="747" t="str">
        <f>RisikoDetail!D49</f>
        <v>R44</v>
      </c>
      <c r="L49" s="751">
        <f ca="1">RisikoDetail!AD49+RAND()*0.4-RAND()*0.4</f>
        <v>-1.0524809563968218</v>
      </c>
      <c r="M49" s="751">
        <f ca="1">RisikoDetail!AC49+RAND()*0.4-RAND()*0.4</f>
        <v>-1.1130016582198066</v>
      </c>
      <c r="N49" s="751">
        <f>RisikoDetail!AE49</f>
        <v>1</v>
      </c>
      <c r="O49" s="751"/>
      <c r="P49" s="751" t="str">
        <f>RisikoDetail!AG49</f>
        <v/>
      </c>
      <c r="Q49" s="751"/>
      <c r="R49" s="751" t="str">
        <f>RisikoDetail!M49</f>
        <v>r44</v>
      </c>
      <c r="S49" s="751">
        <f ca="1">RisikoDetail!AJ49+RAND()*0.4-+RAND()*0.4</f>
        <v>-0.93988143392188062</v>
      </c>
      <c r="T49" s="751">
        <f ca="1">RisikoDetail!AI49+RAND()*0.4-+RAND()*0.4</f>
        <v>-0.754573686746838</v>
      </c>
      <c r="U49" s="751">
        <f>RisikoDetail!AK49</f>
        <v>1</v>
      </c>
      <c r="V49" s="751"/>
      <c r="W49" s="751" t="str">
        <f>RisikoDetail!AM49</f>
        <v/>
      </c>
    </row>
    <row r="50" spans="11:23" x14ac:dyDescent="0.3">
      <c r="K50" s="747" t="str">
        <f>RisikoDetail!D50</f>
        <v>R45</v>
      </c>
      <c r="L50" s="751">
        <f ca="1">RisikoDetail!AD50+RAND()*0.4-RAND()*0.4</f>
        <v>-1.1885415495792793</v>
      </c>
      <c r="M50" s="751">
        <f ca="1">RisikoDetail!AC50+RAND()*0.4-RAND()*0.4</f>
        <v>-1.1080811163019391</v>
      </c>
      <c r="N50" s="751">
        <f>RisikoDetail!AE50</f>
        <v>1</v>
      </c>
      <c r="O50" s="751"/>
      <c r="P50" s="751" t="str">
        <f>RisikoDetail!AG50</f>
        <v/>
      </c>
      <c r="Q50" s="751"/>
      <c r="R50" s="751" t="str">
        <f>RisikoDetail!M50</f>
        <v>r45</v>
      </c>
      <c r="S50" s="751">
        <f ca="1">RisikoDetail!AJ50+RAND()*0.4-+RAND()*0.4</f>
        <v>-1.0910751287318596</v>
      </c>
      <c r="T50" s="751">
        <f ca="1">RisikoDetail!AI50+RAND()*0.4-+RAND()*0.4</f>
        <v>-0.69340033085606112</v>
      </c>
      <c r="U50" s="751">
        <f>RisikoDetail!AK50</f>
        <v>1</v>
      </c>
      <c r="V50" s="751"/>
      <c r="W50" s="751" t="str">
        <f>RisikoDetail!AM50</f>
        <v/>
      </c>
    </row>
    <row r="51" spans="11:23" x14ac:dyDescent="0.3">
      <c r="K51" s="747" t="str">
        <f>RisikoDetail!D51</f>
        <v>R46</v>
      </c>
      <c r="L51" s="751">
        <f ca="1">RisikoDetail!AD51+RAND()*0.4-RAND()*0.4</f>
        <v>-1.0275795173494198</v>
      </c>
      <c r="M51" s="751">
        <f ca="1">RisikoDetail!AC51+RAND()*0.4-RAND()*0.4</f>
        <v>-0.71989528150001614</v>
      </c>
      <c r="N51" s="751">
        <f>RisikoDetail!AE51</f>
        <v>1</v>
      </c>
      <c r="O51" s="751"/>
      <c r="P51" s="751" t="str">
        <f>RisikoDetail!AG51</f>
        <v/>
      </c>
      <c r="Q51" s="751"/>
      <c r="R51" s="751" t="str">
        <f>RisikoDetail!M51</f>
        <v>r46</v>
      </c>
      <c r="S51" s="751">
        <f ca="1">RisikoDetail!AJ51+RAND()*0.4-+RAND()*0.4</f>
        <v>-1.1427935085065799</v>
      </c>
      <c r="T51" s="751">
        <f ca="1">RisikoDetail!AI51+RAND()*0.4-+RAND()*0.4</f>
        <v>-1.2020601160533044</v>
      </c>
      <c r="U51" s="751">
        <f>RisikoDetail!AK51</f>
        <v>1</v>
      </c>
      <c r="V51" s="751"/>
      <c r="W51" s="751" t="str">
        <f>RisikoDetail!AM51</f>
        <v/>
      </c>
    </row>
    <row r="52" spans="11:23" x14ac:dyDescent="0.3">
      <c r="K52" s="747" t="str">
        <f>RisikoDetail!D52</f>
        <v>R47</v>
      </c>
      <c r="L52" s="751">
        <f ca="1">RisikoDetail!AD52+RAND()*0.4-RAND()*0.4</f>
        <v>-0.72215344420992511</v>
      </c>
      <c r="M52" s="751">
        <f ca="1">RisikoDetail!AC52+RAND()*0.4-RAND()*0.4</f>
        <v>-1.0961758798564853</v>
      </c>
      <c r="N52" s="751">
        <f>RisikoDetail!AE52</f>
        <v>1</v>
      </c>
      <c r="O52" s="751"/>
      <c r="P52" s="751" t="str">
        <f>RisikoDetail!AG52</f>
        <v/>
      </c>
      <c r="Q52" s="751"/>
      <c r="R52" s="751" t="str">
        <f>RisikoDetail!M52</f>
        <v>r47</v>
      </c>
      <c r="S52" s="751">
        <f ca="1">RisikoDetail!AJ52+RAND()*0.4-+RAND()*0.4</f>
        <v>-1.3597083478081031</v>
      </c>
      <c r="T52" s="751">
        <f ca="1">RisikoDetail!AI52+RAND()*0.4-+RAND()*0.4</f>
        <v>-0.86401861372464872</v>
      </c>
      <c r="U52" s="751">
        <f>RisikoDetail!AK52</f>
        <v>1</v>
      </c>
      <c r="V52" s="751"/>
      <c r="W52" s="751" t="str">
        <f>RisikoDetail!AM52</f>
        <v/>
      </c>
    </row>
    <row r="53" spans="11:23" x14ac:dyDescent="0.3">
      <c r="K53" s="747" t="str">
        <f>RisikoDetail!D53</f>
        <v>R48</v>
      </c>
      <c r="L53" s="751">
        <f ca="1">RisikoDetail!AD53+RAND()*0.4-RAND()*0.4</f>
        <v>-0.80214835084202274</v>
      </c>
      <c r="M53" s="751">
        <f ca="1">RisikoDetail!AC53+RAND()*0.4-RAND()*0.4</f>
        <v>-0.62798864013300937</v>
      </c>
      <c r="N53" s="751">
        <f>RisikoDetail!AE53</f>
        <v>1</v>
      </c>
      <c r="O53" s="751"/>
      <c r="P53" s="751" t="str">
        <f>RisikoDetail!AG53</f>
        <v/>
      </c>
      <c r="Q53" s="751"/>
      <c r="R53" s="751" t="str">
        <f>RisikoDetail!M53</f>
        <v>r48</v>
      </c>
      <c r="S53" s="751">
        <f ca="1">RisikoDetail!AJ53+RAND()*0.4-+RAND()*0.4</f>
        <v>-0.79778548402170146</v>
      </c>
      <c r="T53" s="751">
        <f ca="1">RisikoDetail!AI53+RAND()*0.4-+RAND()*0.4</f>
        <v>-1.0041326647193829</v>
      </c>
      <c r="U53" s="751">
        <f>RisikoDetail!AK53</f>
        <v>1</v>
      </c>
      <c r="V53" s="751"/>
      <c r="W53" s="751" t="str">
        <f>RisikoDetail!AM53</f>
        <v/>
      </c>
    </row>
    <row r="54" spans="11:23" x14ac:dyDescent="0.3">
      <c r="K54" s="747" t="str">
        <f>RisikoDetail!D54</f>
        <v>R49</v>
      </c>
      <c r="L54" s="751">
        <f ca="1">RisikoDetail!AD54+RAND()*0.4-RAND()*0.4</f>
        <v>-0.97497810287887021</v>
      </c>
      <c r="M54" s="751">
        <f ca="1">RisikoDetail!AC54+RAND()*0.4-RAND()*0.4</f>
        <v>-1.2193828920021037</v>
      </c>
      <c r="N54" s="751">
        <f>RisikoDetail!AE54</f>
        <v>1</v>
      </c>
      <c r="O54" s="751"/>
      <c r="P54" s="751" t="str">
        <f>RisikoDetail!AG54</f>
        <v/>
      </c>
      <c r="Q54" s="751"/>
      <c r="R54" s="751" t="str">
        <f>RisikoDetail!M54</f>
        <v>r49</v>
      </c>
      <c r="S54" s="751">
        <f ca="1">RisikoDetail!AJ54+RAND()*0.4-+RAND()*0.4</f>
        <v>-0.85083153330647066</v>
      </c>
      <c r="T54" s="751">
        <f ca="1">RisikoDetail!AI54+RAND()*0.4-+RAND()*0.4</f>
        <v>-1.0006375685686302</v>
      </c>
      <c r="U54" s="751">
        <f>RisikoDetail!AK54</f>
        <v>1</v>
      </c>
      <c r="V54" s="751"/>
      <c r="W54" s="751" t="str">
        <f>RisikoDetail!AM54</f>
        <v/>
      </c>
    </row>
    <row r="55" spans="11:23" x14ac:dyDescent="0.3">
      <c r="K55" s="747" t="str">
        <f>RisikoDetail!D55</f>
        <v>R50</v>
      </c>
      <c r="L55" s="751">
        <f ca="1">RisikoDetail!AD55+RAND()*0.4-RAND()*0.4</f>
        <v>-1.1897114897377272</v>
      </c>
      <c r="M55" s="751">
        <f ca="1">RisikoDetail!AC55+RAND()*0.4-RAND()*0.4</f>
        <v>-1.2935134222266691</v>
      </c>
      <c r="N55" s="751">
        <f>RisikoDetail!AE55</f>
        <v>1</v>
      </c>
      <c r="O55" s="751"/>
      <c r="P55" s="751" t="str">
        <f>RisikoDetail!AG55</f>
        <v/>
      </c>
      <c r="Q55" s="751"/>
      <c r="R55" s="751" t="str">
        <f>RisikoDetail!M55</f>
        <v>r50</v>
      </c>
      <c r="S55" s="751">
        <f ca="1">RisikoDetail!AJ55+RAND()*0.4-+RAND()*0.4</f>
        <v>-0.8260046129874492</v>
      </c>
      <c r="T55" s="751">
        <f ca="1">RisikoDetail!AI55+RAND()*0.4-+RAND()*0.4</f>
        <v>-0.8247684591930563</v>
      </c>
      <c r="U55" s="751">
        <f>RisikoDetail!AK55</f>
        <v>1</v>
      </c>
      <c r="V55" s="751"/>
      <c r="W55" s="751" t="str">
        <f>RisikoDetail!AM55</f>
        <v/>
      </c>
    </row>
    <row r="56" spans="11:23" x14ac:dyDescent="0.3">
      <c r="K56" s="747" t="str">
        <f>RisikoDetail!D56</f>
        <v>R51</v>
      </c>
      <c r="L56" s="751">
        <f ca="1">RisikoDetail!AD56+RAND()*0.4-RAND()*0.4</f>
        <v>-1.0721646453294829</v>
      </c>
      <c r="M56" s="751">
        <f ca="1">RisikoDetail!AC56+RAND()*0.4-RAND()*0.4</f>
        <v>-1.0634976512970102</v>
      </c>
      <c r="N56" s="751">
        <f>RisikoDetail!AE56</f>
        <v>1</v>
      </c>
      <c r="O56" s="751"/>
      <c r="P56" s="751" t="str">
        <f>RisikoDetail!AG56</f>
        <v/>
      </c>
      <c r="Q56" s="751"/>
      <c r="R56" s="751" t="str">
        <f>RisikoDetail!M56</f>
        <v>r51</v>
      </c>
      <c r="S56" s="751">
        <f ca="1">RisikoDetail!AJ56+RAND()*0.4-+RAND()*0.4</f>
        <v>-0.88362001734663997</v>
      </c>
      <c r="T56" s="751">
        <f ca="1">RisikoDetail!AI56+RAND()*0.4-+RAND()*0.4</f>
        <v>-0.99772035437595252</v>
      </c>
      <c r="U56" s="751">
        <f>RisikoDetail!AK56</f>
        <v>1</v>
      </c>
      <c r="V56" s="751"/>
      <c r="W56" s="751" t="str">
        <f>RisikoDetail!AM56</f>
        <v/>
      </c>
    </row>
    <row r="57" spans="11:23" x14ac:dyDescent="0.3">
      <c r="K57" s="747" t="str">
        <f>RisikoDetail!D57</f>
        <v>R52</v>
      </c>
      <c r="L57" s="751">
        <f ca="1">RisikoDetail!AD57+RAND()*0.4-RAND()*0.4</f>
        <v>-0.90239342507624132</v>
      </c>
      <c r="M57" s="751">
        <f ca="1">RisikoDetail!AC57+RAND()*0.4-RAND()*0.4</f>
        <v>-1.1796020926282891</v>
      </c>
      <c r="N57" s="751">
        <f>RisikoDetail!AE57</f>
        <v>1</v>
      </c>
      <c r="O57" s="751"/>
      <c r="P57" s="751" t="str">
        <f>RisikoDetail!AG57</f>
        <v/>
      </c>
      <c r="Q57" s="751"/>
      <c r="R57" s="751" t="str">
        <f>RisikoDetail!M57</f>
        <v>r52</v>
      </c>
      <c r="S57" s="751">
        <f ca="1">RisikoDetail!AJ57+RAND()*0.4-+RAND()*0.4</f>
        <v>-1.1204828537297746</v>
      </c>
      <c r="T57" s="751">
        <f ca="1">RisikoDetail!AI57+RAND()*0.4-+RAND()*0.4</f>
        <v>-0.89016911953638533</v>
      </c>
      <c r="U57" s="751">
        <f>RisikoDetail!AK57</f>
        <v>1</v>
      </c>
      <c r="V57" s="751"/>
      <c r="W57" s="751" t="str">
        <f>RisikoDetail!AM57</f>
        <v/>
      </c>
    </row>
    <row r="58" spans="11:23" x14ac:dyDescent="0.3">
      <c r="K58" s="747" t="str">
        <f>RisikoDetail!D58</f>
        <v>R53</v>
      </c>
      <c r="L58" s="751">
        <f ca="1">RisikoDetail!AD58+RAND()*0.4-RAND()*0.4</f>
        <v>-0.98576707506035588</v>
      </c>
      <c r="M58" s="751">
        <f ca="1">RisikoDetail!AC58+RAND()*0.4-RAND()*0.4</f>
        <v>-0.87327621705122493</v>
      </c>
      <c r="N58" s="751">
        <f>RisikoDetail!AE58</f>
        <v>1</v>
      </c>
      <c r="O58" s="751"/>
      <c r="P58" s="751" t="str">
        <f>RisikoDetail!AG58</f>
        <v/>
      </c>
      <c r="Q58" s="751"/>
      <c r="R58" s="751" t="str">
        <f>RisikoDetail!M58</f>
        <v>r53</v>
      </c>
      <c r="S58" s="751">
        <f ca="1">RisikoDetail!AJ58+RAND()*0.4-+RAND()*0.4</f>
        <v>-1.1048124632756144</v>
      </c>
      <c r="T58" s="751">
        <f ca="1">RisikoDetail!AI58+RAND()*0.4-+RAND()*0.4</f>
        <v>-0.89935703335296946</v>
      </c>
      <c r="U58" s="751">
        <f>RisikoDetail!AK58</f>
        <v>1</v>
      </c>
      <c r="V58" s="751"/>
      <c r="W58" s="751" t="str">
        <f>RisikoDetail!AM58</f>
        <v/>
      </c>
    </row>
    <row r="59" spans="11:23" x14ac:dyDescent="0.3">
      <c r="K59" s="747" t="str">
        <f>RisikoDetail!D59</f>
        <v>R54</v>
      </c>
      <c r="L59" s="751">
        <f ca="1">RisikoDetail!AD59+RAND()*0.4-RAND()*0.4</f>
        <v>-0.91165487067687212</v>
      </c>
      <c r="M59" s="751">
        <f ca="1">RisikoDetail!AC59+RAND()*0.4-RAND()*0.4</f>
        <v>-0.88407509942627838</v>
      </c>
      <c r="N59" s="751">
        <f>RisikoDetail!AE59</f>
        <v>1</v>
      </c>
      <c r="O59" s="751"/>
      <c r="P59" s="751" t="str">
        <f>RisikoDetail!AG59</f>
        <v/>
      </c>
      <c r="Q59" s="751"/>
      <c r="R59" s="751" t="str">
        <f>RisikoDetail!M59</f>
        <v>r54</v>
      </c>
      <c r="S59" s="751">
        <f ca="1">RisikoDetail!AJ59+RAND()*0.4-+RAND()*0.4</f>
        <v>-1.0857277093945465</v>
      </c>
      <c r="T59" s="751">
        <f ca="1">RisikoDetail!AI59+RAND()*0.4-+RAND()*0.4</f>
        <v>-0.74982682842181003</v>
      </c>
      <c r="U59" s="751">
        <f>RisikoDetail!AK59</f>
        <v>1</v>
      </c>
      <c r="V59" s="751"/>
      <c r="W59" s="751" t="str">
        <f>RisikoDetail!AM59</f>
        <v/>
      </c>
    </row>
    <row r="60" spans="11:23" x14ac:dyDescent="0.3">
      <c r="K60" s="747" t="str">
        <f>RisikoDetail!D60</f>
        <v>R55</v>
      </c>
      <c r="L60" s="751">
        <f ca="1">RisikoDetail!AD60+RAND()*0.4-RAND()*0.4</f>
        <v>-0.76515431814871726</v>
      </c>
      <c r="M60" s="751">
        <f ca="1">RisikoDetail!AC60+RAND()*0.4-RAND()*0.4</f>
        <v>-0.87695945632345063</v>
      </c>
      <c r="N60" s="751">
        <f>RisikoDetail!AE60</f>
        <v>1</v>
      </c>
      <c r="O60" s="751"/>
      <c r="P60" s="751" t="str">
        <f>RisikoDetail!AG60</f>
        <v/>
      </c>
      <c r="Q60" s="751"/>
      <c r="R60" s="751" t="str">
        <f>RisikoDetail!M60</f>
        <v>r55</v>
      </c>
      <c r="S60" s="751">
        <f ca="1">RisikoDetail!AJ60+RAND()*0.4-+RAND()*0.4</f>
        <v>-0.81088441924724741</v>
      </c>
      <c r="T60" s="751">
        <f ca="1">RisikoDetail!AI60+RAND()*0.4-+RAND()*0.4</f>
        <v>-1.0113330615788132</v>
      </c>
      <c r="U60" s="751">
        <f>RisikoDetail!AK60</f>
        <v>1</v>
      </c>
      <c r="V60" s="751"/>
      <c r="W60" s="751" t="str">
        <f>RisikoDetail!AM60</f>
        <v/>
      </c>
    </row>
    <row r="61" spans="11:23" x14ac:dyDescent="0.3">
      <c r="K61" s="747" t="str">
        <f>RisikoDetail!D61</f>
        <v>R56</v>
      </c>
      <c r="L61" s="751">
        <f ca="1">RisikoDetail!AD61+RAND()*0.4-RAND()*0.4</f>
        <v>-1.2183508201138011</v>
      </c>
      <c r="M61" s="751">
        <f ca="1">RisikoDetail!AC61+RAND()*0.4-RAND()*0.4</f>
        <v>-1.0039258894903369</v>
      </c>
      <c r="N61" s="751">
        <f>RisikoDetail!AE61</f>
        <v>1</v>
      </c>
      <c r="O61" s="751"/>
      <c r="P61" s="751" t="str">
        <f>RisikoDetail!AG61</f>
        <v/>
      </c>
      <c r="Q61" s="751"/>
      <c r="R61" s="751" t="str">
        <f>RisikoDetail!M61</f>
        <v>r56</v>
      </c>
      <c r="S61" s="751">
        <f ca="1">RisikoDetail!AJ61+RAND()*0.4-+RAND()*0.4</f>
        <v>-1.1319527653458483</v>
      </c>
      <c r="T61" s="751">
        <f ca="1">RisikoDetail!AI61+RAND()*0.4-+RAND()*0.4</f>
        <v>-0.88946980635384232</v>
      </c>
      <c r="U61" s="751">
        <f>RisikoDetail!AK61</f>
        <v>1</v>
      </c>
      <c r="V61" s="751"/>
      <c r="W61" s="751" t="str">
        <f>RisikoDetail!AM61</f>
        <v/>
      </c>
    </row>
    <row r="62" spans="11:23" x14ac:dyDescent="0.3">
      <c r="K62" s="747" t="str">
        <f>RisikoDetail!D62</f>
        <v>R57</v>
      </c>
      <c r="L62" s="751">
        <f ca="1">RisikoDetail!AD62+RAND()*0.4-RAND()*0.4</f>
        <v>-1.1778836869071148</v>
      </c>
      <c r="M62" s="751">
        <f ca="1">RisikoDetail!AC62+RAND()*0.4-RAND()*0.4</f>
        <v>-1.025359807543345</v>
      </c>
      <c r="N62" s="751">
        <f>RisikoDetail!AE62</f>
        <v>1</v>
      </c>
      <c r="O62" s="751"/>
      <c r="P62" s="751" t="str">
        <f>RisikoDetail!AG62</f>
        <v/>
      </c>
      <c r="Q62" s="751"/>
      <c r="R62" s="751" t="str">
        <f>RisikoDetail!M62</f>
        <v>r57</v>
      </c>
      <c r="S62" s="751">
        <f ca="1">RisikoDetail!AJ62+RAND()*0.4-+RAND()*0.4</f>
        <v>-0.96520100037240508</v>
      </c>
      <c r="T62" s="751">
        <f ca="1">RisikoDetail!AI62+RAND()*0.4-+RAND()*0.4</f>
        <v>-1.0228952931579576</v>
      </c>
      <c r="U62" s="751">
        <f>RisikoDetail!AK62</f>
        <v>1</v>
      </c>
      <c r="V62" s="751"/>
      <c r="W62" s="751" t="str">
        <f>RisikoDetail!AM62</f>
        <v/>
      </c>
    </row>
    <row r="63" spans="11:23" x14ac:dyDescent="0.3">
      <c r="K63" s="747" t="str">
        <f>RisikoDetail!D63</f>
        <v>R58</v>
      </c>
      <c r="L63" s="751">
        <f ca="1">RisikoDetail!AD63+RAND()*0.4-RAND()*0.4</f>
        <v>-1.0746093626175643</v>
      </c>
      <c r="M63" s="751">
        <f ca="1">RisikoDetail!AC63+RAND()*0.4-RAND()*0.4</f>
        <v>-1.0902726130841283</v>
      </c>
      <c r="N63" s="751">
        <f>RisikoDetail!AE63</f>
        <v>1</v>
      </c>
      <c r="O63" s="751"/>
      <c r="P63" s="751" t="str">
        <f>RisikoDetail!AG63</f>
        <v/>
      </c>
      <c r="Q63" s="751"/>
      <c r="R63" s="751" t="str">
        <f>RisikoDetail!M63</f>
        <v>r58</v>
      </c>
      <c r="S63" s="751">
        <f ca="1">RisikoDetail!AJ63+RAND()*0.4-+RAND()*0.4</f>
        <v>-1.1041972226141057</v>
      </c>
      <c r="T63" s="751">
        <f ca="1">RisikoDetail!AI63+RAND()*0.4-+RAND()*0.4</f>
        <v>-1.1110729258773553</v>
      </c>
      <c r="U63" s="751">
        <f>RisikoDetail!AK63</f>
        <v>1</v>
      </c>
      <c r="V63" s="751"/>
      <c r="W63" s="751" t="str">
        <f>RisikoDetail!AM63</f>
        <v/>
      </c>
    </row>
    <row r="64" spans="11:23" x14ac:dyDescent="0.3">
      <c r="K64" s="747" t="str">
        <f>RisikoDetail!D64</f>
        <v>R59</v>
      </c>
      <c r="L64" s="751">
        <f ca="1">RisikoDetail!AD64+RAND()*0.4-RAND()*0.4</f>
        <v>-1.1607902824394802</v>
      </c>
      <c r="M64" s="751">
        <f ca="1">RisikoDetail!AC64+RAND()*0.4-RAND()*0.4</f>
        <v>-1.0403587536579391</v>
      </c>
      <c r="N64" s="751">
        <f>RisikoDetail!AE64</f>
        <v>1</v>
      </c>
      <c r="O64" s="751"/>
      <c r="P64" s="751" t="str">
        <f>RisikoDetail!AG64</f>
        <v/>
      </c>
      <c r="Q64" s="751"/>
      <c r="R64" s="751" t="str">
        <f>RisikoDetail!M64</f>
        <v>r59</v>
      </c>
      <c r="S64" s="751">
        <f ca="1">RisikoDetail!AJ64+RAND()*0.4-+RAND()*0.4</f>
        <v>-0.80862844568695347</v>
      </c>
      <c r="T64" s="751">
        <f ca="1">RisikoDetail!AI64+RAND()*0.4-+RAND()*0.4</f>
        <v>-0.76737637248667045</v>
      </c>
      <c r="U64" s="751">
        <f>RisikoDetail!AK64</f>
        <v>1</v>
      </c>
      <c r="V64" s="751"/>
      <c r="W64" s="751" t="str">
        <f>RisikoDetail!AM64</f>
        <v/>
      </c>
    </row>
    <row r="65" spans="11:23" x14ac:dyDescent="0.3">
      <c r="K65" s="747" t="str">
        <f>RisikoDetail!D65</f>
        <v>R60</v>
      </c>
      <c r="L65" s="751">
        <f ca="1">RisikoDetail!AD65+RAND()*0.4-RAND()*0.4</f>
        <v>-0.90305173837398589</v>
      </c>
      <c r="M65" s="751">
        <f ca="1">RisikoDetail!AC65+RAND()*0.4-RAND()*0.4</f>
        <v>-1.1646620011869246</v>
      </c>
      <c r="N65" s="751">
        <f>RisikoDetail!AE65</f>
        <v>1</v>
      </c>
      <c r="O65" s="751"/>
      <c r="P65" s="751" t="str">
        <f>RisikoDetail!AG65</f>
        <v/>
      </c>
      <c r="Q65" s="751"/>
      <c r="R65" s="751" t="str">
        <f>RisikoDetail!M65</f>
        <v>r60</v>
      </c>
      <c r="S65" s="751">
        <f ca="1">RisikoDetail!AJ65+RAND()*0.4-+RAND()*0.4</f>
        <v>-1.3341744147838142</v>
      </c>
      <c r="T65" s="751">
        <f ca="1">RisikoDetail!AI65+RAND()*0.4-+RAND()*0.4</f>
        <v>-1.0201928110173135</v>
      </c>
      <c r="U65" s="751">
        <f>RisikoDetail!AK65</f>
        <v>1</v>
      </c>
      <c r="V65" s="751"/>
      <c r="W65" s="751" t="str">
        <f>RisikoDetail!AM65</f>
        <v/>
      </c>
    </row>
    <row r="66" spans="11:23" x14ac:dyDescent="0.3">
      <c r="K66" s="747" t="str">
        <f>RisikoDetail!D66</f>
        <v>R61</v>
      </c>
      <c r="L66" s="751">
        <f ca="1">RisikoDetail!AD66+RAND()*0.4-RAND()*0.4</f>
        <v>-0.82820503200486828</v>
      </c>
      <c r="M66" s="751">
        <f ca="1">RisikoDetail!AC66+RAND()*0.4-RAND()*0.4</f>
        <v>-1.0712269553207125</v>
      </c>
      <c r="N66" s="751">
        <f>RisikoDetail!AE66</f>
        <v>1</v>
      </c>
      <c r="O66" s="751"/>
      <c r="P66" s="751" t="str">
        <f>RisikoDetail!AG66</f>
        <v/>
      </c>
      <c r="Q66" s="751"/>
      <c r="R66" s="751" t="str">
        <f>RisikoDetail!M66</f>
        <v>r61</v>
      </c>
      <c r="S66" s="751">
        <f ca="1">RisikoDetail!AJ66+RAND()*0.4-+RAND()*0.4</f>
        <v>-1.1128761010816719</v>
      </c>
      <c r="T66" s="751">
        <f ca="1">RisikoDetail!AI66+RAND()*0.4-+RAND()*0.4</f>
        <v>-0.76554066958292555</v>
      </c>
      <c r="U66" s="751">
        <f>RisikoDetail!AK66</f>
        <v>1</v>
      </c>
      <c r="V66" s="751"/>
      <c r="W66" s="751" t="str">
        <f>RisikoDetail!AM66</f>
        <v/>
      </c>
    </row>
    <row r="67" spans="11:23" x14ac:dyDescent="0.3">
      <c r="K67" s="747" t="str">
        <f>RisikoDetail!D67</f>
        <v>R62</v>
      </c>
      <c r="L67" s="751">
        <f ca="1">RisikoDetail!AD67+RAND()*0.4-RAND()*0.4</f>
        <v>-0.71585003675714498</v>
      </c>
      <c r="M67" s="751">
        <f ca="1">RisikoDetail!AC67+RAND()*0.4-RAND()*0.4</f>
        <v>-1.0492588845333748</v>
      </c>
      <c r="N67" s="751">
        <f>RisikoDetail!AE67</f>
        <v>1</v>
      </c>
      <c r="O67" s="751"/>
      <c r="P67" s="751" t="str">
        <f>RisikoDetail!AG67</f>
        <v/>
      </c>
      <c r="Q67" s="751"/>
      <c r="R67" s="751" t="str">
        <f>RisikoDetail!M67</f>
        <v>r62</v>
      </c>
      <c r="S67" s="751">
        <f ca="1">RisikoDetail!AJ67+RAND()*0.4-+RAND()*0.4</f>
        <v>-1.1320127201577481</v>
      </c>
      <c r="T67" s="751">
        <f ca="1">RisikoDetail!AI67+RAND()*0.4-+RAND()*0.4</f>
        <v>-0.92342737205816627</v>
      </c>
      <c r="U67" s="751">
        <f>RisikoDetail!AK67</f>
        <v>1</v>
      </c>
      <c r="V67" s="751"/>
      <c r="W67" s="751" t="str">
        <f>RisikoDetail!AM67</f>
        <v/>
      </c>
    </row>
    <row r="68" spans="11:23" x14ac:dyDescent="0.3">
      <c r="K68" s="747" t="str">
        <f>RisikoDetail!D68</f>
        <v>R63</v>
      </c>
      <c r="L68" s="751">
        <f ca="1">RisikoDetail!AD68+RAND()*0.4-RAND()*0.4</f>
        <v>-1.1339698618136329</v>
      </c>
      <c r="M68" s="751">
        <f ca="1">RisikoDetail!AC68+RAND()*0.4-RAND()*0.4</f>
        <v>-1.1294978007187788</v>
      </c>
      <c r="N68" s="751">
        <f>RisikoDetail!AE68</f>
        <v>1</v>
      </c>
      <c r="O68" s="751"/>
      <c r="P68" s="751" t="str">
        <f>RisikoDetail!AG68</f>
        <v/>
      </c>
      <c r="Q68" s="751"/>
      <c r="R68" s="751" t="str">
        <f>RisikoDetail!M68</f>
        <v>r63</v>
      </c>
      <c r="S68" s="751">
        <f ca="1">RisikoDetail!AJ68+RAND()*0.4-+RAND()*0.4</f>
        <v>-0.97722225983149102</v>
      </c>
      <c r="T68" s="751">
        <f ca="1">RisikoDetail!AI68+RAND()*0.4-+RAND()*0.4</f>
        <v>-0.97025697704886804</v>
      </c>
      <c r="U68" s="751">
        <f>RisikoDetail!AK68</f>
        <v>1</v>
      </c>
      <c r="V68" s="751"/>
      <c r="W68" s="751" t="str">
        <f>RisikoDetail!AM68</f>
        <v/>
      </c>
    </row>
    <row r="69" spans="11:23" x14ac:dyDescent="0.3">
      <c r="K69" s="747" t="str">
        <f>RisikoDetail!D69</f>
        <v>R64</v>
      </c>
      <c r="L69" s="751">
        <f ca="1">RisikoDetail!AD69+RAND()*0.4-RAND()*0.4</f>
        <v>-0.81745829560897276</v>
      </c>
      <c r="M69" s="751">
        <f ca="1">RisikoDetail!AC69+RAND()*0.4-RAND()*0.4</f>
        <v>-1.0670944295939451</v>
      </c>
      <c r="N69" s="751">
        <f>RisikoDetail!AE69</f>
        <v>1</v>
      </c>
      <c r="O69" s="751"/>
      <c r="P69" s="751" t="str">
        <f>RisikoDetail!AG69</f>
        <v/>
      </c>
      <c r="Q69" s="751"/>
      <c r="R69" s="751" t="str">
        <f>RisikoDetail!M69</f>
        <v>r64</v>
      </c>
      <c r="S69" s="751">
        <f ca="1">RisikoDetail!AJ69+RAND()*0.4-+RAND()*0.4</f>
        <v>-0.86813840823872446</v>
      </c>
      <c r="T69" s="751">
        <f ca="1">RisikoDetail!AI69+RAND()*0.4-+RAND()*0.4</f>
        <v>-0.95110048330919272</v>
      </c>
      <c r="U69" s="751">
        <f>RisikoDetail!AK69</f>
        <v>1</v>
      </c>
      <c r="V69" s="751"/>
      <c r="W69" s="751" t="str">
        <f>RisikoDetail!AM69</f>
        <v/>
      </c>
    </row>
    <row r="70" spans="11:23" x14ac:dyDescent="0.3">
      <c r="K70" s="747" t="str">
        <f>RisikoDetail!D70</f>
        <v>R65</v>
      </c>
      <c r="L70" s="751">
        <f ca="1">RisikoDetail!AD70+RAND()*0.4-RAND()*0.4</f>
        <v>-0.98676259973365243</v>
      </c>
      <c r="M70" s="751">
        <f ca="1">RisikoDetail!AC70+RAND()*0.4-RAND()*0.4</f>
        <v>-0.78311923079307089</v>
      </c>
      <c r="N70" s="751">
        <f>RisikoDetail!AE70</f>
        <v>1</v>
      </c>
      <c r="O70" s="751"/>
      <c r="P70" s="751" t="str">
        <f>RisikoDetail!AG70</f>
        <v/>
      </c>
      <c r="Q70" s="751"/>
      <c r="R70" s="751" t="str">
        <f>RisikoDetail!M70</f>
        <v>r65</v>
      </c>
      <c r="S70" s="751">
        <f ca="1">RisikoDetail!AJ70+RAND()*0.4-+RAND()*0.4</f>
        <v>-1.2466183300316878</v>
      </c>
      <c r="T70" s="751">
        <f ca="1">RisikoDetail!AI70+RAND()*0.4-+RAND()*0.4</f>
        <v>-0.87155355229464182</v>
      </c>
      <c r="U70" s="751">
        <f>RisikoDetail!AK70</f>
        <v>1</v>
      </c>
      <c r="V70" s="751"/>
      <c r="W70" s="751" t="str">
        <f>RisikoDetail!AM70</f>
        <v/>
      </c>
    </row>
    <row r="71" spans="11:23" x14ac:dyDescent="0.3">
      <c r="K71" s="747" t="str">
        <f>RisikoDetail!D71</f>
        <v>R66</v>
      </c>
      <c r="L71" s="751">
        <f ca="1">RisikoDetail!AD71+RAND()*0.4-RAND()*0.4</f>
        <v>-1.1836575773567586</v>
      </c>
      <c r="M71" s="751">
        <f ca="1">RisikoDetail!AC71+RAND()*0.4-RAND()*0.4</f>
        <v>-1.1166733742445176</v>
      </c>
      <c r="N71" s="751">
        <f>RisikoDetail!AE71</f>
        <v>1</v>
      </c>
      <c r="O71" s="751"/>
      <c r="P71" s="751" t="str">
        <f>RisikoDetail!AG71</f>
        <v/>
      </c>
      <c r="Q71" s="751"/>
      <c r="R71" s="751" t="str">
        <f>RisikoDetail!M71</f>
        <v>r66</v>
      </c>
      <c r="S71" s="751">
        <f ca="1">RisikoDetail!AJ71+RAND()*0.4-+RAND()*0.4</f>
        <v>-1.0672211598906944</v>
      </c>
      <c r="T71" s="751">
        <f ca="1">RisikoDetail!AI71+RAND()*0.4-+RAND()*0.4</f>
        <v>-0.78408139518313513</v>
      </c>
      <c r="U71" s="751">
        <f>RisikoDetail!AK71</f>
        <v>1</v>
      </c>
      <c r="V71" s="751"/>
      <c r="W71" s="751" t="str">
        <f>RisikoDetail!AM71</f>
        <v/>
      </c>
    </row>
    <row r="72" spans="11:23" x14ac:dyDescent="0.3">
      <c r="K72" s="747" t="str">
        <f>RisikoDetail!D72</f>
        <v>R67</v>
      </c>
      <c r="L72" s="751">
        <f ca="1">RisikoDetail!AD72+RAND()*0.4-RAND()*0.4</f>
        <v>-0.9652330623429658</v>
      </c>
      <c r="M72" s="751">
        <f ca="1">RisikoDetail!AC72+RAND()*0.4-RAND()*0.4</f>
        <v>-0.90063093729584909</v>
      </c>
      <c r="N72" s="751">
        <f>RisikoDetail!AE72</f>
        <v>1</v>
      </c>
      <c r="O72" s="751"/>
      <c r="P72" s="751" t="str">
        <f>RisikoDetail!AG72</f>
        <v/>
      </c>
      <c r="Q72" s="751"/>
      <c r="R72" s="751" t="str">
        <f>RisikoDetail!M72</f>
        <v>r67</v>
      </c>
      <c r="S72" s="751">
        <f ca="1">RisikoDetail!AJ72+RAND()*0.4-+RAND()*0.4</f>
        <v>-1.0223766591579102</v>
      </c>
      <c r="T72" s="751">
        <f ca="1">RisikoDetail!AI72+RAND()*0.4-+RAND()*0.4</f>
        <v>-0.88295763694346663</v>
      </c>
      <c r="U72" s="751">
        <f>RisikoDetail!AK72</f>
        <v>1</v>
      </c>
      <c r="V72" s="751"/>
      <c r="W72" s="751" t="str">
        <f>RisikoDetail!AM72</f>
        <v/>
      </c>
    </row>
    <row r="73" spans="11:23" x14ac:dyDescent="0.3">
      <c r="K73" s="747" t="str">
        <f>RisikoDetail!D73</f>
        <v>R68</v>
      </c>
      <c r="L73" s="751">
        <f ca="1">RisikoDetail!AD73+RAND()*0.4-RAND()*0.4</f>
        <v>-0.87185881827174505</v>
      </c>
      <c r="M73" s="751">
        <f ca="1">RisikoDetail!AC73+RAND()*0.4-RAND()*0.4</f>
        <v>-0.83450035959571323</v>
      </c>
      <c r="N73" s="751">
        <f>RisikoDetail!AE73</f>
        <v>1</v>
      </c>
      <c r="O73" s="751"/>
      <c r="P73" s="751" t="str">
        <f>RisikoDetail!AG73</f>
        <v/>
      </c>
      <c r="Q73" s="751"/>
      <c r="R73" s="751" t="str">
        <f>RisikoDetail!M73</f>
        <v>r68</v>
      </c>
      <c r="S73" s="751">
        <f ca="1">RisikoDetail!AJ73+RAND()*0.4-+RAND()*0.4</f>
        <v>-1.1570762861862303</v>
      </c>
      <c r="T73" s="751">
        <f ca="1">RisikoDetail!AI73+RAND()*0.4-+RAND()*0.4</f>
        <v>-0.62884575279596766</v>
      </c>
      <c r="U73" s="751">
        <f>RisikoDetail!AK73</f>
        <v>1</v>
      </c>
      <c r="V73" s="751"/>
      <c r="W73" s="751" t="str">
        <f>RisikoDetail!AM73</f>
        <v/>
      </c>
    </row>
    <row r="74" spans="11:23" x14ac:dyDescent="0.3">
      <c r="K74" s="747" t="str">
        <f>RisikoDetail!D74</f>
        <v>R69</v>
      </c>
      <c r="L74" s="751">
        <f ca="1">RisikoDetail!AD74+RAND()*0.4-RAND()*0.4</f>
        <v>-0.71271738151040842</v>
      </c>
      <c r="M74" s="751">
        <f ca="1">RisikoDetail!AC74+RAND()*0.4-RAND()*0.4</f>
        <v>-1.2689554566211201</v>
      </c>
      <c r="N74" s="751">
        <f>RisikoDetail!AE74</f>
        <v>1</v>
      </c>
      <c r="O74" s="751"/>
      <c r="P74" s="751" t="str">
        <f>RisikoDetail!AG74</f>
        <v/>
      </c>
      <c r="Q74" s="751"/>
      <c r="R74" s="751" t="str">
        <f>RisikoDetail!M74</f>
        <v>r69</v>
      </c>
      <c r="S74" s="751">
        <f ca="1">RisikoDetail!AJ74+RAND()*0.4-+RAND()*0.4</f>
        <v>-1.233803792300654</v>
      </c>
      <c r="T74" s="751">
        <f ca="1">RisikoDetail!AI74+RAND()*0.4-+RAND()*0.4</f>
        <v>-0.8457544950605892</v>
      </c>
      <c r="U74" s="751">
        <f>RisikoDetail!AK74</f>
        <v>1</v>
      </c>
      <c r="V74" s="751"/>
      <c r="W74" s="751" t="str">
        <f>RisikoDetail!AM74</f>
        <v/>
      </c>
    </row>
    <row r="75" spans="11:23" x14ac:dyDescent="0.3">
      <c r="K75" s="747" t="str">
        <f>RisikoDetail!D75</f>
        <v>R70</v>
      </c>
      <c r="L75" s="751">
        <f ca="1">RisikoDetail!AD75+RAND()*0.4-RAND()*0.4</f>
        <v>-1.0812675352551731</v>
      </c>
      <c r="M75" s="751">
        <f ca="1">RisikoDetail!AC75+RAND()*0.4-RAND()*0.4</f>
        <v>-0.79913381060024657</v>
      </c>
      <c r="N75" s="751">
        <f>RisikoDetail!AE75</f>
        <v>1</v>
      </c>
      <c r="O75" s="751"/>
      <c r="P75" s="751" t="str">
        <f>RisikoDetail!AG75</f>
        <v/>
      </c>
      <c r="Q75" s="751"/>
      <c r="R75" s="751" t="str">
        <f>RisikoDetail!M75</f>
        <v>r70</v>
      </c>
      <c r="S75" s="751">
        <f ca="1">RisikoDetail!AJ75+RAND()*0.4-+RAND()*0.4</f>
        <v>-0.84153383638419443</v>
      </c>
      <c r="T75" s="751">
        <f ca="1">RisikoDetail!AI75+RAND()*0.4-+RAND()*0.4</f>
        <v>-1.3161737150273609</v>
      </c>
      <c r="U75" s="751">
        <f>RisikoDetail!AK75</f>
        <v>1</v>
      </c>
      <c r="V75" s="751"/>
      <c r="W75" s="751" t="str">
        <f>RisikoDetail!AM75</f>
        <v/>
      </c>
    </row>
    <row r="76" spans="11:23" x14ac:dyDescent="0.3">
      <c r="K76" s="747" t="str">
        <f>RisikoDetail!D76</f>
        <v>R71</v>
      </c>
      <c r="L76" s="751">
        <f ca="1">RisikoDetail!AD76+RAND()*0.4-RAND()*0.4</f>
        <v>-1.2743921577997825</v>
      </c>
      <c r="M76" s="751">
        <f ca="1">RisikoDetail!AC76+RAND()*0.4-RAND()*0.4</f>
        <v>-1.0363955227068686</v>
      </c>
      <c r="N76" s="751">
        <f>RisikoDetail!AE76</f>
        <v>1</v>
      </c>
      <c r="O76" s="751"/>
      <c r="P76" s="751" t="str">
        <f>RisikoDetail!AG76</f>
        <v/>
      </c>
      <c r="Q76" s="751"/>
      <c r="R76" s="751" t="str">
        <f>RisikoDetail!M76</f>
        <v>r71</v>
      </c>
      <c r="S76" s="751">
        <f ca="1">RisikoDetail!AJ76+RAND()*0.4-+RAND()*0.4</f>
        <v>-1.2729908712726303</v>
      </c>
      <c r="T76" s="751">
        <f ca="1">RisikoDetail!AI76+RAND()*0.4-+RAND()*0.4</f>
        <v>-0.61732018976199754</v>
      </c>
      <c r="U76" s="751">
        <f>RisikoDetail!AK76</f>
        <v>1</v>
      </c>
      <c r="V76" s="751"/>
      <c r="W76" s="751" t="str">
        <f>RisikoDetail!AM76</f>
        <v/>
      </c>
    </row>
    <row r="77" spans="11:23" x14ac:dyDescent="0.3">
      <c r="K77" s="747" t="str">
        <f>RisikoDetail!D77</f>
        <v>R72</v>
      </c>
      <c r="L77" s="751">
        <f ca="1">RisikoDetail!AD77+RAND()*0.4-RAND()*0.4</f>
        <v>-0.99299862913827508</v>
      </c>
      <c r="M77" s="751">
        <f ca="1">RisikoDetail!AC77+RAND()*0.4-RAND()*0.4</f>
        <v>-1.1522928149770191</v>
      </c>
      <c r="N77" s="751">
        <f>RisikoDetail!AE77</f>
        <v>1</v>
      </c>
      <c r="O77" s="751"/>
      <c r="P77" s="751" t="str">
        <f>RisikoDetail!AG77</f>
        <v/>
      </c>
      <c r="Q77" s="751"/>
      <c r="R77" s="751" t="str">
        <f>RisikoDetail!M77</f>
        <v>r72</v>
      </c>
      <c r="S77" s="751">
        <f ca="1">RisikoDetail!AJ77+RAND()*0.4-+RAND()*0.4</f>
        <v>-1.1236052493598363</v>
      </c>
      <c r="T77" s="751">
        <f ca="1">RisikoDetail!AI77+RAND()*0.4-+RAND()*0.4</f>
        <v>-1.1796390516843411</v>
      </c>
      <c r="U77" s="751">
        <f>RisikoDetail!AK77</f>
        <v>1</v>
      </c>
      <c r="V77" s="751"/>
      <c r="W77" s="751" t="str">
        <f>RisikoDetail!AM77</f>
        <v/>
      </c>
    </row>
    <row r="78" spans="11:23" x14ac:dyDescent="0.3">
      <c r="K78" s="747" t="str">
        <f>RisikoDetail!D78</f>
        <v>R73</v>
      </c>
      <c r="L78" s="751">
        <f ca="1">RisikoDetail!AD78+RAND()*0.4-RAND()*0.4</f>
        <v>-0.98750485172597391</v>
      </c>
      <c r="M78" s="751">
        <f ca="1">RisikoDetail!AC78+RAND()*0.4-RAND()*0.4</f>
        <v>-0.86150362987769769</v>
      </c>
      <c r="N78" s="751">
        <f>RisikoDetail!AE78</f>
        <v>1</v>
      </c>
      <c r="O78" s="751"/>
      <c r="P78" s="751" t="str">
        <f>RisikoDetail!AG78</f>
        <v/>
      </c>
      <c r="Q78" s="751"/>
      <c r="R78" s="751" t="str">
        <f>RisikoDetail!M78</f>
        <v>r73</v>
      </c>
      <c r="S78" s="751">
        <f ca="1">RisikoDetail!AJ78+RAND()*0.4-+RAND()*0.4</f>
        <v>-0.87644910456897829</v>
      </c>
      <c r="T78" s="751">
        <f ca="1">RisikoDetail!AI78+RAND()*0.4-+RAND()*0.4</f>
        <v>-0.67997944461923465</v>
      </c>
      <c r="U78" s="751">
        <f>RisikoDetail!AK78</f>
        <v>1</v>
      </c>
      <c r="V78" s="751"/>
      <c r="W78" s="751" t="str">
        <f>RisikoDetail!AM78</f>
        <v/>
      </c>
    </row>
    <row r="79" spans="11:23" x14ac:dyDescent="0.3">
      <c r="K79" s="747" t="str">
        <f>RisikoDetail!D79</f>
        <v>R74</v>
      </c>
      <c r="L79" s="751">
        <f ca="1">RisikoDetail!AD79+RAND()*0.4-RAND()*0.4</f>
        <v>-1.2387875999862699</v>
      </c>
      <c r="M79" s="751">
        <f ca="1">RisikoDetail!AC79+RAND()*0.4-RAND()*0.4</f>
        <v>-1.250923115630393</v>
      </c>
      <c r="N79" s="751">
        <f>RisikoDetail!AE79</f>
        <v>1</v>
      </c>
      <c r="O79" s="751"/>
      <c r="P79" s="751" t="str">
        <f>RisikoDetail!AG79</f>
        <v/>
      </c>
      <c r="Q79" s="751"/>
      <c r="R79" s="751" t="str">
        <f>RisikoDetail!M79</f>
        <v>r74</v>
      </c>
      <c r="S79" s="751">
        <f ca="1">RisikoDetail!AJ79+RAND()*0.4-+RAND()*0.4</f>
        <v>-1.0487037674255379</v>
      </c>
      <c r="T79" s="751">
        <f ca="1">RisikoDetail!AI79+RAND()*0.4-+RAND()*0.4</f>
        <v>-1.0417764769668183</v>
      </c>
      <c r="U79" s="751">
        <f>RisikoDetail!AK79</f>
        <v>1</v>
      </c>
      <c r="V79" s="751"/>
      <c r="W79" s="751" t="str">
        <f>RisikoDetail!AM79</f>
        <v/>
      </c>
    </row>
    <row r="80" spans="11:23" x14ac:dyDescent="0.3">
      <c r="K80" s="747" t="str">
        <f>RisikoDetail!D80</f>
        <v>R75</v>
      </c>
      <c r="L80" s="751">
        <f ca="1">RisikoDetail!AD80+RAND()*0.4-RAND()*0.4</f>
        <v>-1.2286622249732397</v>
      </c>
      <c r="M80" s="751">
        <f ca="1">RisikoDetail!AC80+RAND()*0.4-RAND()*0.4</f>
        <v>-0.96278983591653522</v>
      </c>
      <c r="N80" s="751">
        <f>RisikoDetail!AE80</f>
        <v>1</v>
      </c>
      <c r="O80" s="751"/>
      <c r="P80" s="751" t="str">
        <f>RisikoDetail!AG80</f>
        <v/>
      </c>
      <c r="Q80" s="751"/>
      <c r="R80" s="751" t="str">
        <f>RisikoDetail!M80</f>
        <v>r75</v>
      </c>
      <c r="S80" s="751">
        <f ca="1">RisikoDetail!AJ80+RAND()*0.4-+RAND()*0.4</f>
        <v>-1.0185090304568631</v>
      </c>
      <c r="T80" s="751">
        <f ca="1">RisikoDetail!AI80+RAND()*0.4-+RAND()*0.4</f>
        <v>-1.0431865390582362</v>
      </c>
      <c r="U80" s="751">
        <f>RisikoDetail!AK80</f>
        <v>1</v>
      </c>
      <c r="V80" s="751"/>
      <c r="W80" s="751" t="str">
        <f>RisikoDetail!AM80</f>
        <v/>
      </c>
    </row>
    <row r="81" spans="7:23" x14ac:dyDescent="0.3">
      <c r="K81" s="747" t="str">
        <f>RisikoDetail!D81</f>
        <v>R76</v>
      </c>
      <c r="L81" s="751">
        <f ca="1">RisikoDetail!AD81+RAND()*0.4-RAND()*0.4</f>
        <v>-1.0646598697705383</v>
      </c>
      <c r="M81" s="751">
        <f ca="1">RisikoDetail!AC81+RAND()*0.4-RAND()*0.4</f>
        <v>-0.90859451669076974</v>
      </c>
      <c r="N81" s="751">
        <f>RisikoDetail!AE81</f>
        <v>1</v>
      </c>
      <c r="O81" s="751"/>
      <c r="P81" s="751" t="str">
        <f>RisikoDetail!AG81</f>
        <v/>
      </c>
      <c r="Q81" s="751"/>
      <c r="R81" s="751" t="str">
        <f>RisikoDetail!M81</f>
        <v>r76</v>
      </c>
      <c r="S81" s="751">
        <f ca="1">RisikoDetail!AJ81+RAND()*0.4-+RAND()*0.4</f>
        <v>-1.1221861708511727</v>
      </c>
      <c r="T81" s="751">
        <f ca="1">RisikoDetail!AI81+RAND()*0.4-+RAND()*0.4</f>
        <v>-0.96037156162599835</v>
      </c>
      <c r="U81" s="751">
        <f>RisikoDetail!AK81</f>
        <v>1</v>
      </c>
      <c r="V81" s="751"/>
      <c r="W81" s="751" t="str">
        <f>RisikoDetail!AM81</f>
        <v/>
      </c>
    </row>
    <row r="82" spans="7:23" s="41" customFormat="1" x14ac:dyDescent="0.3">
      <c r="G82" s="745"/>
      <c r="H82" s="745"/>
      <c r="I82" s="746"/>
      <c r="J82" s="651"/>
      <c r="K82" s="747" t="str">
        <f>RisikoDetail!D82</f>
        <v>R77</v>
      </c>
      <c r="L82" s="751">
        <f ca="1">RisikoDetail!AD82+RAND()*0.4-RAND()*0.4</f>
        <v>-0.99572451947601204</v>
      </c>
      <c r="M82" s="751">
        <f ca="1">RisikoDetail!AC82+RAND()*0.4-RAND()*0.4</f>
        <v>-1.172114298662924</v>
      </c>
      <c r="N82" s="751">
        <f>RisikoDetail!AE82</f>
        <v>1</v>
      </c>
      <c r="O82" s="751"/>
      <c r="P82" s="751" t="str">
        <f>RisikoDetail!AG82</f>
        <v/>
      </c>
      <c r="Q82" s="751"/>
      <c r="R82" s="751" t="str">
        <f>RisikoDetail!M82</f>
        <v>r77</v>
      </c>
      <c r="S82" s="751">
        <f ca="1">RisikoDetail!AJ82+RAND()*0.4-+RAND()*0.4</f>
        <v>-0.85871875478894633</v>
      </c>
      <c r="T82" s="751">
        <f ca="1">RisikoDetail!AI82+RAND()*0.4-+RAND()*0.4</f>
        <v>-0.86035610708897048</v>
      </c>
      <c r="U82" s="751">
        <f>RisikoDetail!AK82</f>
        <v>1</v>
      </c>
      <c r="V82" s="751"/>
      <c r="W82" s="751" t="str">
        <f>RisikoDetail!AM82</f>
        <v/>
      </c>
    </row>
    <row r="83" spans="7:23" s="41" customFormat="1" x14ac:dyDescent="0.3">
      <c r="G83" s="745"/>
      <c r="H83" s="745"/>
      <c r="I83" s="746"/>
      <c r="J83" s="651"/>
      <c r="K83" s="747" t="str">
        <f>RisikoDetail!D83</f>
        <v>R78</v>
      </c>
      <c r="L83" s="751">
        <f ca="1">RisikoDetail!AD83+RAND()*0.4-RAND()*0.4</f>
        <v>-0.9343695192316146</v>
      </c>
      <c r="M83" s="751">
        <f ca="1">RisikoDetail!AC83+RAND()*0.4-RAND()*0.4</f>
        <v>-0.74081202566908411</v>
      </c>
      <c r="N83" s="751">
        <f>RisikoDetail!AE83</f>
        <v>1</v>
      </c>
      <c r="O83" s="751"/>
      <c r="P83" s="751" t="str">
        <f>RisikoDetail!AG83</f>
        <v/>
      </c>
      <c r="Q83" s="751"/>
      <c r="R83" s="751" t="str">
        <f>RisikoDetail!M83</f>
        <v>r78</v>
      </c>
      <c r="S83" s="751">
        <f ca="1">RisikoDetail!AJ83+RAND()*0.4-+RAND()*0.4</f>
        <v>-0.95759654125426485</v>
      </c>
      <c r="T83" s="751">
        <f ca="1">RisikoDetail!AI83+RAND()*0.4-+RAND()*0.4</f>
        <v>-0.96844805034789849</v>
      </c>
      <c r="U83" s="751">
        <f>RisikoDetail!AK83</f>
        <v>1</v>
      </c>
      <c r="V83" s="751"/>
      <c r="W83" s="751" t="str">
        <f>RisikoDetail!AM83</f>
        <v/>
      </c>
    </row>
    <row r="84" spans="7:23" x14ac:dyDescent="0.3">
      <c r="K84" s="747" t="str">
        <f>RisikoDetail!D84</f>
        <v>R79</v>
      </c>
      <c r="L84" s="751">
        <f ca="1">RisikoDetail!AD84+RAND()*0.4-RAND()*0.4</f>
        <v>-1.1410658477829809</v>
      </c>
      <c r="M84" s="751">
        <f ca="1">RisikoDetail!AC84+RAND()*0.4-RAND()*0.4</f>
        <v>-1.2486433662849374</v>
      </c>
      <c r="N84" s="751">
        <f>RisikoDetail!AE84</f>
        <v>1</v>
      </c>
      <c r="O84" s="751"/>
      <c r="P84" s="751" t="str">
        <f>RisikoDetail!AG84</f>
        <v/>
      </c>
      <c r="Q84" s="751"/>
      <c r="R84" s="751" t="str">
        <f>RisikoDetail!M84</f>
        <v>r79</v>
      </c>
      <c r="S84" s="751">
        <f ca="1">RisikoDetail!AJ84+RAND()*0.4-+RAND()*0.4</f>
        <v>-1.0057691118046983</v>
      </c>
      <c r="T84" s="751">
        <f ca="1">RisikoDetail!AI84+RAND()*0.4-+RAND()*0.4</f>
        <v>-1.0309116477893143</v>
      </c>
      <c r="U84" s="751">
        <f>RisikoDetail!AK84</f>
        <v>1</v>
      </c>
      <c r="V84" s="751"/>
      <c r="W84" s="751" t="str">
        <f>RisikoDetail!AM84</f>
        <v/>
      </c>
    </row>
    <row r="85" spans="7:23" x14ac:dyDescent="0.3">
      <c r="K85" s="747" t="str">
        <f>RisikoDetail!D85</f>
        <v>R80</v>
      </c>
      <c r="L85" s="751">
        <f ca="1">RisikoDetail!AD85+RAND()*0.4-RAND()*0.4</f>
        <v>-0.7775532879510112</v>
      </c>
      <c r="M85" s="751">
        <f ca="1">RisikoDetail!AC85+RAND()*0.4-RAND()*0.4</f>
        <v>-1.0288424720445195</v>
      </c>
      <c r="N85" s="751">
        <f>RisikoDetail!AE85</f>
        <v>1</v>
      </c>
      <c r="O85" s="751"/>
      <c r="P85" s="751" t="str">
        <f>RisikoDetail!AG85</f>
        <v/>
      </c>
      <c r="Q85" s="751"/>
      <c r="R85" s="751" t="str">
        <f>RisikoDetail!M85</f>
        <v>r80</v>
      </c>
      <c r="S85" s="751">
        <f ca="1">RisikoDetail!AJ85+RAND()*0.4-+RAND()*0.4</f>
        <v>-0.82552001971361255</v>
      </c>
      <c r="T85" s="751">
        <f ca="1">RisikoDetail!AI85+RAND()*0.4-+RAND()*0.4</f>
        <v>-0.83406650604529819</v>
      </c>
      <c r="U85" s="751">
        <f>RisikoDetail!AK85</f>
        <v>1</v>
      </c>
      <c r="V85" s="751"/>
      <c r="W85" s="751" t="str">
        <f>RisikoDetail!AM85</f>
        <v/>
      </c>
    </row>
  </sheetData>
  <sheetProtection sheet="1" objects="1" scenarios="1" formatCells="0" formatColumns="0" formatRows="0" insertHyperlinks="0" selectLockedCells="1" sort="0" autoFilter="0"/>
  <mergeCells count="1">
    <mergeCell ref="J24:J25"/>
  </mergeCells>
  <pageMargins left="0.23622047244094491" right="0.23622047244094491" top="0.19685039370078741" bottom="0.19685039370078741" header="0.19685039370078741" footer="0.19685039370078741"/>
  <pageSetup paperSize="9" scale="77" orientation="landscape" r:id="rId1"/>
  <headerFooter>
    <oddFooter>&amp;L&amp;8&amp;K00-048(c) S.Imboden&amp;R&amp;8&amp;K00-048Seite &amp;P von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11">
    <tabColor theme="5" tint="0.59999389629810485"/>
  </sheetPr>
  <dimension ref="A1:BJA52"/>
  <sheetViews>
    <sheetView showGridLines="0" zoomScaleNormal="100" workbookViewId="0">
      <pane ySplit="1" topLeftCell="A2" activePane="bottomLeft" state="frozen"/>
      <selection sqref="A1:XFD1048576"/>
      <selection pane="bottomLeft" activeCell="A3" sqref="A3"/>
    </sheetView>
  </sheetViews>
  <sheetFormatPr baseColWidth="10" defaultColWidth="12.5546875" defaultRowHeight="14.4" x14ac:dyDescent="0.3"/>
  <cols>
    <col min="1" max="1" width="7" style="41" customWidth="1"/>
    <col min="2" max="2" width="4.5546875" style="764" customWidth="1"/>
    <col min="3" max="3" width="29" style="764" customWidth="1"/>
    <col min="4" max="4" width="7.6640625" style="764" customWidth="1"/>
    <col min="5" max="5" width="20.5546875" style="765" customWidth="1"/>
    <col min="6" max="6" width="53" style="764" customWidth="1"/>
    <col min="7" max="15" width="20.5546875" style="765" customWidth="1"/>
    <col min="16" max="16" width="8.88671875" style="649" customWidth="1"/>
    <col min="17" max="32" width="0.33203125" style="762" customWidth="1"/>
    <col min="33" max="33" width="0.33203125" style="649" customWidth="1"/>
    <col min="34" max="44" width="0.33203125" style="654" customWidth="1"/>
    <col min="45" max="45" width="12" style="654" customWidth="1"/>
    <col min="46" max="48" width="12.5546875" style="654"/>
    <col min="49" max="16384" width="12.5546875" style="764"/>
  </cols>
  <sheetData>
    <row r="1" spans="1:1613" s="641" customFormat="1" ht="45" customHeight="1" x14ac:dyDescent="0.6">
      <c r="A1" s="102"/>
      <c r="B1" s="638" t="str">
        <f ca="1">(' '!A214)</f>
        <v>Aperçu famille de risques</v>
      </c>
      <c r="C1" s="639"/>
      <c r="D1" s="639"/>
      <c r="E1" s="759"/>
      <c r="F1" s="639"/>
      <c r="G1" s="759"/>
      <c r="H1" s="759"/>
      <c r="I1" s="759"/>
      <c r="J1" s="759"/>
      <c r="K1" s="759"/>
      <c r="L1" s="759"/>
      <c r="M1" s="759"/>
      <c r="N1" s="759"/>
      <c r="O1" s="759"/>
      <c r="P1" s="760"/>
      <c r="Q1" s="761"/>
      <c r="R1" s="762" t="s">
        <v>887</v>
      </c>
      <c r="S1" s="763"/>
      <c r="T1" s="763"/>
      <c r="U1" s="763"/>
      <c r="V1" s="763" t="s">
        <v>889</v>
      </c>
      <c r="W1" s="763"/>
      <c r="X1" s="763"/>
      <c r="Y1" s="763"/>
      <c r="Z1" s="763"/>
      <c r="AA1" s="762" t="s">
        <v>887</v>
      </c>
      <c r="AB1" s="763"/>
      <c r="AC1" s="763"/>
      <c r="AD1" s="763"/>
      <c r="AE1" s="763" t="s">
        <v>889</v>
      </c>
      <c r="AF1" s="763"/>
      <c r="AG1" s="644"/>
      <c r="AH1" s="644"/>
      <c r="AI1" s="644"/>
      <c r="AJ1" s="644" t="s">
        <v>1008</v>
      </c>
      <c r="AK1" s="644"/>
      <c r="AL1" s="644"/>
      <c r="AM1" s="644"/>
      <c r="AN1" s="644"/>
      <c r="AO1" s="644"/>
      <c r="AP1" s="644"/>
      <c r="AQ1" s="644"/>
      <c r="AR1" s="644"/>
      <c r="AS1" s="644"/>
      <c r="AT1" s="644"/>
      <c r="AU1" s="644"/>
      <c r="AV1" s="644"/>
    </row>
    <row r="2" spans="1:1613" ht="15" customHeight="1" x14ac:dyDescent="0.3">
      <c r="R2" s="766" t="s">
        <v>961</v>
      </c>
      <c r="S2" s="767" t="s">
        <v>962</v>
      </c>
      <c r="T2" s="767"/>
      <c r="U2" s="768"/>
      <c r="V2" s="766" t="s">
        <v>961</v>
      </c>
      <c r="W2" s="767" t="s">
        <v>799</v>
      </c>
      <c r="X2" s="768"/>
      <c r="Y2" s="768"/>
      <c r="AJ2" s="654" t="str">
        <f ca="1">' '!A195</f>
        <v>Risque initial</v>
      </c>
      <c r="AL2" s="654" t="str">
        <f ca="1">' '!A198</f>
        <v>Risque résiduel</v>
      </c>
    </row>
    <row r="3" spans="1:1613" ht="4.5" hidden="1" customHeight="1" x14ac:dyDescent="0.3">
      <c r="Q3" s="769" t="str">
        <f>IF(RisikoDetail!H5&lt;&gt;"",CONCATENATE(RisikoDetail!G5," : ",RisikoDetail!H5),"")</f>
        <v/>
      </c>
    </row>
    <row r="4" spans="1:1613" ht="23.25" customHeight="1" x14ac:dyDescent="0.3">
      <c r="E4" s="770" t="str">
        <f>IF(RisikoDetail!F6&lt;&gt;"",CONCATENATE(RisikoDetail!D6," : ",RisikoDetail!F6),"")</f>
        <v>R1 : Risque 1</v>
      </c>
      <c r="G4" s="770" t="str">
        <f>IF(RisikoDetail!F14&lt;&gt;"",CONCATENATE(RisikoDetail!D14," : ",RisikoDetail!F14),"")</f>
        <v/>
      </c>
      <c r="H4" s="770"/>
      <c r="I4" s="770"/>
      <c r="J4" s="770"/>
      <c r="K4" s="770"/>
      <c r="L4" s="770"/>
      <c r="M4" s="770"/>
      <c r="N4" s="770"/>
      <c r="O4" s="770"/>
      <c r="P4" s="771"/>
      <c r="Q4" s="762" t="str">
        <f>RisikoDetail!D6</f>
        <v>R1</v>
      </c>
      <c r="R4" s="762">
        <f>RisikoDetail!AD6</f>
        <v>2</v>
      </c>
      <c r="S4" s="762">
        <f>RisikoDetail!AC6</f>
        <v>4</v>
      </c>
      <c r="U4" s="772" t="str">
        <f>RisikoDetail!M6</f>
        <v>r1</v>
      </c>
      <c r="V4" s="762">
        <f>RisikoDetail!AJ6</f>
        <v>2</v>
      </c>
      <c r="W4" s="762">
        <f>RisikoDetail!AI6</f>
        <v>4</v>
      </c>
      <c r="Z4" s="762" t="str">
        <f>RisikoDetail!D46</f>
        <v>R41</v>
      </c>
      <c r="AA4" s="762">
        <f>RisikoDetail!AD46</f>
        <v>-1</v>
      </c>
      <c r="AB4" s="762">
        <f>RisikoDetail!AC46</f>
        <v>-1</v>
      </c>
      <c r="AD4" s="772" t="str">
        <f>RisikoDetail!M46</f>
        <v>r41</v>
      </c>
      <c r="AE4" s="762">
        <f>RisikoDetail!AJ46</f>
        <v>-1</v>
      </c>
      <c r="AF4" s="762">
        <f>RisikoDetail!AI46</f>
        <v>-1</v>
      </c>
      <c r="AG4" s="649">
        <v>1</v>
      </c>
      <c r="AJ4" s="654" t="str">
        <f>Q4</f>
        <v>R1</v>
      </c>
      <c r="AK4" s="773">
        <f>IF(OR(R4&gt;0,S4&gt;0),SUM(R4:S4),"")</f>
        <v>6</v>
      </c>
      <c r="AL4" s="654" t="str">
        <f>U4</f>
        <v>r1</v>
      </c>
      <c r="AM4" s="773">
        <f>IF(OR(V4&gt;0,W4&gt;0),SUM(V4:W4),"")</f>
        <v>6</v>
      </c>
      <c r="AO4" s="654" t="str">
        <f>Z4</f>
        <v>R41</v>
      </c>
      <c r="AP4" s="773" t="str">
        <f>IF(OR(AA4&gt;0,AB4&gt;0),SUM(AA4:AB4),"")</f>
        <v/>
      </c>
      <c r="AQ4" s="654" t="str">
        <f>AD4</f>
        <v>r41</v>
      </c>
      <c r="AR4" s="773" t="str">
        <f>IF(OR(AE4&gt;0,AF4&gt;0),SUM(AE4:AF4),"")</f>
        <v/>
      </c>
    </row>
    <row r="5" spans="1:1613" ht="23.25" customHeight="1" x14ac:dyDescent="0.3">
      <c r="E5" s="770" t="str">
        <f>IF(RisikoDetail!F7&lt;&gt;"",CONCATENATE(RisikoDetail!D7," : ",RisikoDetail!F7),"")</f>
        <v>R2 : Risque 2</v>
      </c>
      <c r="G5" s="770" t="str">
        <f>IF(RisikoDetail!F15&lt;&gt;"",CONCATENATE(RisikoDetail!D15," : ",RisikoDetail!F15),"")</f>
        <v/>
      </c>
      <c r="H5" s="770"/>
      <c r="I5" s="770"/>
      <c r="J5" s="770"/>
      <c r="K5" s="770"/>
      <c r="L5" s="770"/>
      <c r="M5" s="770"/>
      <c r="N5" s="770"/>
      <c r="O5" s="770"/>
      <c r="P5" s="771"/>
      <c r="Q5" s="762" t="str">
        <f>RisikoDetail!D7</f>
        <v>R2</v>
      </c>
      <c r="R5" s="762">
        <f>RisikoDetail!AD7</f>
        <v>2</v>
      </c>
      <c r="S5" s="762">
        <f>RisikoDetail!AC7</f>
        <v>1</v>
      </c>
      <c r="U5" s="772" t="str">
        <f>RisikoDetail!M7</f>
        <v>r2</v>
      </c>
      <c r="V5" s="762">
        <f>RisikoDetail!AJ7</f>
        <v>2</v>
      </c>
      <c r="W5" s="762">
        <f>RisikoDetail!AI7</f>
        <v>1</v>
      </c>
      <c r="Z5" s="762" t="str">
        <f>RisikoDetail!D47</f>
        <v>R42</v>
      </c>
      <c r="AA5" s="762">
        <f>RisikoDetail!AD47</f>
        <v>-1</v>
      </c>
      <c r="AB5" s="762">
        <f>RisikoDetail!AC47</f>
        <v>-1</v>
      </c>
      <c r="AD5" s="772" t="str">
        <f>RisikoDetail!M47</f>
        <v>r42</v>
      </c>
      <c r="AE5" s="762">
        <f>RisikoDetail!AJ47</f>
        <v>-1</v>
      </c>
      <c r="AF5" s="762">
        <f>RisikoDetail!AI47</f>
        <v>-1</v>
      </c>
      <c r="AG5" s="649">
        <v>1</v>
      </c>
      <c r="AJ5" s="654" t="str">
        <f t="shared" ref="AJ5:AJ11" si="0">Q5</f>
        <v>R2</v>
      </c>
      <c r="AK5" s="773">
        <f t="shared" ref="AK5:AK11" si="1">IF(OR(R5&gt;0,S5&gt;0),SUM(R5:S5),"")</f>
        <v>3</v>
      </c>
      <c r="AL5" s="654" t="str">
        <f t="shared" ref="AL5:AL11" si="2">U5</f>
        <v>r2</v>
      </c>
      <c r="AM5" s="773">
        <f>IF(OR(V5&gt;0,W5&gt;0),SUM(V5:W5),"")</f>
        <v>3</v>
      </c>
      <c r="AO5" s="654" t="str">
        <f t="shared" ref="AO5:AO11" si="3">Z5</f>
        <v>R42</v>
      </c>
      <c r="AP5" s="773" t="str">
        <f t="shared" ref="AP5:AP11" si="4">IF(OR(AA5&gt;0,AB5&gt;0),SUM(AA5:AB5),"")</f>
        <v/>
      </c>
      <c r="AQ5" s="654" t="str">
        <f t="shared" ref="AQ5:AQ11" si="5">AD5</f>
        <v>r42</v>
      </c>
      <c r="AR5" s="773" t="str">
        <f t="shared" ref="AR5:AR11" si="6">IF(OR(AE5&gt;0,AF5&gt;0),SUM(AE5:AF5),"")</f>
        <v/>
      </c>
    </row>
    <row r="6" spans="1:1613" ht="23.25" customHeight="1" x14ac:dyDescent="0.3">
      <c r="E6" s="770" t="str">
        <f>IF(RisikoDetail!F8&lt;&gt;"",CONCATENATE(RisikoDetail!D8," : ",RisikoDetail!F8),"")</f>
        <v/>
      </c>
      <c r="G6" s="770" t="str">
        <f>IF(RisikoDetail!F16&lt;&gt;"",CONCATENATE(RisikoDetail!D16," : ",RisikoDetail!F16),"")</f>
        <v/>
      </c>
      <c r="H6" s="770"/>
      <c r="I6" s="770"/>
      <c r="J6" s="770"/>
      <c r="K6" s="770"/>
      <c r="L6" s="770"/>
      <c r="M6" s="770"/>
      <c r="N6" s="770"/>
      <c r="O6" s="770"/>
      <c r="P6" s="771"/>
      <c r="Q6" s="762" t="str">
        <f>RisikoDetail!D8</f>
        <v>R3</v>
      </c>
      <c r="R6" s="762">
        <f>RisikoDetail!AD8</f>
        <v>-1</v>
      </c>
      <c r="S6" s="762">
        <f>RisikoDetail!AC8</f>
        <v>-1</v>
      </c>
      <c r="U6" s="772" t="str">
        <f>RisikoDetail!M8</f>
        <v>r3</v>
      </c>
      <c r="V6" s="762">
        <f>RisikoDetail!AJ8</f>
        <v>-1</v>
      </c>
      <c r="W6" s="762">
        <f>RisikoDetail!AI8</f>
        <v>-1</v>
      </c>
      <c r="Z6" s="762" t="str">
        <f>RisikoDetail!D48</f>
        <v>R43</v>
      </c>
      <c r="AA6" s="762">
        <f>RisikoDetail!AD48</f>
        <v>-1</v>
      </c>
      <c r="AB6" s="762">
        <f>RisikoDetail!AC48</f>
        <v>-1</v>
      </c>
      <c r="AD6" s="772" t="str">
        <f>RisikoDetail!M48</f>
        <v>r43</v>
      </c>
      <c r="AE6" s="762">
        <f>RisikoDetail!AJ48</f>
        <v>-1</v>
      </c>
      <c r="AF6" s="762">
        <f>RisikoDetail!AI48</f>
        <v>-1</v>
      </c>
      <c r="AG6" s="649">
        <v>1</v>
      </c>
      <c r="AJ6" s="654" t="str">
        <f t="shared" si="0"/>
        <v>R3</v>
      </c>
      <c r="AK6" s="773" t="str">
        <f t="shared" si="1"/>
        <v/>
      </c>
      <c r="AL6" s="654" t="str">
        <f t="shared" si="2"/>
        <v>r3</v>
      </c>
      <c r="AM6" s="773" t="str">
        <f t="shared" ref="AM6:AM11" si="7">IF(OR(V6&gt;0,W6&gt;0),SUM(V6:W6),"")</f>
        <v/>
      </c>
      <c r="AO6" s="654" t="str">
        <f t="shared" si="3"/>
        <v>R43</v>
      </c>
      <c r="AP6" s="773" t="str">
        <f t="shared" si="4"/>
        <v/>
      </c>
      <c r="AQ6" s="654" t="str">
        <f t="shared" si="5"/>
        <v>r43</v>
      </c>
      <c r="AR6" s="773" t="str">
        <f t="shared" si="6"/>
        <v/>
      </c>
    </row>
    <row r="7" spans="1:1613" ht="23.25" customHeight="1" x14ac:dyDescent="0.3">
      <c r="E7" s="770" t="str">
        <f>IF(RisikoDetail!F9&lt;&gt;"",CONCATENATE(RisikoDetail!D9," : ",RisikoDetail!F9),"")</f>
        <v/>
      </c>
      <c r="G7" s="770" t="str">
        <f>IF(RisikoDetail!F17&lt;&gt;"",CONCATENATE(RisikoDetail!D17," : ",RisikoDetail!F17),"")</f>
        <v/>
      </c>
      <c r="H7" s="770"/>
      <c r="I7" s="770"/>
      <c r="J7" s="770"/>
      <c r="K7" s="770"/>
      <c r="L7" s="770"/>
      <c r="M7" s="770"/>
      <c r="N7" s="770"/>
      <c r="O7" s="770"/>
      <c r="P7" s="771"/>
      <c r="Q7" s="762" t="str">
        <f>RisikoDetail!D9</f>
        <v>R4</v>
      </c>
      <c r="R7" s="762">
        <f>RisikoDetail!AD9</f>
        <v>-1</v>
      </c>
      <c r="S7" s="762">
        <f>RisikoDetail!AC9</f>
        <v>-1</v>
      </c>
      <c r="U7" s="772" t="str">
        <f>RisikoDetail!M9</f>
        <v>r4</v>
      </c>
      <c r="V7" s="762">
        <f>RisikoDetail!AJ9</f>
        <v>-1</v>
      </c>
      <c r="W7" s="762">
        <f>RisikoDetail!AI9</f>
        <v>-1</v>
      </c>
      <c r="Z7" s="762" t="str">
        <f>RisikoDetail!D49</f>
        <v>R44</v>
      </c>
      <c r="AA7" s="762">
        <f>RisikoDetail!AD49</f>
        <v>-1</v>
      </c>
      <c r="AB7" s="762">
        <f>RisikoDetail!AC49</f>
        <v>-1</v>
      </c>
      <c r="AD7" s="772" t="str">
        <f>RisikoDetail!M49</f>
        <v>r44</v>
      </c>
      <c r="AE7" s="762">
        <f>RisikoDetail!AJ49</f>
        <v>-1</v>
      </c>
      <c r="AF7" s="762">
        <f>RisikoDetail!AI49</f>
        <v>-1</v>
      </c>
      <c r="AG7" s="649">
        <v>1</v>
      </c>
      <c r="AJ7" s="654" t="str">
        <f t="shared" si="0"/>
        <v>R4</v>
      </c>
      <c r="AK7" s="773" t="str">
        <f t="shared" si="1"/>
        <v/>
      </c>
      <c r="AL7" s="654" t="str">
        <f t="shared" si="2"/>
        <v>r4</v>
      </c>
      <c r="AM7" s="773" t="str">
        <f t="shared" si="7"/>
        <v/>
      </c>
      <c r="AO7" s="654" t="str">
        <f t="shared" si="3"/>
        <v>R44</v>
      </c>
      <c r="AP7" s="773" t="str">
        <f t="shared" si="4"/>
        <v/>
      </c>
      <c r="AQ7" s="654" t="str">
        <f t="shared" si="5"/>
        <v>r44</v>
      </c>
      <c r="AR7" s="773" t="str">
        <f t="shared" si="6"/>
        <v/>
      </c>
    </row>
    <row r="8" spans="1:1613" ht="23.25" customHeight="1" x14ac:dyDescent="0.3">
      <c r="E8" s="770" t="str">
        <f>IF(RisikoDetail!F10&lt;&gt;"",CONCATENATE(RisikoDetail!D10," : ",RisikoDetail!F10),"")</f>
        <v/>
      </c>
      <c r="G8" s="770" t="str">
        <f>IF(RisikoDetail!F18&lt;&gt;"",CONCATENATE(RisikoDetail!D18," : ",RisikoDetail!F18),"")</f>
        <v/>
      </c>
      <c r="H8" s="770"/>
      <c r="I8" s="770"/>
      <c r="J8" s="770"/>
      <c r="K8" s="770"/>
      <c r="L8" s="770"/>
      <c r="M8" s="770"/>
      <c r="N8" s="770"/>
      <c r="O8" s="770"/>
      <c r="P8" s="771"/>
      <c r="Q8" s="762" t="str">
        <f>RisikoDetail!D10</f>
        <v>R5</v>
      </c>
      <c r="R8" s="762">
        <f>RisikoDetail!AD10</f>
        <v>-1</v>
      </c>
      <c r="S8" s="762">
        <f>RisikoDetail!AC10</f>
        <v>-1</v>
      </c>
      <c r="U8" s="772" t="str">
        <f>RisikoDetail!M10</f>
        <v>r5</v>
      </c>
      <c r="V8" s="762">
        <f>RisikoDetail!AJ10</f>
        <v>-1</v>
      </c>
      <c r="W8" s="762">
        <f>RisikoDetail!AI10</f>
        <v>-1</v>
      </c>
      <c r="Z8" s="762" t="str">
        <f>RisikoDetail!D50</f>
        <v>R45</v>
      </c>
      <c r="AA8" s="762">
        <f>RisikoDetail!AD50</f>
        <v>-1</v>
      </c>
      <c r="AB8" s="762">
        <f>RisikoDetail!AC50</f>
        <v>-1</v>
      </c>
      <c r="AD8" s="772" t="str">
        <f>RisikoDetail!M50</f>
        <v>r45</v>
      </c>
      <c r="AE8" s="762">
        <f>RisikoDetail!AJ50</f>
        <v>-1</v>
      </c>
      <c r="AF8" s="762">
        <f>RisikoDetail!AI50</f>
        <v>-1</v>
      </c>
      <c r="AG8" s="649">
        <v>1</v>
      </c>
      <c r="AJ8" s="654" t="str">
        <f t="shared" si="0"/>
        <v>R5</v>
      </c>
      <c r="AK8" s="773" t="str">
        <f t="shared" si="1"/>
        <v/>
      </c>
      <c r="AL8" s="654" t="str">
        <f t="shared" si="2"/>
        <v>r5</v>
      </c>
      <c r="AM8" s="773" t="str">
        <f t="shared" si="7"/>
        <v/>
      </c>
      <c r="AO8" s="654" t="str">
        <f t="shared" si="3"/>
        <v>R45</v>
      </c>
      <c r="AP8" s="773" t="str">
        <f t="shared" si="4"/>
        <v/>
      </c>
      <c r="AQ8" s="654" t="str">
        <f t="shared" si="5"/>
        <v>r45</v>
      </c>
      <c r="AR8" s="773" t="str">
        <f t="shared" si="6"/>
        <v/>
      </c>
    </row>
    <row r="9" spans="1:1613" ht="23.25" customHeight="1" x14ac:dyDescent="0.3">
      <c r="E9" s="770" t="str">
        <f>IF(RisikoDetail!F11&lt;&gt;"",CONCATENATE(RisikoDetail!D11," : ",RisikoDetail!F11),"")</f>
        <v/>
      </c>
      <c r="G9" s="770" t="str">
        <f>IF(RisikoDetail!F19&lt;&gt;"",CONCATENATE(RisikoDetail!D19," : ",RisikoDetail!F19),"")</f>
        <v/>
      </c>
      <c r="H9" s="770"/>
      <c r="I9" s="770"/>
      <c r="J9" s="770"/>
      <c r="K9" s="770"/>
      <c r="L9" s="770"/>
      <c r="M9" s="770"/>
      <c r="N9" s="770"/>
      <c r="O9" s="770"/>
      <c r="P9" s="771"/>
      <c r="Q9" s="762" t="str">
        <f>RisikoDetail!D11</f>
        <v>R6</v>
      </c>
      <c r="R9" s="762">
        <f>RisikoDetail!AD11</f>
        <v>-1</v>
      </c>
      <c r="S9" s="762">
        <f>RisikoDetail!AC11</f>
        <v>-1</v>
      </c>
      <c r="U9" s="772" t="str">
        <f>RisikoDetail!M11</f>
        <v>r6</v>
      </c>
      <c r="V9" s="762">
        <f>RisikoDetail!AJ11</f>
        <v>-1</v>
      </c>
      <c r="W9" s="762">
        <f>RisikoDetail!AI11</f>
        <v>-1</v>
      </c>
      <c r="Z9" s="762" t="str">
        <f>RisikoDetail!D51</f>
        <v>R46</v>
      </c>
      <c r="AA9" s="762">
        <f>RisikoDetail!AD51</f>
        <v>-1</v>
      </c>
      <c r="AB9" s="762">
        <f>RisikoDetail!AC51</f>
        <v>-1</v>
      </c>
      <c r="AD9" s="772" t="str">
        <f>RisikoDetail!M51</f>
        <v>r46</v>
      </c>
      <c r="AE9" s="762">
        <f>RisikoDetail!AJ51</f>
        <v>-1</v>
      </c>
      <c r="AF9" s="762">
        <f>RisikoDetail!AI51</f>
        <v>-1</v>
      </c>
      <c r="AG9" s="649">
        <v>1</v>
      </c>
      <c r="AJ9" s="654" t="str">
        <f t="shared" si="0"/>
        <v>R6</v>
      </c>
      <c r="AK9" s="773" t="str">
        <f t="shared" si="1"/>
        <v/>
      </c>
      <c r="AL9" s="654" t="str">
        <f t="shared" si="2"/>
        <v>r6</v>
      </c>
      <c r="AM9" s="773" t="str">
        <f t="shared" si="7"/>
        <v/>
      </c>
      <c r="AO9" s="654" t="str">
        <f t="shared" si="3"/>
        <v>R46</v>
      </c>
      <c r="AP9" s="773" t="str">
        <f t="shared" si="4"/>
        <v/>
      </c>
      <c r="AQ9" s="654" t="str">
        <f t="shared" si="5"/>
        <v>r46</v>
      </c>
      <c r="AR9" s="773" t="str">
        <f t="shared" si="6"/>
        <v/>
      </c>
    </row>
    <row r="10" spans="1:1613" ht="23.25" customHeight="1" x14ac:dyDescent="0.3">
      <c r="E10" s="770" t="str">
        <f>IF(RisikoDetail!F12&lt;&gt;"",CONCATENATE(RisikoDetail!D12," : ",RisikoDetail!F12),"")</f>
        <v/>
      </c>
      <c r="G10" s="770" t="str">
        <f>IF(RisikoDetail!F20&lt;&gt;"",CONCATENATE(RisikoDetail!D20," : ",RisikoDetail!F20),"")</f>
        <v/>
      </c>
      <c r="H10" s="770"/>
      <c r="I10" s="770"/>
      <c r="J10" s="770"/>
      <c r="K10" s="770"/>
      <c r="L10" s="770"/>
      <c r="M10" s="770"/>
      <c r="N10" s="770"/>
      <c r="O10" s="770"/>
      <c r="P10" s="771"/>
      <c r="Q10" s="762" t="str">
        <f>RisikoDetail!D12</f>
        <v>R7</v>
      </c>
      <c r="R10" s="762">
        <f>RisikoDetail!AD12</f>
        <v>-1</v>
      </c>
      <c r="S10" s="762">
        <f>RisikoDetail!AC12</f>
        <v>-1</v>
      </c>
      <c r="U10" s="772" t="str">
        <f>RisikoDetail!M12</f>
        <v>r7</v>
      </c>
      <c r="V10" s="762">
        <f>RisikoDetail!AJ12</f>
        <v>-1</v>
      </c>
      <c r="W10" s="762">
        <f>RisikoDetail!AI12</f>
        <v>-1</v>
      </c>
      <c r="Z10" s="762" t="str">
        <f>RisikoDetail!D52</f>
        <v>R47</v>
      </c>
      <c r="AA10" s="762">
        <f>RisikoDetail!AD52</f>
        <v>-1</v>
      </c>
      <c r="AB10" s="762">
        <f>RisikoDetail!AC52</f>
        <v>-1</v>
      </c>
      <c r="AD10" s="772" t="str">
        <f>RisikoDetail!M52</f>
        <v>r47</v>
      </c>
      <c r="AE10" s="762">
        <f>RisikoDetail!AJ52</f>
        <v>-1</v>
      </c>
      <c r="AF10" s="762">
        <f>RisikoDetail!AI52</f>
        <v>-1</v>
      </c>
      <c r="AG10" s="649">
        <v>1</v>
      </c>
      <c r="AJ10" s="654" t="str">
        <f t="shared" si="0"/>
        <v>R7</v>
      </c>
      <c r="AK10" s="773" t="str">
        <f t="shared" si="1"/>
        <v/>
      </c>
      <c r="AL10" s="654" t="str">
        <f t="shared" si="2"/>
        <v>r7</v>
      </c>
      <c r="AM10" s="773" t="str">
        <f t="shared" si="7"/>
        <v/>
      </c>
      <c r="AO10" s="654" t="str">
        <f t="shared" si="3"/>
        <v>R47</v>
      </c>
      <c r="AP10" s="773" t="str">
        <f t="shared" si="4"/>
        <v/>
      </c>
      <c r="AQ10" s="654" t="str">
        <f t="shared" si="5"/>
        <v>r47</v>
      </c>
      <c r="AR10" s="773" t="str">
        <f t="shared" si="6"/>
        <v/>
      </c>
    </row>
    <row r="11" spans="1:1613" ht="23.25" customHeight="1" x14ac:dyDescent="0.3">
      <c r="E11" s="770" t="str">
        <f>IF(RisikoDetail!F13&lt;&gt;"",CONCATENATE(RisikoDetail!D13," : ",RisikoDetail!F13),"")</f>
        <v/>
      </c>
      <c r="G11" s="770" t="str">
        <f>IF(RisikoDetail!F21&lt;&gt;"",CONCATENATE(RisikoDetail!D21," : ",RisikoDetail!F21),"")</f>
        <v/>
      </c>
      <c r="H11" s="770"/>
      <c r="I11" s="770"/>
      <c r="J11" s="770"/>
      <c r="K11" s="770"/>
      <c r="L11" s="770"/>
      <c r="M11" s="770"/>
      <c r="N11" s="770"/>
      <c r="O11" s="770"/>
      <c r="P11" s="771"/>
      <c r="Q11" s="762" t="str">
        <f>RisikoDetail!D13</f>
        <v>R8</v>
      </c>
      <c r="R11" s="762">
        <f>RisikoDetail!AD13</f>
        <v>-1</v>
      </c>
      <c r="S11" s="762">
        <f>RisikoDetail!AC13</f>
        <v>-1</v>
      </c>
      <c r="U11" s="772" t="str">
        <f>RisikoDetail!M13</f>
        <v>r8</v>
      </c>
      <c r="V11" s="762">
        <f>RisikoDetail!AJ13</f>
        <v>-1</v>
      </c>
      <c r="W11" s="762">
        <f>RisikoDetail!AI13</f>
        <v>-1</v>
      </c>
      <c r="Z11" s="762" t="str">
        <f>RisikoDetail!D53</f>
        <v>R48</v>
      </c>
      <c r="AA11" s="762">
        <f>RisikoDetail!AD53</f>
        <v>-1</v>
      </c>
      <c r="AB11" s="762">
        <f>RisikoDetail!AC53</f>
        <v>-1</v>
      </c>
      <c r="AD11" s="772" t="str">
        <f>RisikoDetail!M53</f>
        <v>r48</v>
      </c>
      <c r="AE11" s="762">
        <f>RisikoDetail!AJ53</f>
        <v>-1</v>
      </c>
      <c r="AF11" s="762">
        <f>RisikoDetail!AI53</f>
        <v>-1</v>
      </c>
      <c r="AG11" s="649">
        <v>1</v>
      </c>
      <c r="AJ11" s="654" t="str">
        <f t="shared" si="0"/>
        <v>R8</v>
      </c>
      <c r="AK11" s="773" t="str">
        <f t="shared" si="1"/>
        <v/>
      </c>
      <c r="AL11" s="654" t="str">
        <f t="shared" si="2"/>
        <v>r8</v>
      </c>
      <c r="AM11" s="773" t="str">
        <f t="shared" si="7"/>
        <v/>
      </c>
      <c r="AO11" s="654" t="str">
        <f t="shared" si="3"/>
        <v>R48</v>
      </c>
      <c r="AP11" s="773" t="str">
        <f t="shared" si="4"/>
        <v/>
      </c>
      <c r="AQ11" s="654" t="str">
        <f t="shared" si="5"/>
        <v>r48</v>
      </c>
      <c r="AR11" s="773" t="str">
        <f t="shared" si="6"/>
        <v/>
      </c>
    </row>
    <row r="12" spans="1:1613" ht="23.25" customHeight="1" x14ac:dyDescent="0.3">
      <c r="G12" s="774"/>
      <c r="H12" s="774"/>
      <c r="I12" s="774"/>
      <c r="J12" s="774"/>
      <c r="K12" s="774"/>
      <c r="L12" s="774"/>
      <c r="M12" s="774"/>
      <c r="N12" s="774"/>
      <c r="O12" s="774"/>
      <c r="Q12" s="762" t="str">
        <f>RisikoDetail!D14</f>
        <v>R9</v>
      </c>
      <c r="R12" s="762">
        <f>RisikoDetail!AD14</f>
        <v>-1</v>
      </c>
      <c r="S12" s="762">
        <f>RisikoDetail!AC14</f>
        <v>-1</v>
      </c>
      <c r="U12" s="772" t="str">
        <f>RisikoDetail!M14</f>
        <v>r9</v>
      </c>
      <c r="V12" s="762">
        <f>RisikoDetail!AJ14</f>
        <v>-1</v>
      </c>
      <c r="W12" s="762">
        <f>RisikoDetail!AI14</f>
        <v>-1</v>
      </c>
      <c r="Z12" s="762" t="str">
        <f>RisikoDetail!D54</f>
        <v>R49</v>
      </c>
      <c r="AA12" s="762">
        <f>RisikoDetail!AD54</f>
        <v>-1</v>
      </c>
      <c r="AB12" s="762">
        <f>RisikoDetail!AC54</f>
        <v>-1</v>
      </c>
      <c r="AD12" s="772" t="str">
        <f>RisikoDetail!M54</f>
        <v>r49</v>
      </c>
      <c r="AE12" s="762">
        <f>RisikoDetail!AJ54</f>
        <v>-1</v>
      </c>
      <c r="AF12" s="762">
        <f>RisikoDetail!AI54</f>
        <v>-1</v>
      </c>
      <c r="AG12" s="649">
        <v>1</v>
      </c>
      <c r="AJ12" s="654" t="str">
        <f>Q12</f>
        <v>R9</v>
      </c>
      <c r="AK12" s="773" t="str">
        <f>IF(OR(R12&gt;0,S12&gt;0),SUM(R12:S12),"")</f>
        <v/>
      </c>
      <c r="AL12" s="654" t="str">
        <f>U12</f>
        <v>r9</v>
      </c>
      <c r="AM12" s="773" t="str">
        <f>IF(OR(V12&gt;0,W12&gt;0),SUM(V12:W12),"")</f>
        <v/>
      </c>
      <c r="AO12" s="654" t="str">
        <f>Z12</f>
        <v>R49</v>
      </c>
      <c r="AP12" s="773" t="str">
        <f>IF(OR(AA12&gt;0,AB12&gt;0),SUM(AA12:AB12),"")</f>
        <v/>
      </c>
      <c r="AQ12" s="654" t="str">
        <f>AD12</f>
        <v>r49</v>
      </c>
      <c r="AR12" s="773" t="str">
        <f>IF(OR(AE12&gt;0,AF12&gt;0),SUM(AE12:AF12),"")</f>
        <v/>
      </c>
    </row>
    <row r="13" spans="1:1613" ht="23.25" customHeight="1" x14ac:dyDescent="0.3">
      <c r="E13" s="770"/>
      <c r="G13" s="770"/>
      <c r="H13" s="770"/>
      <c r="I13" s="770"/>
      <c r="J13" s="770"/>
      <c r="K13" s="770"/>
      <c r="L13" s="770"/>
      <c r="M13" s="770"/>
      <c r="N13" s="770"/>
      <c r="O13" s="770"/>
      <c r="P13" s="771"/>
      <c r="Q13" s="762" t="str">
        <f>RisikoDetail!D15</f>
        <v>R10</v>
      </c>
      <c r="R13" s="762">
        <f>RisikoDetail!AD15</f>
        <v>-1</v>
      </c>
      <c r="S13" s="762">
        <f>RisikoDetail!AC15</f>
        <v>-1</v>
      </c>
      <c r="U13" s="772" t="str">
        <f>RisikoDetail!M15</f>
        <v>r10</v>
      </c>
      <c r="V13" s="762">
        <f>RisikoDetail!AJ15</f>
        <v>-1</v>
      </c>
      <c r="W13" s="762">
        <f>RisikoDetail!AI15</f>
        <v>-1</v>
      </c>
      <c r="Z13" s="762" t="str">
        <f>RisikoDetail!D55</f>
        <v>R50</v>
      </c>
      <c r="AA13" s="762">
        <f>RisikoDetail!AD55</f>
        <v>-1</v>
      </c>
      <c r="AB13" s="762">
        <f>RisikoDetail!AC55</f>
        <v>-1</v>
      </c>
      <c r="AD13" s="772" t="str">
        <f>RisikoDetail!M55</f>
        <v>r50</v>
      </c>
      <c r="AE13" s="762">
        <f>RisikoDetail!AJ55</f>
        <v>-1</v>
      </c>
      <c r="AF13" s="762">
        <f>RisikoDetail!AI55</f>
        <v>-1</v>
      </c>
      <c r="AG13" s="649">
        <v>1</v>
      </c>
      <c r="AJ13" s="654" t="str">
        <f t="shared" ref="AJ13:AJ19" si="8">Q13</f>
        <v>R10</v>
      </c>
      <c r="AK13" s="773" t="str">
        <f t="shared" ref="AK13:AK19" si="9">IF(OR(R13&gt;0,S13&gt;0),SUM(R13:S13),"")</f>
        <v/>
      </c>
      <c r="AL13" s="654" t="str">
        <f t="shared" ref="AL13:AL19" si="10">U13</f>
        <v>r10</v>
      </c>
      <c r="AM13" s="773" t="str">
        <f t="shared" ref="AM13:AM19" si="11">IF(OR(V13&gt;0,W13&gt;0),SUM(V13:W13),"")</f>
        <v/>
      </c>
      <c r="AO13" s="654" t="str">
        <f t="shared" ref="AO13:AO19" si="12">Z13</f>
        <v>R50</v>
      </c>
      <c r="AP13" s="773" t="str">
        <f t="shared" ref="AP13:AP19" si="13">IF(OR(AA13&gt;0,AB13&gt;0),SUM(AA13:AB13),"")</f>
        <v/>
      </c>
      <c r="AQ13" s="654" t="str">
        <f t="shared" ref="AQ13:AQ19" si="14">AD13</f>
        <v>r50</v>
      </c>
      <c r="AR13" s="773" t="str">
        <f t="shared" ref="AR13:AR19" si="15">IF(OR(AE13&gt;0,AF13&gt;0),SUM(AE13:AF13),"")</f>
        <v/>
      </c>
    </row>
    <row r="14" spans="1:1613" s="469" customFormat="1" ht="23.25" customHeight="1" x14ac:dyDescent="0.3">
      <c r="A14" s="41"/>
      <c r="B14" s="764"/>
      <c r="C14" s="764"/>
      <c r="D14" s="764"/>
      <c r="E14" s="770" t="str">
        <f>IF(RisikoDetail!F22&lt;&gt;"",CONCATENATE(RisikoDetail!D22," : ",RisikoDetail!F22),"")</f>
        <v/>
      </c>
      <c r="F14" s="764"/>
      <c r="G14" s="770" t="str">
        <f>IF(RisikoDetail!F30&lt;&gt;"",CONCATENATE(RisikoDetail!D30," : ",RisikoDetail!F30),"")</f>
        <v/>
      </c>
      <c r="H14" s="770"/>
      <c r="I14" s="770"/>
      <c r="J14" s="770"/>
      <c r="K14" s="770"/>
      <c r="L14" s="770"/>
      <c r="M14" s="770"/>
      <c r="N14" s="770"/>
      <c r="O14" s="770"/>
      <c r="P14" s="771"/>
      <c r="Q14" s="762" t="str">
        <f>RisikoDetail!D16</f>
        <v>R11</v>
      </c>
      <c r="R14" s="762">
        <f>RisikoDetail!AD16</f>
        <v>-1</v>
      </c>
      <c r="S14" s="762">
        <f>RisikoDetail!AC16</f>
        <v>-1</v>
      </c>
      <c r="T14" s="762"/>
      <c r="U14" s="772" t="str">
        <f>RisikoDetail!M16</f>
        <v>r11</v>
      </c>
      <c r="V14" s="762">
        <f>RisikoDetail!AJ16</f>
        <v>-1</v>
      </c>
      <c r="W14" s="762">
        <f>RisikoDetail!AI16</f>
        <v>-1</v>
      </c>
      <c r="X14" s="762"/>
      <c r="Y14" s="762"/>
      <c r="Z14" s="762" t="str">
        <f>RisikoDetail!D56</f>
        <v>R51</v>
      </c>
      <c r="AA14" s="762">
        <f>RisikoDetail!AD56</f>
        <v>-1</v>
      </c>
      <c r="AB14" s="762">
        <f>RisikoDetail!AC56</f>
        <v>-1</v>
      </c>
      <c r="AC14" s="762"/>
      <c r="AD14" s="772" t="str">
        <f>RisikoDetail!M56</f>
        <v>r51</v>
      </c>
      <c r="AE14" s="762">
        <f>RisikoDetail!AJ56</f>
        <v>-1</v>
      </c>
      <c r="AF14" s="762">
        <f>RisikoDetail!AI56</f>
        <v>-1</v>
      </c>
      <c r="AG14" s="649">
        <v>1</v>
      </c>
      <c r="AH14" s="654"/>
      <c r="AI14" s="654"/>
      <c r="AJ14" s="654" t="str">
        <f t="shared" si="8"/>
        <v>R11</v>
      </c>
      <c r="AK14" s="773" t="str">
        <f t="shared" si="9"/>
        <v/>
      </c>
      <c r="AL14" s="654" t="str">
        <f t="shared" si="10"/>
        <v>r11</v>
      </c>
      <c r="AM14" s="773" t="str">
        <f t="shared" si="11"/>
        <v/>
      </c>
      <c r="AN14" s="654"/>
      <c r="AO14" s="654" t="str">
        <f t="shared" si="12"/>
        <v>R51</v>
      </c>
      <c r="AP14" s="773" t="str">
        <f t="shared" si="13"/>
        <v/>
      </c>
      <c r="AQ14" s="654" t="str">
        <f t="shared" si="14"/>
        <v>r51</v>
      </c>
      <c r="AR14" s="773" t="str">
        <f t="shared" si="15"/>
        <v/>
      </c>
      <c r="AS14" s="654"/>
      <c r="AT14" s="654"/>
      <c r="AU14" s="654"/>
      <c r="AV14" s="654"/>
      <c r="AW14" s="764"/>
      <c r="AX14" s="764"/>
      <c r="AY14" s="764"/>
      <c r="AZ14" s="764"/>
      <c r="BA14" s="764"/>
      <c r="BB14" s="764"/>
      <c r="BC14" s="764"/>
      <c r="BD14" s="764"/>
      <c r="BE14" s="764"/>
      <c r="BF14" s="764"/>
      <c r="BG14" s="764"/>
      <c r="BH14" s="764"/>
      <c r="BI14" s="764"/>
      <c r="BJ14" s="764"/>
      <c r="BK14" s="764"/>
      <c r="BL14" s="764"/>
      <c r="BM14" s="764"/>
      <c r="BN14" s="764"/>
      <c r="BO14" s="764"/>
      <c r="BP14" s="764"/>
      <c r="BQ14" s="764"/>
      <c r="BR14" s="764"/>
      <c r="BS14" s="764"/>
      <c r="BT14" s="764"/>
      <c r="BU14" s="764"/>
      <c r="BV14" s="764"/>
      <c r="BW14" s="764"/>
      <c r="BX14" s="764"/>
      <c r="BY14" s="764"/>
      <c r="BZ14" s="764"/>
      <c r="CA14" s="764"/>
      <c r="CB14" s="764"/>
      <c r="CC14" s="764"/>
      <c r="CD14" s="764"/>
      <c r="CE14" s="764"/>
      <c r="CF14" s="764"/>
      <c r="CG14" s="764"/>
      <c r="CH14" s="764"/>
      <c r="CI14" s="764"/>
      <c r="CJ14" s="764"/>
      <c r="CK14" s="764"/>
      <c r="CL14" s="764"/>
      <c r="CM14" s="764"/>
      <c r="CN14" s="764"/>
      <c r="CO14" s="764"/>
      <c r="CP14" s="764"/>
      <c r="CQ14" s="764"/>
      <c r="CR14" s="764"/>
      <c r="CS14" s="764"/>
      <c r="CT14" s="764"/>
      <c r="CU14" s="764"/>
      <c r="CV14" s="764"/>
      <c r="CW14" s="764"/>
      <c r="CX14" s="764"/>
      <c r="CY14" s="764"/>
      <c r="CZ14" s="764"/>
      <c r="DA14" s="764"/>
      <c r="DB14" s="764"/>
      <c r="DC14" s="764"/>
      <c r="DD14" s="764"/>
      <c r="DE14" s="764"/>
      <c r="DF14" s="764"/>
      <c r="DG14" s="764"/>
      <c r="DH14" s="764"/>
      <c r="DI14" s="764"/>
      <c r="DJ14" s="764"/>
      <c r="DK14" s="764"/>
      <c r="DL14" s="764"/>
      <c r="DM14" s="764"/>
      <c r="DN14" s="764"/>
      <c r="DO14" s="764"/>
      <c r="DP14" s="764"/>
      <c r="DQ14" s="764"/>
      <c r="DR14" s="764"/>
      <c r="DS14" s="764"/>
      <c r="DT14" s="764"/>
      <c r="DU14" s="764"/>
      <c r="DV14" s="764"/>
      <c r="DW14" s="764"/>
      <c r="DX14" s="764"/>
      <c r="DY14" s="764"/>
      <c r="DZ14" s="764"/>
      <c r="EA14" s="764"/>
      <c r="EB14" s="764"/>
      <c r="EC14" s="764"/>
      <c r="ED14" s="764"/>
      <c r="EE14" s="764"/>
      <c r="EF14" s="764"/>
      <c r="EG14" s="764"/>
      <c r="EH14" s="764"/>
      <c r="EI14" s="764"/>
      <c r="EJ14" s="764"/>
      <c r="EK14" s="764"/>
      <c r="EL14" s="764"/>
      <c r="EM14" s="764"/>
      <c r="EN14" s="764"/>
      <c r="EO14" s="764"/>
      <c r="EP14" s="764"/>
      <c r="EQ14" s="764"/>
      <c r="ER14" s="764"/>
      <c r="ES14" s="764"/>
      <c r="ET14" s="764"/>
      <c r="EU14" s="764"/>
      <c r="EV14" s="764"/>
      <c r="EW14" s="764"/>
      <c r="EX14" s="764"/>
      <c r="EY14" s="764"/>
      <c r="EZ14" s="764"/>
      <c r="FA14" s="764"/>
      <c r="FB14" s="764"/>
      <c r="FC14" s="764"/>
      <c r="FD14" s="764"/>
      <c r="FE14" s="764"/>
      <c r="FF14" s="764"/>
      <c r="FG14" s="764"/>
      <c r="FH14" s="764"/>
      <c r="FI14" s="764"/>
      <c r="FJ14" s="764"/>
      <c r="FK14" s="764"/>
      <c r="FL14" s="764"/>
      <c r="FM14" s="764"/>
      <c r="FN14" s="764"/>
      <c r="FO14" s="764"/>
      <c r="FP14" s="764"/>
      <c r="FQ14" s="764"/>
      <c r="FR14" s="764"/>
      <c r="FS14" s="764"/>
      <c r="FT14" s="764"/>
      <c r="FU14" s="764"/>
      <c r="FV14" s="764"/>
      <c r="FW14" s="764"/>
      <c r="FX14" s="764"/>
      <c r="FY14" s="764"/>
      <c r="FZ14" s="764"/>
      <c r="GA14" s="764"/>
      <c r="GB14" s="764"/>
      <c r="GC14" s="764"/>
      <c r="GD14" s="764"/>
      <c r="GE14" s="764"/>
      <c r="GF14" s="764"/>
      <c r="GG14" s="764"/>
      <c r="GH14" s="764"/>
      <c r="GI14" s="764"/>
      <c r="GJ14" s="764"/>
      <c r="GK14" s="764"/>
      <c r="GL14" s="764"/>
      <c r="GM14" s="764"/>
      <c r="GN14" s="764"/>
      <c r="GO14" s="764"/>
      <c r="GP14" s="764"/>
      <c r="GQ14" s="764"/>
      <c r="GR14" s="764"/>
      <c r="GS14" s="764"/>
      <c r="GT14" s="764"/>
      <c r="GU14" s="764"/>
      <c r="GV14" s="764"/>
      <c r="GW14" s="764"/>
      <c r="GX14" s="764"/>
      <c r="GY14" s="764"/>
      <c r="GZ14" s="764"/>
      <c r="HA14" s="764"/>
      <c r="HB14" s="764"/>
      <c r="HC14" s="764"/>
      <c r="HD14" s="764"/>
      <c r="HE14" s="764"/>
      <c r="HF14" s="764"/>
      <c r="HG14" s="764"/>
      <c r="HH14" s="764"/>
      <c r="HI14" s="764"/>
      <c r="HJ14" s="764"/>
      <c r="HK14" s="764"/>
      <c r="HL14" s="764"/>
      <c r="HM14" s="764"/>
      <c r="HN14" s="764"/>
      <c r="HO14" s="764"/>
      <c r="HP14" s="764"/>
      <c r="HQ14" s="764"/>
      <c r="HR14" s="764"/>
      <c r="HS14" s="764"/>
      <c r="HT14" s="764"/>
      <c r="HU14" s="764"/>
      <c r="HV14" s="764"/>
      <c r="HW14" s="764"/>
      <c r="HX14" s="764"/>
      <c r="HY14" s="764"/>
      <c r="HZ14" s="764"/>
      <c r="IA14" s="764"/>
      <c r="IB14" s="764"/>
      <c r="IC14" s="764"/>
      <c r="ID14" s="764"/>
      <c r="IE14" s="764"/>
      <c r="IF14" s="764"/>
      <c r="IG14" s="764"/>
      <c r="IH14" s="764"/>
      <c r="II14" s="764"/>
      <c r="IJ14" s="764"/>
      <c r="IK14" s="764"/>
      <c r="IL14" s="764"/>
      <c r="IM14" s="764"/>
      <c r="IN14" s="764"/>
      <c r="IO14" s="764"/>
      <c r="IP14" s="764"/>
      <c r="IQ14" s="764"/>
      <c r="IR14" s="764"/>
      <c r="IS14" s="764"/>
      <c r="IT14" s="764"/>
      <c r="IU14" s="764"/>
      <c r="IV14" s="764"/>
      <c r="IW14" s="764"/>
      <c r="IX14" s="764"/>
      <c r="IY14" s="764"/>
      <c r="IZ14" s="764"/>
      <c r="JA14" s="764"/>
      <c r="JB14" s="764"/>
      <c r="JC14" s="764"/>
      <c r="JD14" s="764"/>
      <c r="JE14" s="764"/>
      <c r="JF14" s="764"/>
      <c r="JG14" s="764"/>
      <c r="JH14" s="764"/>
      <c r="JI14" s="764"/>
      <c r="JJ14" s="764"/>
      <c r="JK14" s="764"/>
      <c r="JL14" s="764"/>
      <c r="JM14" s="764"/>
      <c r="JN14" s="764"/>
      <c r="JO14" s="764"/>
      <c r="JP14" s="764"/>
      <c r="JQ14" s="764"/>
      <c r="JR14" s="764"/>
      <c r="JS14" s="764"/>
      <c r="JT14" s="764"/>
      <c r="JU14" s="764"/>
      <c r="JV14" s="764"/>
      <c r="JW14" s="764"/>
      <c r="JX14" s="764"/>
      <c r="JY14" s="764"/>
      <c r="JZ14" s="764"/>
      <c r="KA14" s="764"/>
      <c r="KB14" s="764"/>
      <c r="KC14" s="764"/>
      <c r="KD14" s="764"/>
      <c r="KE14" s="764"/>
      <c r="KF14" s="764"/>
      <c r="KG14" s="764"/>
      <c r="KH14" s="764"/>
      <c r="KI14" s="764"/>
      <c r="KJ14" s="764"/>
      <c r="KK14" s="764"/>
      <c r="KL14" s="764"/>
      <c r="KM14" s="764"/>
      <c r="KN14" s="764"/>
      <c r="KO14" s="764"/>
      <c r="KP14" s="764"/>
      <c r="KQ14" s="764"/>
      <c r="KR14" s="764"/>
      <c r="KS14" s="764"/>
      <c r="KT14" s="764"/>
      <c r="KU14" s="764"/>
      <c r="KV14" s="764"/>
      <c r="KW14" s="764"/>
      <c r="KX14" s="764"/>
      <c r="KY14" s="764"/>
      <c r="KZ14" s="764"/>
      <c r="LA14" s="764"/>
      <c r="LB14" s="764"/>
      <c r="LC14" s="764"/>
      <c r="LD14" s="764"/>
      <c r="LE14" s="764"/>
      <c r="LF14" s="764"/>
      <c r="LG14" s="764"/>
      <c r="LH14" s="764"/>
      <c r="LI14" s="764"/>
      <c r="LJ14" s="764"/>
      <c r="LK14" s="764"/>
      <c r="LL14" s="764"/>
      <c r="LM14" s="764"/>
      <c r="LN14" s="764"/>
      <c r="LO14" s="764"/>
      <c r="LP14" s="764"/>
      <c r="LQ14" s="764"/>
      <c r="LR14" s="764"/>
      <c r="LS14" s="764"/>
      <c r="LT14" s="764"/>
      <c r="LU14" s="764"/>
      <c r="LV14" s="764"/>
      <c r="LW14" s="764"/>
      <c r="LX14" s="764"/>
      <c r="LY14" s="764"/>
      <c r="LZ14" s="764"/>
      <c r="MA14" s="764"/>
      <c r="MB14" s="764"/>
      <c r="MC14" s="764"/>
      <c r="MD14" s="764"/>
      <c r="ME14" s="764"/>
      <c r="MF14" s="764"/>
      <c r="MG14" s="764"/>
      <c r="MH14" s="764"/>
      <c r="MI14" s="764"/>
      <c r="MJ14" s="764"/>
      <c r="MK14" s="764"/>
      <c r="ML14" s="764"/>
      <c r="MM14" s="764"/>
      <c r="MN14" s="764"/>
      <c r="MO14" s="764"/>
      <c r="MP14" s="764"/>
      <c r="MQ14" s="764"/>
      <c r="MR14" s="764"/>
      <c r="MS14" s="764"/>
      <c r="MT14" s="764"/>
      <c r="MU14" s="764"/>
      <c r="MV14" s="764"/>
      <c r="MW14" s="764"/>
      <c r="MX14" s="764"/>
      <c r="MY14" s="764"/>
      <c r="MZ14" s="764"/>
      <c r="NA14" s="764"/>
      <c r="NB14" s="764"/>
      <c r="NC14" s="764"/>
      <c r="ND14" s="764"/>
      <c r="NE14" s="764"/>
      <c r="NF14" s="764"/>
      <c r="NG14" s="764"/>
      <c r="NH14" s="764"/>
      <c r="NI14" s="764"/>
      <c r="NJ14" s="764"/>
      <c r="NK14" s="764"/>
      <c r="NL14" s="764"/>
      <c r="NM14" s="764"/>
      <c r="NN14" s="764"/>
      <c r="NO14" s="764"/>
      <c r="NP14" s="764"/>
      <c r="NQ14" s="764"/>
      <c r="NR14" s="764"/>
      <c r="NS14" s="764"/>
      <c r="NT14" s="764"/>
      <c r="NU14" s="764"/>
      <c r="NV14" s="764"/>
      <c r="NW14" s="764"/>
      <c r="NX14" s="764"/>
      <c r="NY14" s="764"/>
      <c r="NZ14" s="764"/>
      <c r="OA14" s="764"/>
      <c r="OB14" s="764"/>
      <c r="OC14" s="764"/>
      <c r="OD14" s="764"/>
      <c r="OE14" s="764"/>
      <c r="OF14" s="764"/>
      <c r="OG14" s="764"/>
      <c r="OH14" s="764"/>
      <c r="OI14" s="764"/>
      <c r="OJ14" s="764"/>
      <c r="OK14" s="764"/>
      <c r="OL14" s="764"/>
      <c r="OM14" s="764"/>
      <c r="ON14" s="764"/>
      <c r="OO14" s="764"/>
      <c r="OP14" s="764"/>
      <c r="OQ14" s="764"/>
      <c r="OR14" s="764"/>
      <c r="OS14" s="764"/>
      <c r="OT14" s="764"/>
      <c r="OU14" s="764"/>
      <c r="OV14" s="764"/>
      <c r="OW14" s="764"/>
      <c r="OX14" s="764"/>
      <c r="OY14" s="764"/>
      <c r="OZ14" s="764"/>
      <c r="PA14" s="764"/>
      <c r="PB14" s="764"/>
      <c r="PC14" s="764"/>
      <c r="PD14" s="764"/>
      <c r="PE14" s="764"/>
      <c r="PF14" s="764"/>
      <c r="PG14" s="764"/>
      <c r="PH14" s="764"/>
      <c r="PI14" s="764"/>
      <c r="PJ14" s="764"/>
      <c r="PK14" s="764"/>
      <c r="PL14" s="764"/>
      <c r="PM14" s="764"/>
      <c r="PN14" s="764"/>
      <c r="PO14" s="764"/>
      <c r="PP14" s="764"/>
      <c r="PQ14" s="764"/>
      <c r="PR14" s="764"/>
      <c r="PS14" s="764"/>
      <c r="PT14" s="764"/>
      <c r="PU14" s="764"/>
      <c r="PV14" s="764"/>
      <c r="PW14" s="764"/>
      <c r="PX14" s="764"/>
      <c r="PY14" s="764"/>
      <c r="PZ14" s="764"/>
      <c r="QA14" s="764"/>
      <c r="QB14" s="764"/>
      <c r="QC14" s="764"/>
      <c r="QD14" s="764"/>
      <c r="QE14" s="764"/>
      <c r="QF14" s="764"/>
      <c r="QG14" s="764"/>
      <c r="QH14" s="764"/>
      <c r="QI14" s="764"/>
      <c r="QJ14" s="764"/>
      <c r="QK14" s="764"/>
      <c r="QL14" s="764"/>
      <c r="QM14" s="764"/>
      <c r="QN14" s="764"/>
      <c r="QO14" s="764"/>
      <c r="QP14" s="764"/>
      <c r="QQ14" s="764"/>
      <c r="QR14" s="764"/>
      <c r="QS14" s="764"/>
      <c r="QT14" s="764"/>
      <c r="QU14" s="764"/>
      <c r="QV14" s="764"/>
      <c r="QW14" s="764"/>
      <c r="QX14" s="764"/>
      <c r="QY14" s="764"/>
      <c r="QZ14" s="764"/>
      <c r="RA14" s="764"/>
      <c r="RB14" s="764"/>
      <c r="RC14" s="764"/>
      <c r="RD14" s="764"/>
      <c r="RE14" s="764"/>
      <c r="RF14" s="764"/>
      <c r="RG14" s="764"/>
      <c r="RH14" s="764"/>
      <c r="RI14" s="764"/>
      <c r="RJ14" s="764"/>
      <c r="RK14" s="764"/>
      <c r="RL14" s="764"/>
      <c r="RM14" s="764"/>
      <c r="RN14" s="764"/>
      <c r="RO14" s="764"/>
      <c r="RP14" s="764"/>
      <c r="RQ14" s="764"/>
      <c r="RR14" s="764"/>
      <c r="RS14" s="764"/>
      <c r="RT14" s="764"/>
      <c r="RU14" s="764"/>
      <c r="RV14" s="764"/>
      <c r="RW14" s="764"/>
      <c r="RX14" s="764"/>
      <c r="RY14" s="764"/>
      <c r="RZ14" s="764"/>
      <c r="SA14" s="764"/>
      <c r="SB14" s="764"/>
      <c r="SC14" s="764"/>
      <c r="SD14" s="764"/>
      <c r="SE14" s="764"/>
      <c r="SF14" s="764"/>
      <c r="SG14" s="764"/>
      <c r="SH14" s="764"/>
      <c r="SI14" s="764"/>
      <c r="SJ14" s="764"/>
      <c r="SK14" s="764"/>
      <c r="SL14" s="764"/>
      <c r="SM14" s="764"/>
      <c r="SN14" s="764"/>
      <c r="SO14" s="764"/>
      <c r="SP14" s="764"/>
      <c r="SQ14" s="764"/>
      <c r="SR14" s="764"/>
      <c r="SS14" s="764"/>
      <c r="ST14" s="764"/>
      <c r="SU14" s="764"/>
      <c r="SV14" s="764"/>
      <c r="SW14" s="764"/>
      <c r="SX14" s="764"/>
      <c r="SY14" s="764"/>
      <c r="SZ14" s="764"/>
      <c r="TA14" s="764"/>
      <c r="TB14" s="764"/>
      <c r="TC14" s="764"/>
      <c r="TD14" s="764"/>
      <c r="TE14" s="764"/>
      <c r="TF14" s="764"/>
      <c r="TG14" s="764"/>
      <c r="TH14" s="764"/>
      <c r="TI14" s="764"/>
      <c r="TJ14" s="764"/>
      <c r="TK14" s="764"/>
      <c r="TL14" s="764"/>
      <c r="TM14" s="764"/>
      <c r="TN14" s="764"/>
      <c r="TO14" s="764"/>
      <c r="TP14" s="764"/>
      <c r="TQ14" s="764"/>
      <c r="TR14" s="764"/>
      <c r="TS14" s="764"/>
      <c r="TT14" s="764"/>
      <c r="TU14" s="764"/>
      <c r="TV14" s="764"/>
      <c r="TW14" s="764"/>
      <c r="TX14" s="764"/>
      <c r="TY14" s="764"/>
      <c r="TZ14" s="764"/>
      <c r="UA14" s="764"/>
      <c r="UB14" s="764"/>
      <c r="UC14" s="764"/>
      <c r="UD14" s="764"/>
      <c r="UE14" s="764"/>
      <c r="UF14" s="764"/>
      <c r="UG14" s="764"/>
      <c r="UH14" s="764"/>
      <c r="UI14" s="764"/>
      <c r="UJ14" s="764"/>
      <c r="UK14" s="764"/>
      <c r="UL14" s="764"/>
      <c r="UM14" s="764"/>
      <c r="UN14" s="764"/>
      <c r="UO14" s="764"/>
      <c r="UP14" s="764"/>
      <c r="UQ14" s="764"/>
      <c r="UR14" s="764"/>
      <c r="US14" s="764"/>
      <c r="UT14" s="764"/>
      <c r="UU14" s="764"/>
      <c r="UV14" s="764"/>
      <c r="UW14" s="764"/>
      <c r="UX14" s="764"/>
      <c r="UY14" s="764"/>
      <c r="UZ14" s="764"/>
      <c r="VA14" s="764"/>
      <c r="VB14" s="764"/>
      <c r="VC14" s="764"/>
      <c r="VD14" s="764"/>
      <c r="VE14" s="764"/>
      <c r="VF14" s="764"/>
      <c r="VG14" s="764"/>
      <c r="VH14" s="764"/>
      <c r="VI14" s="764"/>
      <c r="VJ14" s="764"/>
      <c r="VK14" s="764"/>
      <c r="VL14" s="764"/>
      <c r="VM14" s="764"/>
      <c r="VN14" s="764"/>
      <c r="VO14" s="764"/>
      <c r="VP14" s="764"/>
      <c r="VQ14" s="764"/>
      <c r="VR14" s="764"/>
      <c r="VS14" s="764"/>
      <c r="VT14" s="764"/>
      <c r="VU14" s="764"/>
      <c r="VV14" s="764"/>
      <c r="VW14" s="764"/>
      <c r="VX14" s="764"/>
      <c r="VY14" s="764"/>
      <c r="VZ14" s="764"/>
      <c r="WA14" s="764"/>
      <c r="WB14" s="764"/>
      <c r="WC14" s="764"/>
      <c r="WD14" s="764"/>
      <c r="WE14" s="764"/>
      <c r="WF14" s="764"/>
      <c r="WG14" s="764"/>
      <c r="WH14" s="764"/>
      <c r="WI14" s="764"/>
      <c r="WJ14" s="764"/>
      <c r="WK14" s="764"/>
      <c r="WL14" s="764"/>
      <c r="WM14" s="764"/>
      <c r="WN14" s="764"/>
      <c r="WO14" s="764"/>
      <c r="WP14" s="764"/>
      <c r="WQ14" s="764"/>
      <c r="WR14" s="764"/>
      <c r="WS14" s="764"/>
      <c r="WT14" s="764"/>
      <c r="WU14" s="764"/>
      <c r="WV14" s="764"/>
      <c r="WW14" s="764"/>
      <c r="WX14" s="764"/>
      <c r="WY14" s="764"/>
      <c r="WZ14" s="764"/>
      <c r="XA14" s="764"/>
      <c r="XB14" s="764"/>
      <c r="XC14" s="764"/>
      <c r="XD14" s="764"/>
      <c r="XE14" s="764"/>
      <c r="XF14" s="764"/>
      <c r="XG14" s="764"/>
      <c r="XH14" s="764"/>
      <c r="XI14" s="764"/>
      <c r="XJ14" s="764"/>
      <c r="XK14" s="764"/>
      <c r="XL14" s="764"/>
      <c r="XM14" s="764"/>
      <c r="XN14" s="764"/>
      <c r="XO14" s="764"/>
      <c r="XP14" s="764"/>
      <c r="XQ14" s="764"/>
      <c r="XR14" s="764"/>
      <c r="XS14" s="764"/>
      <c r="XT14" s="764"/>
      <c r="XU14" s="764"/>
      <c r="XV14" s="764"/>
      <c r="XW14" s="764"/>
      <c r="XX14" s="764"/>
      <c r="XY14" s="764"/>
      <c r="XZ14" s="764"/>
      <c r="YA14" s="764"/>
      <c r="YB14" s="764"/>
      <c r="YC14" s="764"/>
      <c r="YD14" s="764"/>
      <c r="YE14" s="764"/>
      <c r="YF14" s="764"/>
      <c r="YG14" s="764"/>
      <c r="YH14" s="764"/>
      <c r="YI14" s="764"/>
      <c r="YJ14" s="764"/>
      <c r="YK14" s="764"/>
      <c r="YL14" s="764"/>
      <c r="YM14" s="764"/>
      <c r="YN14" s="764"/>
      <c r="YO14" s="764"/>
      <c r="YP14" s="764"/>
      <c r="YQ14" s="764"/>
      <c r="YR14" s="764"/>
      <c r="YS14" s="764"/>
      <c r="YT14" s="764"/>
      <c r="YU14" s="764"/>
      <c r="YV14" s="764"/>
      <c r="YW14" s="764"/>
      <c r="YX14" s="764"/>
      <c r="YY14" s="764"/>
      <c r="YZ14" s="764"/>
      <c r="ZA14" s="764"/>
      <c r="ZB14" s="764"/>
      <c r="ZC14" s="764"/>
      <c r="ZD14" s="764"/>
      <c r="ZE14" s="764"/>
      <c r="ZF14" s="764"/>
      <c r="ZG14" s="764"/>
      <c r="ZH14" s="764"/>
      <c r="ZI14" s="764"/>
      <c r="ZJ14" s="764"/>
      <c r="ZK14" s="764"/>
      <c r="ZL14" s="764"/>
      <c r="ZM14" s="764"/>
      <c r="ZN14" s="764"/>
      <c r="ZO14" s="764"/>
      <c r="ZP14" s="764"/>
      <c r="ZQ14" s="764"/>
      <c r="ZR14" s="764"/>
      <c r="ZS14" s="764"/>
      <c r="ZT14" s="764"/>
      <c r="ZU14" s="764"/>
      <c r="ZV14" s="764"/>
      <c r="ZW14" s="764"/>
      <c r="ZX14" s="764"/>
      <c r="ZY14" s="764"/>
      <c r="ZZ14" s="764"/>
      <c r="AAA14" s="764"/>
      <c r="AAB14" s="764"/>
      <c r="AAC14" s="764"/>
      <c r="AAD14" s="764"/>
      <c r="AAE14" s="764"/>
      <c r="AAF14" s="764"/>
      <c r="AAG14" s="764"/>
      <c r="AAH14" s="764"/>
      <c r="AAI14" s="764"/>
      <c r="AAJ14" s="764"/>
      <c r="AAK14" s="764"/>
      <c r="AAL14" s="764"/>
      <c r="AAM14" s="764"/>
      <c r="AAN14" s="764"/>
      <c r="AAO14" s="764"/>
      <c r="AAP14" s="764"/>
      <c r="AAQ14" s="764"/>
      <c r="AAR14" s="764"/>
      <c r="AAS14" s="764"/>
      <c r="AAT14" s="764"/>
      <c r="AAU14" s="764"/>
      <c r="AAV14" s="764"/>
      <c r="AAW14" s="764"/>
      <c r="AAX14" s="764"/>
      <c r="AAY14" s="764"/>
      <c r="AAZ14" s="764"/>
      <c r="ABA14" s="764"/>
      <c r="ABB14" s="764"/>
      <c r="ABC14" s="764"/>
      <c r="ABD14" s="764"/>
      <c r="ABE14" s="764"/>
      <c r="ABF14" s="764"/>
      <c r="ABG14" s="764"/>
      <c r="ABH14" s="764"/>
      <c r="ABI14" s="764"/>
      <c r="ABJ14" s="764"/>
      <c r="ABK14" s="764"/>
      <c r="ABL14" s="764"/>
      <c r="ABM14" s="764"/>
      <c r="ABN14" s="764"/>
      <c r="ABO14" s="764"/>
      <c r="ABP14" s="764"/>
      <c r="ABQ14" s="764"/>
      <c r="ABR14" s="764"/>
      <c r="ABS14" s="764"/>
      <c r="ABT14" s="764"/>
      <c r="ABU14" s="764"/>
      <c r="ABV14" s="764"/>
      <c r="ABW14" s="764"/>
      <c r="ABX14" s="764"/>
      <c r="ABY14" s="764"/>
      <c r="ABZ14" s="764"/>
      <c r="ACA14" s="764"/>
      <c r="ACB14" s="764"/>
      <c r="ACC14" s="764"/>
      <c r="ACD14" s="764"/>
      <c r="ACE14" s="764"/>
      <c r="ACF14" s="764"/>
      <c r="ACG14" s="764"/>
      <c r="ACH14" s="764"/>
      <c r="ACI14" s="764"/>
      <c r="ACJ14" s="764"/>
      <c r="ACK14" s="764"/>
      <c r="ACL14" s="764"/>
      <c r="ACM14" s="764"/>
      <c r="ACN14" s="764"/>
      <c r="ACO14" s="764"/>
      <c r="ACP14" s="764"/>
      <c r="ACQ14" s="764"/>
      <c r="ACR14" s="764"/>
      <c r="ACS14" s="764"/>
      <c r="ACT14" s="764"/>
      <c r="ACU14" s="764"/>
      <c r="ACV14" s="764"/>
      <c r="ACW14" s="764"/>
      <c r="ACX14" s="764"/>
      <c r="ACY14" s="764"/>
      <c r="ACZ14" s="764"/>
      <c r="ADA14" s="764"/>
      <c r="ADB14" s="764"/>
      <c r="ADC14" s="764"/>
      <c r="ADD14" s="764"/>
      <c r="ADE14" s="764"/>
      <c r="ADF14" s="764"/>
      <c r="ADG14" s="764"/>
      <c r="ADH14" s="764"/>
      <c r="ADI14" s="764"/>
      <c r="ADJ14" s="764"/>
      <c r="ADK14" s="764"/>
      <c r="ADL14" s="764"/>
      <c r="ADM14" s="764"/>
      <c r="ADN14" s="764"/>
      <c r="ADO14" s="764"/>
      <c r="ADP14" s="764"/>
      <c r="ADQ14" s="764"/>
      <c r="ADR14" s="764"/>
      <c r="ADS14" s="764"/>
      <c r="ADT14" s="764"/>
      <c r="ADU14" s="764"/>
      <c r="ADV14" s="764"/>
      <c r="ADW14" s="764"/>
      <c r="ADX14" s="764"/>
      <c r="ADY14" s="764"/>
      <c r="ADZ14" s="764"/>
      <c r="AEA14" s="764"/>
      <c r="AEB14" s="764"/>
      <c r="AEC14" s="764"/>
      <c r="AED14" s="764"/>
      <c r="AEE14" s="764"/>
      <c r="AEF14" s="764"/>
      <c r="AEG14" s="764"/>
      <c r="AEH14" s="764"/>
      <c r="AEI14" s="764"/>
      <c r="AEJ14" s="764"/>
      <c r="AEK14" s="764"/>
      <c r="AEL14" s="764"/>
      <c r="AEM14" s="764"/>
      <c r="AEN14" s="764"/>
      <c r="AEO14" s="764"/>
      <c r="AEP14" s="764"/>
      <c r="AEQ14" s="764"/>
      <c r="AER14" s="764"/>
      <c r="AES14" s="764"/>
      <c r="AET14" s="764"/>
      <c r="AEU14" s="764"/>
      <c r="AEV14" s="764"/>
      <c r="AEW14" s="764"/>
      <c r="AEX14" s="764"/>
      <c r="AEY14" s="764"/>
      <c r="AEZ14" s="764"/>
      <c r="AFA14" s="764"/>
      <c r="AFB14" s="764"/>
      <c r="AFC14" s="764"/>
      <c r="AFD14" s="764"/>
      <c r="AFE14" s="764"/>
      <c r="AFF14" s="764"/>
      <c r="AFG14" s="764"/>
      <c r="AFH14" s="764"/>
      <c r="AFI14" s="764"/>
      <c r="AFJ14" s="764"/>
      <c r="AFK14" s="764"/>
      <c r="AFL14" s="764"/>
      <c r="AFM14" s="764"/>
      <c r="AFN14" s="764"/>
      <c r="AFO14" s="764"/>
      <c r="AFP14" s="764"/>
      <c r="AFQ14" s="764"/>
      <c r="AFR14" s="764"/>
      <c r="AFS14" s="764"/>
      <c r="AFT14" s="764"/>
      <c r="AFU14" s="764"/>
      <c r="AFV14" s="764"/>
      <c r="AFW14" s="764"/>
      <c r="AFX14" s="764"/>
      <c r="AFY14" s="764"/>
      <c r="AFZ14" s="764"/>
      <c r="AGA14" s="764"/>
      <c r="AGB14" s="764"/>
      <c r="AGC14" s="764"/>
      <c r="AGD14" s="764"/>
      <c r="AGE14" s="764"/>
      <c r="AGF14" s="764"/>
      <c r="AGG14" s="764"/>
      <c r="AGH14" s="764"/>
      <c r="AGI14" s="764"/>
      <c r="AGJ14" s="764"/>
      <c r="AGK14" s="764"/>
      <c r="AGL14" s="764"/>
      <c r="AGM14" s="764"/>
      <c r="AGN14" s="764"/>
      <c r="AGO14" s="764"/>
      <c r="AGP14" s="764"/>
      <c r="AGQ14" s="764"/>
      <c r="AGR14" s="764"/>
      <c r="AGS14" s="764"/>
      <c r="AGT14" s="764"/>
      <c r="AGU14" s="764"/>
      <c r="AGV14" s="764"/>
      <c r="AGW14" s="764"/>
      <c r="AGX14" s="764"/>
      <c r="AGY14" s="764"/>
      <c r="AGZ14" s="764"/>
      <c r="AHA14" s="764"/>
      <c r="AHB14" s="764"/>
      <c r="AHC14" s="764"/>
      <c r="AHD14" s="764"/>
      <c r="AHE14" s="764"/>
      <c r="AHF14" s="764"/>
      <c r="AHG14" s="764"/>
      <c r="AHH14" s="764"/>
      <c r="AHI14" s="764"/>
      <c r="AHJ14" s="764"/>
      <c r="AHK14" s="764"/>
      <c r="AHL14" s="764"/>
      <c r="AHM14" s="764"/>
      <c r="AHN14" s="764"/>
      <c r="AHO14" s="764"/>
      <c r="AHP14" s="764"/>
      <c r="AHQ14" s="764"/>
      <c r="AHR14" s="764"/>
      <c r="AHS14" s="764"/>
      <c r="AHT14" s="764"/>
      <c r="AHU14" s="764"/>
      <c r="AHV14" s="764"/>
      <c r="AHW14" s="764"/>
      <c r="AHX14" s="764"/>
      <c r="AHY14" s="764"/>
      <c r="AHZ14" s="764"/>
      <c r="AIA14" s="764"/>
      <c r="AIB14" s="764"/>
      <c r="AIC14" s="764"/>
      <c r="AID14" s="764"/>
      <c r="AIE14" s="764"/>
      <c r="AIF14" s="764"/>
      <c r="AIG14" s="764"/>
      <c r="AIH14" s="764"/>
      <c r="AII14" s="764"/>
      <c r="AIJ14" s="764"/>
      <c r="AIK14" s="764"/>
      <c r="AIL14" s="764"/>
      <c r="AIM14" s="764"/>
      <c r="AIN14" s="764"/>
      <c r="AIO14" s="764"/>
      <c r="AIP14" s="764"/>
      <c r="AIQ14" s="764"/>
      <c r="AIR14" s="764"/>
      <c r="AIS14" s="764"/>
      <c r="AIT14" s="764"/>
      <c r="AIU14" s="764"/>
      <c r="AIV14" s="764"/>
      <c r="AIW14" s="764"/>
      <c r="AIX14" s="764"/>
      <c r="AIY14" s="764"/>
      <c r="AIZ14" s="764"/>
      <c r="AJA14" s="764"/>
      <c r="AJB14" s="764"/>
      <c r="AJC14" s="764"/>
      <c r="AJD14" s="764"/>
      <c r="AJE14" s="764"/>
      <c r="AJF14" s="764"/>
      <c r="AJG14" s="764"/>
      <c r="AJH14" s="764"/>
      <c r="AJI14" s="764"/>
      <c r="AJJ14" s="764"/>
      <c r="AJK14" s="764"/>
      <c r="AJL14" s="764"/>
      <c r="AJM14" s="764"/>
      <c r="AJN14" s="764"/>
      <c r="AJO14" s="764"/>
      <c r="AJP14" s="764"/>
      <c r="AJQ14" s="764"/>
      <c r="AJR14" s="764"/>
      <c r="AJS14" s="764"/>
      <c r="AJT14" s="764"/>
      <c r="AJU14" s="764"/>
      <c r="AJV14" s="764"/>
      <c r="AJW14" s="764"/>
      <c r="AJX14" s="764"/>
      <c r="AJY14" s="764"/>
      <c r="AJZ14" s="764"/>
      <c r="AKA14" s="764"/>
      <c r="AKB14" s="764"/>
      <c r="AKC14" s="764"/>
      <c r="AKD14" s="764"/>
      <c r="AKE14" s="764"/>
      <c r="AKF14" s="764"/>
      <c r="AKG14" s="764"/>
      <c r="AKH14" s="764"/>
      <c r="AKI14" s="764"/>
      <c r="AKJ14" s="764"/>
      <c r="AKK14" s="764"/>
      <c r="AKL14" s="764"/>
      <c r="AKM14" s="764"/>
      <c r="AKN14" s="764"/>
      <c r="AKO14" s="764"/>
      <c r="AKP14" s="764"/>
      <c r="AKQ14" s="764"/>
      <c r="AKR14" s="764"/>
      <c r="AKS14" s="764"/>
      <c r="AKT14" s="764"/>
      <c r="AKU14" s="764"/>
      <c r="AKV14" s="764"/>
      <c r="AKW14" s="764"/>
      <c r="AKX14" s="764"/>
      <c r="AKY14" s="764"/>
      <c r="AKZ14" s="764"/>
      <c r="ALA14" s="764"/>
      <c r="ALB14" s="764"/>
      <c r="ALC14" s="764"/>
      <c r="ALD14" s="764"/>
      <c r="ALE14" s="764"/>
      <c r="ALF14" s="764"/>
      <c r="ALG14" s="764"/>
      <c r="ALH14" s="764"/>
      <c r="ALI14" s="764"/>
      <c r="ALJ14" s="764"/>
      <c r="ALK14" s="764"/>
      <c r="ALL14" s="764"/>
      <c r="ALM14" s="764"/>
      <c r="ALN14" s="764"/>
      <c r="ALO14" s="764"/>
      <c r="ALP14" s="764"/>
      <c r="ALQ14" s="764"/>
      <c r="ALR14" s="764"/>
      <c r="ALS14" s="764"/>
      <c r="ALT14" s="764"/>
      <c r="ALU14" s="764"/>
      <c r="ALV14" s="764"/>
      <c r="ALW14" s="764"/>
      <c r="ALX14" s="764"/>
      <c r="ALY14" s="764"/>
      <c r="ALZ14" s="764"/>
      <c r="AMA14" s="764"/>
      <c r="AMB14" s="764"/>
      <c r="AMC14" s="764"/>
      <c r="AMD14" s="764"/>
      <c r="AME14" s="764"/>
      <c r="AMF14" s="764"/>
      <c r="AMG14" s="764"/>
      <c r="AMH14" s="764"/>
      <c r="AMI14" s="764"/>
      <c r="AMJ14" s="764"/>
      <c r="AMK14" s="764"/>
      <c r="AML14" s="764"/>
      <c r="AMM14" s="764"/>
      <c r="AMN14" s="764"/>
      <c r="AMO14" s="764"/>
      <c r="AMP14" s="764"/>
      <c r="AMQ14" s="764"/>
      <c r="AMR14" s="764"/>
      <c r="AMS14" s="764"/>
      <c r="AMT14" s="764"/>
      <c r="AMU14" s="764"/>
      <c r="AMV14" s="764"/>
      <c r="AMW14" s="764"/>
      <c r="AMX14" s="764"/>
      <c r="AMY14" s="764"/>
      <c r="AMZ14" s="764"/>
      <c r="ANA14" s="764"/>
      <c r="ANB14" s="764"/>
      <c r="ANC14" s="764"/>
      <c r="AND14" s="764"/>
      <c r="ANE14" s="764"/>
      <c r="ANF14" s="764"/>
      <c r="ANG14" s="764"/>
      <c r="ANH14" s="764"/>
      <c r="ANI14" s="764"/>
      <c r="ANJ14" s="764"/>
      <c r="ANK14" s="764"/>
      <c r="ANL14" s="764"/>
      <c r="ANM14" s="764"/>
      <c r="ANN14" s="764"/>
      <c r="ANO14" s="764"/>
      <c r="ANP14" s="764"/>
      <c r="ANQ14" s="764"/>
      <c r="ANR14" s="764"/>
      <c r="ANS14" s="764"/>
      <c r="ANT14" s="764"/>
      <c r="ANU14" s="764"/>
      <c r="ANV14" s="764"/>
      <c r="ANW14" s="764"/>
      <c r="ANX14" s="764"/>
      <c r="ANY14" s="764"/>
      <c r="ANZ14" s="764"/>
      <c r="AOA14" s="764"/>
      <c r="AOB14" s="764"/>
      <c r="AOC14" s="764"/>
      <c r="AOD14" s="764"/>
      <c r="AOE14" s="764"/>
      <c r="AOF14" s="764"/>
      <c r="AOG14" s="764"/>
      <c r="AOH14" s="764"/>
      <c r="AOI14" s="764"/>
      <c r="AOJ14" s="764"/>
      <c r="AOK14" s="764"/>
      <c r="AOL14" s="764"/>
      <c r="AOM14" s="764"/>
      <c r="AON14" s="764"/>
      <c r="AOO14" s="764"/>
      <c r="AOP14" s="764"/>
      <c r="AOQ14" s="764"/>
      <c r="AOR14" s="764"/>
      <c r="AOS14" s="764"/>
      <c r="AOT14" s="764"/>
      <c r="AOU14" s="764"/>
      <c r="AOV14" s="764"/>
      <c r="AOW14" s="764"/>
      <c r="AOX14" s="764"/>
      <c r="AOY14" s="764"/>
      <c r="AOZ14" s="764"/>
      <c r="APA14" s="764"/>
      <c r="APB14" s="764"/>
      <c r="APC14" s="764"/>
      <c r="APD14" s="764"/>
      <c r="APE14" s="764"/>
      <c r="APF14" s="764"/>
      <c r="APG14" s="764"/>
      <c r="APH14" s="764"/>
      <c r="API14" s="764"/>
      <c r="APJ14" s="764"/>
      <c r="APK14" s="764"/>
      <c r="APL14" s="764"/>
      <c r="APM14" s="764"/>
      <c r="APN14" s="764"/>
      <c r="APO14" s="764"/>
      <c r="APP14" s="764"/>
      <c r="APQ14" s="764"/>
      <c r="APR14" s="764"/>
      <c r="APS14" s="764"/>
      <c r="APT14" s="764"/>
      <c r="APU14" s="764"/>
      <c r="APV14" s="764"/>
      <c r="APW14" s="764"/>
      <c r="APX14" s="764"/>
      <c r="APY14" s="764"/>
      <c r="APZ14" s="764"/>
      <c r="AQA14" s="764"/>
      <c r="AQB14" s="764"/>
      <c r="AQC14" s="764"/>
      <c r="AQD14" s="764"/>
      <c r="AQE14" s="764"/>
      <c r="AQF14" s="764"/>
      <c r="AQG14" s="764"/>
      <c r="AQH14" s="764"/>
      <c r="AQI14" s="764"/>
      <c r="AQJ14" s="764"/>
      <c r="AQK14" s="764"/>
      <c r="AQL14" s="764"/>
      <c r="AQM14" s="764"/>
      <c r="AQN14" s="764"/>
      <c r="AQO14" s="764"/>
      <c r="AQP14" s="764"/>
      <c r="AQQ14" s="764"/>
      <c r="AQR14" s="764"/>
      <c r="AQS14" s="764"/>
      <c r="AQT14" s="764"/>
      <c r="AQU14" s="764"/>
      <c r="AQV14" s="764"/>
      <c r="AQW14" s="764"/>
      <c r="AQX14" s="764"/>
      <c r="AQY14" s="764"/>
      <c r="AQZ14" s="764"/>
      <c r="ARA14" s="764"/>
      <c r="ARB14" s="764"/>
      <c r="ARC14" s="764"/>
      <c r="ARD14" s="764"/>
      <c r="ARE14" s="764"/>
      <c r="ARF14" s="764"/>
      <c r="ARG14" s="764"/>
      <c r="ARH14" s="764"/>
      <c r="ARI14" s="764"/>
      <c r="ARJ14" s="764"/>
      <c r="ARK14" s="764"/>
      <c r="ARL14" s="764"/>
      <c r="ARM14" s="764"/>
      <c r="ARN14" s="764"/>
      <c r="ARO14" s="764"/>
      <c r="ARP14" s="764"/>
      <c r="ARQ14" s="764"/>
      <c r="ARR14" s="764"/>
      <c r="ARS14" s="764"/>
      <c r="ART14" s="764"/>
      <c r="ARU14" s="764"/>
      <c r="ARV14" s="764"/>
      <c r="ARW14" s="764"/>
      <c r="ARX14" s="764"/>
      <c r="ARY14" s="764"/>
      <c r="ARZ14" s="764"/>
      <c r="ASA14" s="764"/>
      <c r="ASB14" s="764"/>
      <c r="ASC14" s="764"/>
      <c r="ASD14" s="764"/>
      <c r="ASE14" s="764"/>
      <c r="ASF14" s="764"/>
      <c r="ASG14" s="764"/>
      <c r="ASH14" s="764"/>
      <c r="ASI14" s="764"/>
      <c r="ASJ14" s="764"/>
      <c r="ASK14" s="764"/>
      <c r="ASL14" s="764"/>
      <c r="ASM14" s="764"/>
      <c r="ASN14" s="764"/>
      <c r="ASO14" s="764"/>
      <c r="ASP14" s="764"/>
      <c r="ASQ14" s="764"/>
      <c r="ASR14" s="764"/>
      <c r="ASS14" s="764"/>
      <c r="AST14" s="764"/>
      <c r="ASU14" s="764"/>
      <c r="ASV14" s="764"/>
      <c r="ASW14" s="764"/>
      <c r="ASX14" s="764"/>
      <c r="ASY14" s="764"/>
      <c r="ASZ14" s="764"/>
      <c r="ATA14" s="764"/>
      <c r="ATB14" s="764"/>
      <c r="ATC14" s="764"/>
      <c r="ATD14" s="764"/>
      <c r="ATE14" s="764"/>
      <c r="ATF14" s="764"/>
      <c r="ATG14" s="764"/>
      <c r="ATH14" s="764"/>
      <c r="ATI14" s="764"/>
      <c r="ATJ14" s="764"/>
      <c r="ATK14" s="764"/>
      <c r="ATL14" s="764"/>
      <c r="ATM14" s="764"/>
      <c r="ATN14" s="764"/>
      <c r="ATO14" s="764"/>
      <c r="ATP14" s="764"/>
      <c r="ATQ14" s="764"/>
      <c r="ATR14" s="764"/>
      <c r="ATS14" s="764"/>
      <c r="ATT14" s="764"/>
      <c r="ATU14" s="764"/>
      <c r="ATV14" s="764"/>
      <c r="ATW14" s="764"/>
      <c r="ATX14" s="764"/>
      <c r="ATY14" s="764"/>
      <c r="ATZ14" s="764"/>
      <c r="AUA14" s="764"/>
      <c r="AUB14" s="764"/>
      <c r="AUC14" s="764"/>
      <c r="AUD14" s="764"/>
      <c r="AUE14" s="764"/>
      <c r="AUF14" s="764"/>
      <c r="AUG14" s="764"/>
      <c r="AUH14" s="764"/>
      <c r="AUI14" s="764"/>
      <c r="AUJ14" s="764"/>
      <c r="AUK14" s="764"/>
      <c r="AUL14" s="764"/>
      <c r="AUM14" s="764"/>
      <c r="AUN14" s="764"/>
      <c r="AUO14" s="764"/>
      <c r="AUP14" s="764"/>
      <c r="AUQ14" s="764"/>
      <c r="AUR14" s="764"/>
      <c r="AUS14" s="764"/>
      <c r="AUT14" s="764"/>
      <c r="AUU14" s="764"/>
      <c r="AUV14" s="764"/>
      <c r="AUW14" s="764"/>
      <c r="AUX14" s="764"/>
      <c r="AUY14" s="764"/>
      <c r="AUZ14" s="764"/>
      <c r="AVA14" s="764"/>
      <c r="AVB14" s="764"/>
      <c r="AVC14" s="764"/>
      <c r="AVD14" s="764"/>
      <c r="AVE14" s="764"/>
      <c r="AVF14" s="764"/>
      <c r="AVG14" s="764"/>
      <c r="AVH14" s="764"/>
      <c r="AVI14" s="764"/>
      <c r="AVJ14" s="764"/>
      <c r="AVK14" s="764"/>
      <c r="AVL14" s="764"/>
      <c r="AVM14" s="764"/>
      <c r="AVN14" s="764"/>
      <c r="AVO14" s="764"/>
      <c r="AVP14" s="764"/>
      <c r="AVQ14" s="764"/>
      <c r="AVR14" s="764"/>
      <c r="AVS14" s="764"/>
      <c r="AVT14" s="764"/>
      <c r="AVU14" s="764"/>
      <c r="AVV14" s="764"/>
      <c r="AVW14" s="764"/>
      <c r="AVX14" s="764"/>
      <c r="AVY14" s="764"/>
      <c r="AVZ14" s="764"/>
      <c r="AWA14" s="764"/>
      <c r="AWB14" s="764"/>
      <c r="AWC14" s="764"/>
      <c r="AWD14" s="764"/>
      <c r="AWE14" s="764"/>
      <c r="AWF14" s="764"/>
      <c r="AWG14" s="764"/>
      <c r="AWH14" s="764"/>
      <c r="AWI14" s="764"/>
      <c r="AWJ14" s="764"/>
      <c r="AWK14" s="764"/>
      <c r="AWL14" s="764"/>
      <c r="AWM14" s="764"/>
      <c r="AWN14" s="764"/>
      <c r="AWO14" s="764"/>
      <c r="AWP14" s="764"/>
      <c r="AWQ14" s="764"/>
      <c r="AWR14" s="764"/>
      <c r="AWS14" s="764"/>
      <c r="AWT14" s="764"/>
      <c r="AWU14" s="764"/>
      <c r="AWV14" s="764"/>
      <c r="AWW14" s="764"/>
      <c r="AWX14" s="764"/>
      <c r="AWY14" s="764"/>
      <c r="AWZ14" s="764"/>
      <c r="AXA14" s="764"/>
      <c r="AXB14" s="764"/>
      <c r="AXC14" s="764"/>
      <c r="AXD14" s="764"/>
      <c r="AXE14" s="764"/>
      <c r="AXF14" s="764"/>
      <c r="AXG14" s="764"/>
      <c r="AXH14" s="764"/>
      <c r="AXI14" s="764"/>
      <c r="AXJ14" s="764"/>
      <c r="AXK14" s="764"/>
      <c r="AXL14" s="764"/>
      <c r="AXM14" s="764"/>
      <c r="AXN14" s="764"/>
      <c r="AXO14" s="764"/>
      <c r="AXP14" s="764"/>
      <c r="AXQ14" s="764"/>
      <c r="AXR14" s="764"/>
      <c r="AXS14" s="764"/>
      <c r="AXT14" s="764"/>
      <c r="AXU14" s="764"/>
      <c r="AXV14" s="764"/>
      <c r="AXW14" s="764"/>
      <c r="AXX14" s="764"/>
      <c r="AXY14" s="764"/>
      <c r="AXZ14" s="764"/>
      <c r="AYA14" s="764"/>
      <c r="AYB14" s="764"/>
      <c r="AYC14" s="764"/>
      <c r="AYD14" s="764"/>
      <c r="AYE14" s="764"/>
      <c r="AYF14" s="764"/>
      <c r="AYG14" s="764"/>
      <c r="AYH14" s="764"/>
      <c r="AYI14" s="764"/>
      <c r="AYJ14" s="764"/>
      <c r="AYK14" s="764"/>
      <c r="AYL14" s="764"/>
      <c r="AYM14" s="764"/>
      <c r="AYN14" s="764"/>
      <c r="AYO14" s="764"/>
      <c r="AYP14" s="764"/>
      <c r="AYQ14" s="764"/>
      <c r="AYR14" s="764"/>
      <c r="AYS14" s="764"/>
      <c r="AYT14" s="764"/>
      <c r="AYU14" s="764"/>
      <c r="AYV14" s="764"/>
      <c r="AYW14" s="764"/>
      <c r="AYX14" s="764"/>
      <c r="AYY14" s="764"/>
      <c r="AYZ14" s="764"/>
      <c r="AZA14" s="764"/>
      <c r="AZB14" s="764"/>
      <c r="AZC14" s="764"/>
      <c r="AZD14" s="764"/>
      <c r="AZE14" s="764"/>
      <c r="AZF14" s="764"/>
      <c r="AZG14" s="764"/>
      <c r="AZH14" s="764"/>
      <c r="AZI14" s="764"/>
      <c r="AZJ14" s="764"/>
      <c r="AZK14" s="764"/>
      <c r="AZL14" s="764"/>
      <c r="AZM14" s="764"/>
      <c r="AZN14" s="764"/>
      <c r="AZO14" s="764"/>
      <c r="AZP14" s="764"/>
      <c r="AZQ14" s="764"/>
      <c r="AZR14" s="764"/>
      <c r="AZS14" s="764"/>
      <c r="AZT14" s="764"/>
      <c r="AZU14" s="764"/>
      <c r="AZV14" s="764"/>
      <c r="AZW14" s="764"/>
      <c r="AZX14" s="764"/>
      <c r="AZY14" s="764"/>
      <c r="AZZ14" s="764"/>
      <c r="BAA14" s="764"/>
      <c r="BAB14" s="764"/>
      <c r="BAC14" s="764"/>
      <c r="BAD14" s="764"/>
      <c r="BAE14" s="764"/>
      <c r="BAF14" s="764"/>
      <c r="BAG14" s="764"/>
      <c r="BAH14" s="764"/>
      <c r="BAI14" s="764"/>
      <c r="BAJ14" s="764"/>
      <c r="BAK14" s="764"/>
      <c r="BAL14" s="764"/>
      <c r="BAM14" s="764"/>
      <c r="BAN14" s="764"/>
      <c r="BAO14" s="764"/>
      <c r="BAP14" s="764"/>
      <c r="BAQ14" s="764"/>
      <c r="BAR14" s="764"/>
      <c r="BAS14" s="764"/>
      <c r="BAT14" s="764"/>
      <c r="BAU14" s="764"/>
      <c r="BAV14" s="764"/>
      <c r="BAW14" s="764"/>
      <c r="BAX14" s="764"/>
      <c r="BAY14" s="764"/>
      <c r="BAZ14" s="764"/>
      <c r="BBA14" s="764"/>
      <c r="BBB14" s="764"/>
      <c r="BBC14" s="764"/>
      <c r="BBD14" s="764"/>
      <c r="BBE14" s="764"/>
      <c r="BBF14" s="764"/>
      <c r="BBG14" s="764"/>
      <c r="BBH14" s="764"/>
      <c r="BBI14" s="764"/>
      <c r="BBJ14" s="764"/>
      <c r="BBK14" s="764"/>
      <c r="BBL14" s="764"/>
      <c r="BBM14" s="764"/>
      <c r="BBN14" s="764"/>
      <c r="BBO14" s="764"/>
      <c r="BBP14" s="764"/>
      <c r="BBQ14" s="764"/>
      <c r="BBR14" s="764"/>
      <c r="BBS14" s="764"/>
      <c r="BBT14" s="764"/>
      <c r="BBU14" s="764"/>
      <c r="BBV14" s="764"/>
      <c r="BBW14" s="764"/>
      <c r="BBX14" s="764"/>
      <c r="BBY14" s="764"/>
      <c r="BBZ14" s="764"/>
      <c r="BCA14" s="764"/>
      <c r="BCB14" s="764"/>
      <c r="BCC14" s="764"/>
      <c r="BCD14" s="764"/>
      <c r="BCE14" s="764"/>
      <c r="BCF14" s="764"/>
      <c r="BCG14" s="764"/>
      <c r="BCH14" s="764"/>
      <c r="BCI14" s="764"/>
      <c r="BCJ14" s="764"/>
      <c r="BCK14" s="764"/>
      <c r="BCL14" s="764"/>
      <c r="BCM14" s="764"/>
      <c r="BCN14" s="764"/>
      <c r="BCO14" s="764"/>
      <c r="BCP14" s="764"/>
      <c r="BCQ14" s="764"/>
      <c r="BCR14" s="764"/>
      <c r="BCS14" s="764"/>
      <c r="BCT14" s="764"/>
      <c r="BCU14" s="764"/>
      <c r="BCV14" s="764"/>
      <c r="BCW14" s="764"/>
      <c r="BCX14" s="764"/>
      <c r="BCY14" s="764"/>
      <c r="BCZ14" s="764"/>
      <c r="BDA14" s="764"/>
      <c r="BDB14" s="764"/>
      <c r="BDC14" s="764"/>
      <c r="BDD14" s="764"/>
      <c r="BDE14" s="764"/>
      <c r="BDF14" s="764"/>
      <c r="BDG14" s="764"/>
      <c r="BDH14" s="764"/>
      <c r="BDI14" s="764"/>
      <c r="BDJ14" s="764"/>
      <c r="BDK14" s="764"/>
      <c r="BDL14" s="764"/>
      <c r="BDM14" s="764"/>
      <c r="BDN14" s="764"/>
      <c r="BDO14" s="764"/>
      <c r="BDP14" s="764"/>
      <c r="BDQ14" s="764"/>
      <c r="BDR14" s="764"/>
      <c r="BDS14" s="764"/>
      <c r="BDT14" s="764"/>
      <c r="BDU14" s="764"/>
      <c r="BDV14" s="764"/>
      <c r="BDW14" s="764"/>
      <c r="BDX14" s="764"/>
      <c r="BDY14" s="764"/>
      <c r="BDZ14" s="764"/>
      <c r="BEA14" s="764"/>
      <c r="BEB14" s="764"/>
      <c r="BEC14" s="764"/>
      <c r="BED14" s="764"/>
      <c r="BEE14" s="764"/>
      <c r="BEF14" s="764"/>
      <c r="BEG14" s="764"/>
      <c r="BEH14" s="764"/>
      <c r="BEI14" s="764"/>
      <c r="BEJ14" s="764"/>
      <c r="BEK14" s="764"/>
      <c r="BEL14" s="764"/>
      <c r="BEM14" s="764"/>
      <c r="BEN14" s="764"/>
      <c r="BEO14" s="764"/>
      <c r="BEP14" s="764"/>
      <c r="BEQ14" s="764"/>
      <c r="BER14" s="764"/>
      <c r="BES14" s="764"/>
      <c r="BET14" s="764"/>
      <c r="BEU14" s="764"/>
      <c r="BEV14" s="764"/>
      <c r="BEW14" s="764"/>
      <c r="BEX14" s="764"/>
      <c r="BEY14" s="764"/>
      <c r="BEZ14" s="764"/>
      <c r="BFA14" s="764"/>
      <c r="BFB14" s="764"/>
      <c r="BFC14" s="764"/>
      <c r="BFD14" s="764"/>
      <c r="BFE14" s="764"/>
      <c r="BFF14" s="764"/>
      <c r="BFG14" s="764"/>
      <c r="BFH14" s="764"/>
      <c r="BFI14" s="764"/>
      <c r="BFJ14" s="764"/>
      <c r="BFK14" s="764"/>
      <c r="BFL14" s="764"/>
      <c r="BFM14" s="764"/>
      <c r="BFN14" s="764"/>
      <c r="BFO14" s="764"/>
      <c r="BFP14" s="764"/>
      <c r="BFQ14" s="764"/>
      <c r="BFR14" s="764"/>
      <c r="BFS14" s="764"/>
      <c r="BFT14" s="764"/>
      <c r="BFU14" s="764"/>
      <c r="BFV14" s="764"/>
      <c r="BFW14" s="764"/>
      <c r="BFX14" s="764"/>
      <c r="BFY14" s="764"/>
      <c r="BFZ14" s="764"/>
      <c r="BGA14" s="764"/>
      <c r="BGB14" s="764"/>
      <c r="BGC14" s="764"/>
      <c r="BGD14" s="764"/>
      <c r="BGE14" s="764"/>
      <c r="BGF14" s="764"/>
      <c r="BGG14" s="764"/>
      <c r="BGH14" s="764"/>
      <c r="BGI14" s="764"/>
      <c r="BGJ14" s="764"/>
      <c r="BGK14" s="764"/>
      <c r="BGL14" s="764"/>
      <c r="BGM14" s="764"/>
      <c r="BGN14" s="764"/>
      <c r="BGO14" s="764"/>
      <c r="BGP14" s="764"/>
      <c r="BGQ14" s="764"/>
      <c r="BGR14" s="764"/>
      <c r="BGS14" s="764"/>
      <c r="BGT14" s="764"/>
      <c r="BGU14" s="764"/>
      <c r="BGV14" s="764"/>
      <c r="BGW14" s="764"/>
      <c r="BGX14" s="764"/>
      <c r="BGY14" s="764"/>
      <c r="BGZ14" s="764"/>
      <c r="BHA14" s="764"/>
      <c r="BHB14" s="764"/>
      <c r="BHC14" s="764"/>
      <c r="BHD14" s="764"/>
      <c r="BHE14" s="764"/>
      <c r="BHF14" s="764"/>
      <c r="BHG14" s="764"/>
      <c r="BHH14" s="764"/>
      <c r="BHI14" s="764"/>
      <c r="BHJ14" s="764"/>
      <c r="BHK14" s="764"/>
      <c r="BHL14" s="764"/>
      <c r="BHM14" s="764"/>
      <c r="BHN14" s="764"/>
      <c r="BHO14" s="764"/>
      <c r="BHP14" s="764"/>
      <c r="BHQ14" s="764"/>
      <c r="BHR14" s="764"/>
      <c r="BHS14" s="764"/>
      <c r="BHT14" s="764"/>
      <c r="BHU14" s="764"/>
      <c r="BHV14" s="764"/>
      <c r="BHW14" s="764"/>
      <c r="BHX14" s="764"/>
      <c r="BHY14" s="764"/>
      <c r="BHZ14" s="764"/>
      <c r="BIA14" s="764"/>
      <c r="BIB14" s="764"/>
      <c r="BIC14" s="764"/>
      <c r="BID14" s="764"/>
      <c r="BIE14" s="764"/>
      <c r="BIF14" s="764"/>
      <c r="BIG14" s="764"/>
      <c r="BIH14" s="764"/>
      <c r="BII14" s="764"/>
      <c r="BIJ14" s="764"/>
      <c r="BIK14" s="764"/>
      <c r="BIL14" s="764"/>
      <c r="BIM14" s="764"/>
      <c r="BIN14" s="764"/>
      <c r="BIO14" s="764"/>
      <c r="BIP14" s="764"/>
      <c r="BIQ14" s="764"/>
      <c r="BIR14" s="764"/>
      <c r="BIS14" s="764"/>
      <c r="BIT14" s="764"/>
      <c r="BIU14" s="764"/>
      <c r="BIV14" s="764"/>
      <c r="BIW14" s="764"/>
      <c r="BIX14" s="764"/>
      <c r="BIY14" s="764"/>
      <c r="BIZ14" s="764"/>
      <c r="BJA14" s="764"/>
    </row>
    <row r="15" spans="1:1613" s="469" customFormat="1" ht="23.25" customHeight="1" x14ac:dyDescent="0.3">
      <c r="A15" s="41"/>
      <c r="B15" s="764"/>
      <c r="C15" s="764"/>
      <c r="D15" s="764"/>
      <c r="E15" s="770" t="str">
        <f>IF(RisikoDetail!F23&lt;&gt;"",CONCATENATE(RisikoDetail!D23," : ",RisikoDetail!F23),"")</f>
        <v/>
      </c>
      <c r="F15" s="764"/>
      <c r="G15" s="770" t="str">
        <f>IF(RisikoDetail!F31&lt;&gt;"",CONCATENATE(RisikoDetail!D31," : ",RisikoDetail!F31),"")</f>
        <v/>
      </c>
      <c r="H15" s="770"/>
      <c r="I15" s="770"/>
      <c r="J15" s="770"/>
      <c r="K15" s="770"/>
      <c r="L15" s="770"/>
      <c r="M15" s="770"/>
      <c r="N15" s="770"/>
      <c r="O15" s="770"/>
      <c r="P15" s="771"/>
      <c r="Q15" s="762" t="str">
        <f>RisikoDetail!D17</f>
        <v>R12</v>
      </c>
      <c r="R15" s="762">
        <f>RisikoDetail!AD17</f>
        <v>-1</v>
      </c>
      <c r="S15" s="762">
        <f>RisikoDetail!AC17</f>
        <v>-1</v>
      </c>
      <c r="T15" s="762"/>
      <c r="U15" s="772" t="str">
        <f>RisikoDetail!M17</f>
        <v>r12</v>
      </c>
      <c r="V15" s="762">
        <f>RisikoDetail!AJ17</f>
        <v>-1</v>
      </c>
      <c r="W15" s="762">
        <f>RisikoDetail!AI17</f>
        <v>-1</v>
      </c>
      <c r="X15" s="762"/>
      <c r="Y15" s="762"/>
      <c r="Z15" s="762" t="str">
        <f>RisikoDetail!D57</f>
        <v>R52</v>
      </c>
      <c r="AA15" s="762">
        <f>RisikoDetail!AD57</f>
        <v>-1</v>
      </c>
      <c r="AB15" s="762">
        <f>RisikoDetail!AC57</f>
        <v>-1</v>
      </c>
      <c r="AC15" s="762"/>
      <c r="AD15" s="772" t="str">
        <f>RisikoDetail!M57</f>
        <v>r52</v>
      </c>
      <c r="AE15" s="762">
        <f>RisikoDetail!AJ57</f>
        <v>-1</v>
      </c>
      <c r="AF15" s="762">
        <f>RisikoDetail!AI57</f>
        <v>-1</v>
      </c>
      <c r="AG15" s="649">
        <v>1</v>
      </c>
      <c r="AH15" s="654"/>
      <c r="AI15" s="654"/>
      <c r="AJ15" s="654" t="str">
        <f t="shared" si="8"/>
        <v>R12</v>
      </c>
      <c r="AK15" s="773" t="str">
        <f t="shared" si="9"/>
        <v/>
      </c>
      <c r="AL15" s="654" t="str">
        <f t="shared" si="10"/>
        <v>r12</v>
      </c>
      <c r="AM15" s="773" t="str">
        <f t="shared" si="11"/>
        <v/>
      </c>
      <c r="AN15" s="654"/>
      <c r="AO15" s="654" t="str">
        <f t="shared" si="12"/>
        <v>R52</v>
      </c>
      <c r="AP15" s="773" t="str">
        <f t="shared" si="13"/>
        <v/>
      </c>
      <c r="AQ15" s="654" t="str">
        <f t="shared" si="14"/>
        <v>r52</v>
      </c>
      <c r="AR15" s="773" t="str">
        <f t="shared" si="15"/>
        <v/>
      </c>
      <c r="AS15" s="654"/>
      <c r="AT15" s="654"/>
      <c r="AU15" s="654"/>
      <c r="AV15" s="654"/>
      <c r="AW15" s="764"/>
      <c r="AX15" s="764"/>
      <c r="AY15" s="764"/>
      <c r="AZ15" s="764"/>
      <c r="BA15" s="764"/>
      <c r="BB15" s="764"/>
      <c r="BC15" s="764"/>
      <c r="BD15" s="764"/>
      <c r="BE15" s="764"/>
      <c r="BF15" s="764"/>
      <c r="BG15" s="764"/>
      <c r="BH15" s="764"/>
      <c r="BI15" s="764"/>
      <c r="BJ15" s="764"/>
      <c r="BK15" s="764"/>
      <c r="BL15" s="764"/>
      <c r="BM15" s="764"/>
      <c r="BN15" s="764"/>
      <c r="BO15" s="764"/>
      <c r="BP15" s="764"/>
      <c r="BQ15" s="764"/>
      <c r="BR15" s="764"/>
      <c r="BS15" s="764"/>
      <c r="BT15" s="764"/>
      <c r="BU15" s="764"/>
      <c r="BV15" s="764"/>
      <c r="BW15" s="764"/>
      <c r="BX15" s="764"/>
      <c r="BY15" s="764"/>
      <c r="BZ15" s="764"/>
      <c r="CA15" s="764"/>
      <c r="CB15" s="764"/>
      <c r="CC15" s="764"/>
      <c r="CD15" s="764"/>
      <c r="CE15" s="764"/>
      <c r="CF15" s="764"/>
      <c r="CG15" s="764"/>
      <c r="CH15" s="764"/>
      <c r="CI15" s="764"/>
      <c r="CJ15" s="764"/>
      <c r="CK15" s="764"/>
      <c r="CL15" s="764"/>
      <c r="CM15" s="764"/>
      <c r="CN15" s="764"/>
      <c r="CO15" s="764"/>
      <c r="CP15" s="764"/>
      <c r="CQ15" s="764"/>
      <c r="CR15" s="764"/>
      <c r="CS15" s="764"/>
      <c r="CT15" s="764"/>
      <c r="CU15" s="764"/>
      <c r="CV15" s="764"/>
      <c r="CW15" s="764"/>
      <c r="CX15" s="764"/>
      <c r="CY15" s="764"/>
      <c r="CZ15" s="764"/>
      <c r="DA15" s="764"/>
      <c r="DB15" s="764"/>
      <c r="DC15" s="764"/>
      <c r="DD15" s="764"/>
      <c r="DE15" s="764"/>
      <c r="DF15" s="764"/>
      <c r="DG15" s="764"/>
      <c r="DH15" s="764"/>
      <c r="DI15" s="764"/>
      <c r="DJ15" s="764"/>
      <c r="DK15" s="764"/>
      <c r="DL15" s="764"/>
      <c r="DM15" s="764"/>
      <c r="DN15" s="764"/>
      <c r="DO15" s="764"/>
      <c r="DP15" s="764"/>
      <c r="DQ15" s="764"/>
      <c r="DR15" s="764"/>
      <c r="DS15" s="764"/>
      <c r="DT15" s="764"/>
      <c r="DU15" s="764"/>
      <c r="DV15" s="764"/>
      <c r="DW15" s="764"/>
      <c r="DX15" s="764"/>
      <c r="DY15" s="764"/>
      <c r="DZ15" s="764"/>
      <c r="EA15" s="764"/>
      <c r="EB15" s="764"/>
      <c r="EC15" s="764"/>
      <c r="ED15" s="764"/>
      <c r="EE15" s="764"/>
      <c r="EF15" s="764"/>
      <c r="EG15" s="764"/>
      <c r="EH15" s="764"/>
      <c r="EI15" s="764"/>
      <c r="EJ15" s="764"/>
      <c r="EK15" s="764"/>
      <c r="EL15" s="764"/>
      <c r="EM15" s="764"/>
      <c r="EN15" s="764"/>
      <c r="EO15" s="764"/>
      <c r="EP15" s="764"/>
      <c r="EQ15" s="764"/>
      <c r="ER15" s="764"/>
      <c r="ES15" s="764"/>
      <c r="ET15" s="764"/>
      <c r="EU15" s="764"/>
      <c r="EV15" s="764"/>
      <c r="EW15" s="764"/>
      <c r="EX15" s="764"/>
      <c r="EY15" s="764"/>
      <c r="EZ15" s="764"/>
      <c r="FA15" s="764"/>
      <c r="FB15" s="764"/>
      <c r="FC15" s="764"/>
      <c r="FD15" s="764"/>
      <c r="FE15" s="764"/>
      <c r="FF15" s="764"/>
      <c r="FG15" s="764"/>
      <c r="FH15" s="764"/>
      <c r="FI15" s="764"/>
      <c r="FJ15" s="764"/>
      <c r="FK15" s="764"/>
      <c r="FL15" s="764"/>
      <c r="FM15" s="764"/>
      <c r="FN15" s="764"/>
      <c r="FO15" s="764"/>
      <c r="FP15" s="764"/>
      <c r="FQ15" s="764"/>
      <c r="FR15" s="764"/>
      <c r="FS15" s="764"/>
      <c r="FT15" s="764"/>
      <c r="FU15" s="764"/>
      <c r="FV15" s="764"/>
      <c r="FW15" s="764"/>
      <c r="FX15" s="764"/>
      <c r="FY15" s="764"/>
      <c r="FZ15" s="764"/>
      <c r="GA15" s="764"/>
      <c r="GB15" s="764"/>
      <c r="GC15" s="764"/>
      <c r="GD15" s="764"/>
      <c r="GE15" s="764"/>
      <c r="GF15" s="764"/>
      <c r="GG15" s="764"/>
      <c r="GH15" s="764"/>
      <c r="GI15" s="764"/>
      <c r="GJ15" s="764"/>
      <c r="GK15" s="764"/>
      <c r="GL15" s="764"/>
      <c r="GM15" s="764"/>
      <c r="GN15" s="764"/>
      <c r="GO15" s="764"/>
      <c r="GP15" s="764"/>
      <c r="GQ15" s="764"/>
      <c r="GR15" s="764"/>
      <c r="GS15" s="764"/>
      <c r="GT15" s="764"/>
      <c r="GU15" s="764"/>
      <c r="GV15" s="764"/>
      <c r="GW15" s="764"/>
      <c r="GX15" s="764"/>
      <c r="GY15" s="764"/>
      <c r="GZ15" s="764"/>
      <c r="HA15" s="764"/>
      <c r="HB15" s="764"/>
      <c r="HC15" s="764"/>
      <c r="HD15" s="764"/>
      <c r="HE15" s="764"/>
      <c r="HF15" s="764"/>
      <c r="HG15" s="764"/>
      <c r="HH15" s="764"/>
      <c r="HI15" s="764"/>
      <c r="HJ15" s="764"/>
      <c r="HK15" s="764"/>
      <c r="HL15" s="764"/>
      <c r="HM15" s="764"/>
      <c r="HN15" s="764"/>
      <c r="HO15" s="764"/>
      <c r="HP15" s="764"/>
      <c r="HQ15" s="764"/>
      <c r="HR15" s="764"/>
      <c r="HS15" s="764"/>
      <c r="HT15" s="764"/>
      <c r="HU15" s="764"/>
      <c r="HV15" s="764"/>
      <c r="HW15" s="764"/>
      <c r="HX15" s="764"/>
      <c r="HY15" s="764"/>
      <c r="HZ15" s="764"/>
      <c r="IA15" s="764"/>
      <c r="IB15" s="764"/>
      <c r="IC15" s="764"/>
      <c r="ID15" s="764"/>
      <c r="IE15" s="764"/>
      <c r="IF15" s="764"/>
      <c r="IG15" s="764"/>
      <c r="IH15" s="764"/>
      <c r="II15" s="764"/>
      <c r="IJ15" s="764"/>
      <c r="IK15" s="764"/>
      <c r="IL15" s="764"/>
      <c r="IM15" s="764"/>
      <c r="IN15" s="764"/>
      <c r="IO15" s="764"/>
      <c r="IP15" s="764"/>
      <c r="IQ15" s="764"/>
      <c r="IR15" s="764"/>
      <c r="IS15" s="764"/>
      <c r="IT15" s="764"/>
      <c r="IU15" s="764"/>
      <c r="IV15" s="764"/>
      <c r="IW15" s="764"/>
      <c r="IX15" s="764"/>
      <c r="IY15" s="764"/>
      <c r="IZ15" s="764"/>
      <c r="JA15" s="764"/>
      <c r="JB15" s="764"/>
      <c r="JC15" s="764"/>
      <c r="JD15" s="764"/>
      <c r="JE15" s="764"/>
      <c r="JF15" s="764"/>
      <c r="JG15" s="764"/>
      <c r="JH15" s="764"/>
      <c r="JI15" s="764"/>
      <c r="JJ15" s="764"/>
      <c r="JK15" s="764"/>
      <c r="JL15" s="764"/>
      <c r="JM15" s="764"/>
      <c r="JN15" s="764"/>
      <c r="JO15" s="764"/>
      <c r="JP15" s="764"/>
      <c r="JQ15" s="764"/>
      <c r="JR15" s="764"/>
      <c r="JS15" s="764"/>
      <c r="JT15" s="764"/>
      <c r="JU15" s="764"/>
      <c r="JV15" s="764"/>
      <c r="JW15" s="764"/>
      <c r="JX15" s="764"/>
      <c r="JY15" s="764"/>
      <c r="JZ15" s="764"/>
      <c r="KA15" s="764"/>
      <c r="KB15" s="764"/>
      <c r="KC15" s="764"/>
      <c r="KD15" s="764"/>
      <c r="KE15" s="764"/>
      <c r="KF15" s="764"/>
      <c r="KG15" s="764"/>
      <c r="KH15" s="764"/>
      <c r="KI15" s="764"/>
      <c r="KJ15" s="764"/>
      <c r="KK15" s="764"/>
      <c r="KL15" s="764"/>
      <c r="KM15" s="764"/>
      <c r="KN15" s="764"/>
      <c r="KO15" s="764"/>
      <c r="KP15" s="764"/>
      <c r="KQ15" s="764"/>
      <c r="KR15" s="764"/>
      <c r="KS15" s="764"/>
      <c r="KT15" s="764"/>
      <c r="KU15" s="764"/>
      <c r="KV15" s="764"/>
      <c r="KW15" s="764"/>
      <c r="KX15" s="764"/>
      <c r="KY15" s="764"/>
      <c r="KZ15" s="764"/>
      <c r="LA15" s="764"/>
      <c r="LB15" s="764"/>
      <c r="LC15" s="764"/>
      <c r="LD15" s="764"/>
      <c r="LE15" s="764"/>
      <c r="LF15" s="764"/>
      <c r="LG15" s="764"/>
      <c r="LH15" s="764"/>
      <c r="LI15" s="764"/>
      <c r="LJ15" s="764"/>
      <c r="LK15" s="764"/>
      <c r="LL15" s="764"/>
      <c r="LM15" s="764"/>
      <c r="LN15" s="764"/>
      <c r="LO15" s="764"/>
      <c r="LP15" s="764"/>
      <c r="LQ15" s="764"/>
      <c r="LR15" s="764"/>
      <c r="LS15" s="764"/>
      <c r="LT15" s="764"/>
      <c r="LU15" s="764"/>
      <c r="LV15" s="764"/>
      <c r="LW15" s="764"/>
      <c r="LX15" s="764"/>
      <c r="LY15" s="764"/>
      <c r="LZ15" s="764"/>
      <c r="MA15" s="764"/>
      <c r="MB15" s="764"/>
      <c r="MC15" s="764"/>
      <c r="MD15" s="764"/>
      <c r="ME15" s="764"/>
      <c r="MF15" s="764"/>
      <c r="MG15" s="764"/>
      <c r="MH15" s="764"/>
      <c r="MI15" s="764"/>
      <c r="MJ15" s="764"/>
      <c r="MK15" s="764"/>
      <c r="ML15" s="764"/>
      <c r="MM15" s="764"/>
      <c r="MN15" s="764"/>
      <c r="MO15" s="764"/>
      <c r="MP15" s="764"/>
      <c r="MQ15" s="764"/>
      <c r="MR15" s="764"/>
      <c r="MS15" s="764"/>
      <c r="MT15" s="764"/>
      <c r="MU15" s="764"/>
      <c r="MV15" s="764"/>
      <c r="MW15" s="764"/>
      <c r="MX15" s="764"/>
      <c r="MY15" s="764"/>
      <c r="MZ15" s="764"/>
      <c r="NA15" s="764"/>
      <c r="NB15" s="764"/>
      <c r="NC15" s="764"/>
      <c r="ND15" s="764"/>
      <c r="NE15" s="764"/>
      <c r="NF15" s="764"/>
      <c r="NG15" s="764"/>
      <c r="NH15" s="764"/>
      <c r="NI15" s="764"/>
      <c r="NJ15" s="764"/>
      <c r="NK15" s="764"/>
      <c r="NL15" s="764"/>
      <c r="NM15" s="764"/>
      <c r="NN15" s="764"/>
      <c r="NO15" s="764"/>
      <c r="NP15" s="764"/>
      <c r="NQ15" s="764"/>
      <c r="NR15" s="764"/>
      <c r="NS15" s="764"/>
      <c r="NT15" s="764"/>
      <c r="NU15" s="764"/>
      <c r="NV15" s="764"/>
      <c r="NW15" s="764"/>
      <c r="NX15" s="764"/>
      <c r="NY15" s="764"/>
      <c r="NZ15" s="764"/>
      <c r="OA15" s="764"/>
      <c r="OB15" s="764"/>
      <c r="OC15" s="764"/>
      <c r="OD15" s="764"/>
      <c r="OE15" s="764"/>
      <c r="OF15" s="764"/>
      <c r="OG15" s="764"/>
      <c r="OH15" s="764"/>
      <c r="OI15" s="764"/>
      <c r="OJ15" s="764"/>
      <c r="OK15" s="764"/>
      <c r="OL15" s="764"/>
      <c r="OM15" s="764"/>
      <c r="ON15" s="764"/>
      <c r="OO15" s="764"/>
      <c r="OP15" s="764"/>
      <c r="OQ15" s="764"/>
      <c r="OR15" s="764"/>
      <c r="OS15" s="764"/>
      <c r="OT15" s="764"/>
      <c r="OU15" s="764"/>
      <c r="OV15" s="764"/>
      <c r="OW15" s="764"/>
      <c r="OX15" s="764"/>
      <c r="OY15" s="764"/>
      <c r="OZ15" s="764"/>
      <c r="PA15" s="764"/>
      <c r="PB15" s="764"/>
      <c r="PC15" s="764"/>
      <c r="PD15" s="764"/>
      <c r="PE15" s="764"/>
      <c r="PF15" s="764"/>
      <c r="PG15" s="764"/>
      <c r="PH15" s="764"/>
      <c r="PI15" s="764"/>
      <c r="PJ15" s="764"/>
      <c r="PK15" s="764"/>
      <c r="PL15" s="764"/>
      <c r="PM15" s="764"/>
      <c r="PN15" s="764"/>
      <c r="PO15" s="764"/>
      <c r="PP15" s="764"/>
      <c r="PQ15" s="764"/>
      <c r="PR15" s="764"/>
      <c r="PS15" s="764"/>
      <c r="PT15" s="764"/>
      <c r="PU15" s="764"/>
      <c r="PV15" s="764"/>
      <c r="PW15" s="764"/>
      <c r="PX15" s="764"/>
      <c r="PY15" s="764"/>
      <c r="PZ15" s="764"/>
      <c r="QA15" s="764"/>
      <c r="QB15" s="764"/>
      <c r="QC15" s="764"/>
      <c r="QD15" s="764"/>
      <c r="QE15" s="764"/>
      <c r="QF15" s="764"/>
      <c r="QG15" s="764"/>
      <c r="QH15" s="764"/>
      <c r="QI15" s="764"/>
      <c r="QJ15" s="764"/>
      <c r="QK15" s="764"/>
      <c r="QL15" s="764"/>
      <c r="QM15" s="764"/>
      <c r="QN15" s="764"/>
      <c r="QO15" s="764"/>
      <c r="QP15" s="764"/>
      <c r="QQ15" s="764"/>
      <c r="QR15" s="764"/>
      <c r="QS15" s="764"/>
      <c r="QT15" s="764"/>
      <c r="QU15" s="764"/>
      <c r="QV15" s="764"/>
      <c r="QW15" s="764"/>
      <c r="QX15" s="764"/>
      <c r="QY15" s="764"/>
      <c r="QZ15" s="764"/>
      <c r="RA15" s="764"/>
      <c r="RB15" s="764"/>
      <c r="RC15" s="764"/>
      <c r="RD15" s="764"/>
      <c r="RE15" s="764"/>
      <c r="RF15" s="764"/>
      <c r="RG15" s="764"/>
      <c r="RH15" s="764"/>
      <c r="RI15" s="764"/>
      <c r="RJ15" s="764"/>
      <c r="RK15" s="764"/>
      <c r="RL15" s="764"/>
      <c r="RM15" s="764"/>
      <c r="RN15" s="764"/>
      <c r="RO15" s="764"/>
      <c r="RP15" s="764"/>
      <c r="RQ15" s="764"/>
      <c r="RR15" s="764"/>
      <c r="RS15" s="764"/>
      <c r="RT15" s="764"/>
      <c r="RU15" s="764"/>
      <c r="RV15" s="764"/>
      <c r="RW15" s="764"/>
      <c r="RX15" s="764"/>
      <c r="RY15" s="764"/>
      <c r="RZ15" s="764"/>
      <c r="SA15" s="764"/>
      <c r="SB15" s="764"/>
      <c r="SC15" s="764"/>
      <c r="SD15" s="764"/>
      <c r="SE15" s="764"/>
      <c r="SF15" s="764"/>
      <c r="SG15" s="764"/>
      <c r="SH15" s="764"/>
      <c r="SI15" s="764"/>
      <c r="SJ15" s="764"/>
      <c r="SK15" s="764"/>
      <c r="SL15" s="764"/>
      <c r="SM15" s="764"/>
      <c r="SN15" s="764"/>
      <c r="SO15" s="764"/>
      <c r="SP15" s="764"/>
      <c r="SQ15" s="764"/>
      <c r="SR15" s="764"/>
      <c r="SS15" s="764"/>
      <c r="ST15" s="764"/>
      <c r="SU15" s="764"/>
      <c r="SV15" s="764"/>
      <c r="SW15" s="764"/>
      <c r="SX15" s="764"/>
      <c r="SY15" s="764"/>
      <c r="SZ15" s="764"/>
      <c r="TA15" s="764"/>
      <c r="TB15" s="764"/>
      <c r="TC15" s="764"/>
      <c r="TD15" s="764"/>
      <c r="TE15" s="764"/>
      <c r="TF15" s="764"/>
      <c r="TG15" s="764"/>
      <c r="TH15" s="764"/>
      <c r="TI15" s="764"/>
      <c r="TJ15" s="764"/>
      <c r="TK15" s="764"/>
      <c r="TL15" s="764"/>
      <c r="TM15" s="764"/>
      <c r="TN15" s="764"/>
      <c r="TO15" s="764"/>
      <c r="TP15" s="764"/>
      <c r="TQ15" s="764"/>
      <c r="TR15" s="764"/>
      <c r="TS15" s="764"/>
      <c r="TT15" s="764"/>
      <c r="TU15" s="764"/>
      <c r="TV15" s="764"/>
      <c r="TW15" s="764"/>
      <c r="TX15" s="764"/>
      <c r="TY15" s="764"/>
      <c r="TZ15" s="764"/>
      <c r="UA15" s="764"/>
      <c r="UB15" s="764"/>
      <c r="UC15" s="764"/>
      <c r="UD15" s="764"/>
      <c r="UE15" s="764"/>
      <c r="UF15" s="764"/>
      <c r="UG15" s="764"/>
      <c r="UH15" s="764"/>
      <c r="UI15" s="764"/>
      <c r="UJ15" s="764"/>
      <c r="UK15" s="764"/>
      <c r="UL15" s="764"/>
      <c r="UM15" s="764"/>
      <c r="UN15" s="764"/>
      <c r="UO15" s="764"/>
      <c r="UP15" s="764"/>
      <c r="UQ15" s="764"/>
      <c r="UR15" s="764"/>
      <c r="US15" s="764"/>
      <c r="UT15" s="764"/>
      <c r="UU15" s="764"/>
      <c r="UV15" s="764"/>
      <c r="UW15" s="764"/>
      <c r="UX15" s="764"/>
      <c r="UY15" s="764"/>
      <c r="UZ15" s="764"/>
      <c r="VA15" s="764"/>
      <c r="VB15" s="764"/>
      <c r="VC15" s="764"/>
      <c r="VD15" s="764"/>
      <c r="VE15" s="764"/>
      <c r="VF15" s="764"/>
      <c r="VG15" s="764"/>
      <c r="VH15" s="764"/>
      <c r="VI15" s="764"/>
      <c r="VJ15" s="764"/>
      <c r="VK15" s="764"/>
      <c r="VL15" s="764"/>
      <c r="VM15" s="764"/>
      <c r="VN15" s="764"/>
      <c r="VO15" s="764"/>
      <c r="VP15" s="764"/>
      <c r="VQ15" s="764"/>
      <c r="VR15" s="764"/>
      <c r="VS15" s="764"/>
      <c r="VT15" s="764"/>
      <c r="VU15" s="764"/>
      <c r="VV15" s="764"/>
      <c r="VW15" s="764"/>
      <c r="VX15" s="764"/>
      <c r="VY15" s="764"/>
      <c r="VZ15" s="764"/>
      <c r="WA15" s="764"/>
      <c r="WB15" s="764"/>
      <c r="WC15" s="764"/>
      <c r="WD15" s="764"/>
      <c r="WE15" s="764"/>
      <c r="WF15" s="764"/>
      <c r="WG15" s="764"/>
      <c r="WH15" s="764"/>
      <c r="WI15" s="764"/>
      <c r="WJ15" s="764"/>
      <c r="WK15" s="764"/>
      <c r="WL15" s="764"/>
      <c r="WM15" s="764"/>
      <c r="WN15" s="764"/>
      <c r="WO15" s="764"/>
      <c r="WP15" s="764"/>
      <c r="WQ15" s="764"/>
      <c r="WR15" s="764"/>
      <c r="WS15" s="764"/>
      <c r="WT15" s="764"/>
      <c r="WU15" s="764"/>
      <c r="WV15" s="764"/>
      <c r="WW15" s="764"/>
      <c r="WX15" s="764"/>
      <c r="WY15" s="764"/>
      <c r="WZ15" s="764"/>
      <c r="XA15" s="764"/>
      <c r="XB15" s="764"/>
      <c r="XC15" s="764"/>
      <c r="XD15" s="764"/>
      <c r="XE15" s="764"/>
      <c r="XF15" s="764"/>
      <c r="XG15" s="764"/>
      <c r="XH15" s="764"/>
      <c r="XI15" s="764"/>
      <c r="XJ15" s="764"/>
      <c r="XK15" s="764"/>
      <c r="XL15" s="764"/>
      <c r="XM15" s="764"/>
      <c r="XN15" s="764"/>
      <c r="XO15" s="764"/>
      <c r="XP15" s="764"/>
      <c r="XQ15" s="764"/>
      <c r="XR15" s="764"/>
      <c r="XS15" s="764"/>
      <c r="XT15" s="764"/>
      <c r="XU15" s="764"/>
      <c r="XV15" s="764"/>
      <c r="XW15" s="764"/>
      <c r="XX15" s="764"/>
      <c r="XY15" s="764"/>
      <c r="XZ15" s="764"/>
      <c r="YA15" s="764"/>
      <c r="YB15" s="764"/>
      <c r="YC15" s="764"/>
      <c r="YD15" s="764"/>
      <c r="YE15" s="764"/>
      <c r="YF15" s="764"/>
      <c r="YG15" s="764"/>
      <c r="YH15" s="764"/>
      <c r="YI15" s="764"/>
      <c r="YJ15" s="764"/>
      <c r="YK15" s="764"/>
      <c r="YL15" s="764"/>
      <c r="YM15" s="764"/>
      <c r="YN15" s="764"/>
      <c r="YO15" s="764"/>
      <c r="YP15" s="764"/>
      <c r="YQ15" s="764"/>
      <c r="YR15" s="764"/>
      <c r="YS15" s="764"/>
      <c r="YT15" s="764"/>
      <c r="YU15" s="764"/>
      <c r="YV15" s="764"/>
      <c r="YW15" s="764"/>
      <c r="YX15" s="764"/>
      <c r="YY15" s="764"/>
      <c r="YZ15" s="764"/>
      <c r="ZA15" s="764"/>
      <c r="ZB15" s="764"/>
      <c r="ZC15" s="764"/>
      <c r="ZD15" s="764"/>
      <c r="ZE15" s="764"/>
      <c r="ZF15" s="764"/>
      <c r="ZG15" s="764"/>
      <c r="ZH15" s="764"/>
      <c r="ZI15" s="764"/>
      <c r="ZJ15" s="764"/>
      <c r="ZK15" s="764"/>
      <c r="ZL15" s="764"/>
      <c r="ZM15" s="764"/>
      <c r="ZN15" s="764"/>
      <c r="ZO15" s="764"/>
      <c r="ZP15" s="764"/>
      <c r="ZQ15" s="764"/>
      <c r="ZR15" s="764"/>
      <c r="ZS15" s="764"/>
      <c r="ZT15" s="764"/>
      <c r="ZU15" s="764"/>
      <c r="ZV15" s="764"/>
      <c r="ZW15" s="764"/>
      <c r="ZX15" s="764"/>
      <c r="ZY15" s="764"/>
      <c r="ZZ15" s="764"/>
      <c r="AAA15" s="764"/>
      <c r="AAB15" s="764"/>
      <c r="AAC15" s="764"/>
      <c r="AAD15" s="764"/>
      <c r="AAE15" s="764"/>
      <c r="AAF15" s="764"/>
      <c r="AAG15" s="764"/>
      <c r="AAH15" s="764"/>
      <c r="AAI15" s="764"/>
      <c r="AAJ15" s="764"/>
      <c r="AAK15" s="764"/>
      <c r="AAL15" s="764"/>
      <c r="AAM15" s="764"/>
      <c r="AAN15" s="764"/>
      <c r="AAO15" s="764"/>
      <c r="AAP15" s="764"/>
      <c r="AAQ15" s="764"/>
      <c r="AAR15" s="764"/>
      <c r="AAS15" s="764"/>
      <c r="AAT15" s="764"/>
      <c r="AAU15" s="764"/>
      <c r="AAV15" s="764"/>
      <c r="AAW15" s="764"/>
      <c r="AAX15" s="764"/>
      <c r="AAY15" s="764"/>
      <c r="AAZ15" s="764"/>
      <c r="ABA15" s="764"/>
      <c r="ABB15" s="764"/>
      <c r="ABC15" s="764"/>
      <c r="ABD15" s="764"/>
      <c r="ABE15" s="764"/>
      <c r="ABF15" s="764"/>
      <c r="ABG15" s="764"/>
      <c r="ABH15" s="764"/>
      <c r="ABI15" s="764"/>
      <c r="ABJ15" s="764"/>
      <c r="ABK15" s="764"/>
      <c r="ABL15" s="764"/>
      <c r="ABM15" s="764"/>
      <c r="ABN15" s="764"/>
      <c r="ABO15" s="764"/>
      <c r="ABP15" s="764"/>
      <c r="ABQ15" s="764"/>
      <c r="ABR15" s="764"/>
      <c r="ABS15" s="764"/>
      <c r="ABT15" s="764"/>
      <c r="ABU15" s="764"/>
      <c r="ABV15" s="764"/>
      <c r="ABW15" s="764"/>
      <c r="ABX15" s="764"/>
      <c r="ABY15" s="764"/>
      <c r="ABZ15" s="764"/>
      <c r="ACA15" s="764"/>
      <c r="ACB15" s="764"/>
      <c r="ACC15" s="764"/>
      <c r="ACD15" s="764"/>
      <c r="ACE15" s="764"/>
      <c r="ACF15" s="764"/>
      <c r="ACG15" s="764"/>
      <c r="ACH15" s="764"/>
      <c r="ACI15" s="764"/>
      <c r="ACJ15" s="764"/>
      <c r="ACK15" s="764"/>
      <c r="ACL15" s="764"/>
      <c r="ACM15" s="764"/>
      <c r="ACN15" s="764"/>
      <c r="ACO15" s="764"/>
      <c r="ACP15" s="764"/>
      <c r="ACQ15" s="764"/>
      <c r="ACR15" s="764"/>
      <c r="ACS15" s="764"/>
      <c r="ACT15" s="764"/>
      <c r="ACU15" s="764"/>
      <c r="ACV15" s="764"/>
      <c r="ACW15" s="764"/>
      <c r="ACX15" s="764"/>
      <c r="ACY15" s="764"/>
      <c r="ACZ15" s="764"/>
      <c r="ADA15" s="764"/>
      <c r="ADB15" s="764"/>
      <c r="ADC15" s="764"/>
      <c r="ADD15" s="764"/>
      <c r="ADE15" s="764"/>
      <c r="ADF15" s="764"/>
      <c r="ADG15" s="764"/>
      <c r="ADH15" s="764"/>
      <c r="ADI15" s="764"/>
      <c r="ADJ15" s="764"/>
      <c r="ADK15" s="764"/>
      <c r="ADL15" s="764"/>
      <c r="ADM15" s="764"/>
      <c r="ADN15" s="764"/>
      <c r="ADO15" s="764"/>
      <c r="ADP15" s="764"/>
      <c r="ADQ15" s="764"/>
      <c r="ADR15" s="764"/>
      <c r="ADS15" s="764"/>
      <c r="ADT15" s="764"/>
      <c r="ADU15" s="764"/>
      <c r="ADV15" s="764"/>
      <c r="ADW15" s="764"/>
      <c r="ADX15" s="764"/>
      <c r="ADY15" s="764"/>
      <c r="ADZ15" s="764"/>
      <c r="AEA15" s="764"/>
      <c r="AEB15" s="764"/>
      <c r="AEC15" s="764"/>
      <c r="AED15" s="764"/>
      <c r="AEE15" s="764"/>
      <c r="AEF15" s="764"/>
      <c r="AEG15" s="764"/>
      <c r="AEH15" s="764"/>
      <c r="AEI15" s="764"/>
      <c r="AEJ15" s="764"/>
      <c r="AEK15" s="764"/>
      <c r="AEL15" s="764"/>
      <c r="AEM15" s="764"/>
      <c r="AEN15" s="764"/>
      <c r="AEO15" s="764"/>
      <c r="AEP15" s="764"/>
      <c r="AEQ15" s="764"/>
      <c r="AER15" s="764"/>
      <c r="AES15" s="764"/>
      <c r="AET15" s="764"/>
      <c r="AEU15" s="764"/>
      <c r="AEV15" s="764"/>
      <c r="AEW15" s="764"/>
      <c r="AEX15" s="764"/>
      <c r="AEY15" s="764"/>
      <c r="AEZ15" s="764"/>
      <c r="AFA15" s="764"/>
      <c r="AFB15" s="764"/>
      <c r="AFC15" s="764"/>
      <c r="AFD15" s="764"/>
      <c r="AFE15" s="764"/>
      <c r="AFF15" s="764"/>
      <c r="AFG15" s="764"/>
      <c r="AFH15" s="764"/>
      <c r="AFI15" s="764"/>
      <c r="AFJ15" s="764"/>
      <c r="AFK15" s="764"/>
      <c r="AFL15" s="764"/>
      <c r="AFM15" s="764"/>
      <c r="AFN15" s="764"/>
      <c r="AFO15" s="764"/>
      <c r="AFP15" s="764"/>
      <c r="AFQ15" s="764"/>
      <c r="AFR15" s="764"/>
      <c r="AFS15" s="764"/>
      <c r="AFT15" s="764"/>
      <c r="AFU15" s="764"/>
      <c r="AFV15" s="764"/>
      <c r="AFW15" s="764"/>
      <c r="AFX15" s="764"/>
      <c r="AFY15" s="764"/>
      <c r="AFZ15" s="764"/>
      <c r="AGA15" s="764"/>
      <c r="AGB15" s="764"/>
      <c r="AGC15" s="764"/>
      <c r="AGD15" s="764"/>
      <c r="AGE15" s="764"/>
      <c r="AGF15" s="764"/>
      <c r="AGG15" s="764"/>
      <c r="AGH15" s="764"/>
      <c r="AGI15" s="764"/>
      <c r="AGJ15" s="764"/>
      <c r="AGK15" s="764"/>
      <c r="AGL15" s="764"/>
      <c r="AGM15" s="764"/>
      <c r="AGN15" s="764"/>
      <c r="AGO15" s="764"/>
      <c r="AGP15" s="764"/>
      <c r="AGQ15" s="764"/>
      <c r="AGR15" s="764"/>
      <c r="AGS15" s="764"/>
      <c r="AGT15" s="764"/>
      <c r="AGU15" s="764"/>
      <c r="AGV15" s="764"/>
      <c r="AGW15" s="764"/>
      <c r="AGX15" s="764"/>
      <c r="AGY15" s="764"/>
      <c r="AGZ15" s="764"/>
      <c r="AHA15" s="764"/>
      <c r="AHB15" s="764"/>
      <c r="AHC15" s="764"/>
      <c r="AHD15" s="764"/>
      <c r="AHE15" s="764"/>
      <c r="AHF15" s="764"/>
      <c r="AHG15" s="764"/>
      <c r="AHH15" s="764"/>
      <c r="AHI15" s="764"/>
      <c r="AHJ15" s="764"/>
      <c r="AHK15" s="764"/>
      <c r="AHL15" s="764"/>
      <c r="AHM15" s="764"/>
      <c r="AHN15" s="764"/>
      <c r="AHO15" s="764"/>
      <c r="AHP15" s="764"/>
      <c r="AHQ15" s="764"/>
      <c r="AHR15" s="764"/>
      <c r="AHS15" s="764"/>
      <c r="AHT15" s="764"/>
      <c r="AHU15" s="764"/>
      <c r="AHV15" s="764"/>
      <c r="AHW15" s="764"/>
      <c r="AHX15" s="764"/>
      <c r="AHY15" s="764"/>
      <c r="AHZ15" s="764"/>
      <c r="AIA15" s="764"/>
      <c r="AIB15" s="764"/>
      <c r="AIC15" s="764"/>
      <c r="AID15" s="764"/>
      <c r="AIE15" s="764"/>
      <c r="AIF15" s="764"/>
      <c r="AIG15" s="764"/>
      <c r="AIH15" s="764"/>
      <c r="AII15" s="764"/>
      <c r="AIJ15" s="764"/>
      <c r="AIK15" s="764"/>
      <c r="AIL15" s="764"/>
      <c r="AIM15" s="764"/>
      <c r="AIN15" s="764"/>
      <c r="AIO15" s="764"/>
      <c r="AIP15" s="764"/>
      <c r="AIQ15" s="764"/>
      <c r="AIR15" s="764"/>
      <c r="AIS15" s="764"/>
      <c r="AIT15" s="764"/>
      <c r="AIU15" s="764"/>
      <c r="AIV15" s="764"/>
      <c r="AIW15" s="764"/>
      <c r="AIX15" s="764"/>
      <c r="AIY15" s="764"/>
      <c r="AIZ15" s="764"/>
      <c r="AJA15" s="764"/>
      <c r="AJB15" s="764"/>
      <c r="AJC15" s="764"/>
      <c r="AJD15" s="764"/>
      <c r="AJE15" s="764"/>
      <c r="AJF15" s="764"/>
      <c r="AJG15" s="764"/>
      <c r="AJH15" s="764"/>
      <c r="AJI15" s="764"/>
      <c r="AJJ15" s="764"/>
      <c r="AJK15" s="764"/>
      <c r="AJL15" s="764"/>
      <c r="AJM15" s="764"/>
      <c r="AJN15" s="764"/>
      <c r="AJO15" s="764"/>
      <c r="AJP15" s="764"/>
      <c r="AJQ15" s="764"/>
      <c r="AJR15" s="764"/>
      <c r="AJS15" s="764"/>
      <c r="AJT15" s="764"/>
      <c r="AJU15" s="764"/>
      <c r="AJV15" s="764"/>
      <c r="AJW15" s="764"/>
      <c r="AJX15" s="764"/>
      <c r="AJY15" s="764"/>
      <c r="AJZ15" s="764"/>
      <c r="AKA15" s="764"/>
      <c r="AKB15" s="764"/>
      <c r="AKC15" s="764"/>
      <c r="AKD15" s="764"/>
      <c r="AKE15" s="764"/>
      <c r="AKF15" s="764"/>
      <c r="AKG15" s="764"/>
      <c r="AKH15" s="764"/>
      <c r="AKI15" s="764"/>
      <c r="AKJ15" s="764"/>
      <c r="AKK15" s="764"/>
      <c r="AKL15" s="764"/>
      <c r="AKM15" s="764"/>
      <c r="AKN15" s="764"/>
      <c r="AKO15" s="764"/>
      <c r="AKP15" s="764"/>
      <c r="AKQ15" s="764"/>
      <c r="AKR15" s="764"/>
      <c r="AKS15" s="764"/>
      <c r="AKT15" s="764"/>
      <c r="AKU15" s="764"/>
      <c r="AKV15" s="764"/>
      <c r="AKW15" s="764"/>
      <c r="AKX15" s="764"/>
      <c r="AKY15" s="764"/>
      <c r="AKZ15" s="764"/>
      <c r="ALA15" s="764"/>
      <c r="ALB15" s="764"/>
      <c r="ALC15" s="764"/>
      <c r="ALD15" s="764"/>
      <c r="ALE15" s="764"/>
      <c r="ALF15" s="764"/>
      <c r="ALG15" s="764"/>
      <c r="ALH15" s="764"/>
      <c r="ALI15" s="764"/>
      <c r="ALJ15" s="764"/>
      <c r="ALK15" s="764"/>
      <c r="ALL15" s="764"/>
      <c r="ALM15" s="764"/>
      <c r="ALN15" s="764"/>
      <c r="ALO15" s="764"/>
      <c r="ALP15" s="764"/>
      <c r="ALQ15" s="764"/>
      <c r="ALR15" s="764"/>
      <c r="ALS15" s="764"/>
      <c r="ALT15" s="764"/>
      <c r="ALU15" s="764"/>
      <c r="ALV15" s="764"/>
      <c r="ALW15" s="764"/>
      <c r="ALX15" s="764"/>
      <c r="ALY15" s="764"/>
      <c r="ALZ15" s="764"/>
      <c r="AMA15" s="764"/>
      <c r="AMB15" s="764"/>
      <c r="AMC15" s="764"/>
      <c r="AMD15" s="764"/>
      <c r="AME15" s="764"/>
      <c r="AMF15" s="764"/>
      <c r="AMG15" s="764"/>
      <c r="AMH15" s="764"/>
      <c r="AMI15" s="764"/>
      <c r="AMJ15" s="764"/>
      <c r="AMK15" s="764"/>
      <c r="AML15" s="764"/>
      <c r="AMM15" s="764"/>
      <c r="AMN15" s="764"/>
      <c r="AMO15" s="764"/>
      <c r="AMP15" s="764"/>
      <c r="AMQ15" s="764"/>
      <c r="AMR15" s="764"/>
      <c r="AMS15" s="764"/>
      <c r="AMT15" s="764"/>
      <c r="AMU15" s="764"/>
      <c r="AMV15" s="764"/>
      <c r="AMW15" s="764"/>
      <c r="AMX15" s="764"/>
      <c r="AMY15" s="764"/>
      <c r="AMZ15" s="764"/>
      <c r="ANA15" s="764"/>
      <c r="ANB15" s="764"/>
      <c r="ANC15" s="764"/>
      <c r="AND15" s="764"/>
      <c r="ANE15" s="764"/>
      <c r="ANF15" s="764"/>
      <c r="ANG15" s="764"/>
      <c r="ANH15" s="764"/>
      <c r="ANI15" s="764"/>
      <c r="ANJ15" s="764"/>
      <c r="ANK15" s="764"/>
      <c r="ANL15" s="764"/>
      <c r="ANM15" s="764"/>
      <c r="ANN15" s="764"/>
      <c r="ANO15" s="764"/>
      <c r="ANP15" s="764"/>
      <c r="ANQ15" s="764"/>
      <c r="ANR15" s="764"/>
      <c r="ANS15" s="764"/>
      <c r="ANT15" s="764"/>
      <c r="ANU15" s="764"/>
      <c r="ANV15" s="764"/>
      <c r="ANW15" s="764"/>
      <c r="ANX15" s="764"/>
      <c r="ANY15" s="764"/>
      <c r="ANZ15" s="764"/>
      <c r="AOA15" s="764"/>
      <c r="AOB15" s="764"/>
      <c r="AOC15" s="764"/>
      <c r="AOD15" s="764"/>
      <c r="AOE15" s="764"/>
      <c r="AOF15" s="764"/>
      <c r="AOG15" s="764"/>
      <c r="AOH15" s="764"/>
      <c r="AOI15" s="764"/>
      <c r="AOJ15" s="764"/>
      <c r="AOK15" s="764"/>
      <c r="AOL15" s="764"/>
      <c r="AOM15" s="764"/>
      <c r="AON15" s="764"/>
      <c r="AOO15" s="764"/>
      <c r="AOP15" s="764"/>
      <c r="AOQ15" s="764"/>
      <c r="AOR15" s="764"/>
      <c r="AOS15" s="764"/>
      <c r="AOT15" s="764"/>
      <c r="AOU15" s="764"/>
      <c r="AOV15" s="764"/>
      <c r="AOW15" s="764"/>
      <c r="AOX15" s="764"/>
      <c r="AOY15" s="764"/>
      <c r="AOZ15" s="764"/>
      <c r="APA15" s="764"/>
      <c r="APB15" s="764"/>
      <c r="APC15" s="764"/>
      <c r="APD15" s="764"/>
      <c r="APE15" s="764"/>
      <c r="APF15" s="764"/>
      <c r="APG15" s="764"/>
      <c r="APH15" s="764"/>
      <c r="API15" s="764"/>
      <c r="APJ15" s="764"/>
      <c r="APK15" s="764"/>
      <c r="APL15" s="764"/>
      <c r="APM15" s="764"/>
      <c r="APN15" s="764"/>
      <c r="APO15" s="764"/>
      <c r="APP15" s="764"/>
      <c r="APQ15" s="764"/>
      <c r="APR15" s="764"/>
      <c r="APS15" s="764"/>
      <c r="APT15" s="764"/>
      <c r="APU15" s="764"/>
      <c r="APV15" s="764"/>
      <c r="APW15" s="764"/>
      <c r="APX15" s="764"/>
      <c r="APY15" s="764"/>
      <c r="APZ15" s="764"/>
      <c r="AQA15" s="764"/>
      <c r="AQB15" s="764"/>
      <c r="AQC15" s="764"/>
      <c r="AQD15" s="764"/>
      <c r="AQE15" s="764"/>
      <c r="AQF15" s="764"/>
      <c r="AQG15" s="764"/>
      <c r="AQH15" s="764"/>
      <c r="AQI15" s="764"/>
      <c r="AQJ15" s="764"/>
      <c r="AQK15" s="764"/>
      <c r="AQL15" s="764"/>
      <c r="AQM15" s="764"/>
      <c r="AQN15" s="764"/>
      <c r="AQO15" s="764"/>
      <c r="AQP15" s="764"/>
      <c r="AQQ15" s="764"/>
      <c r="AQR15" s="764"/>
      <c r="AQS15" s="764"/>
      <c r="AQT15" s="764"/>
      <c r="AQU15" s="764"/>
      <c r="AQV15" s="764"/>
      <c r="AQW15" s="764"/>
      <c r="AQX15" s="764"/>
      <c r="AQY15" s="764"/>
      <c r="AQZ15" s="764"/>
      <c r="ARA15" s="764"/>
      <c r="ARB15" s="764"/>
      <c r="ARC15" s="764"/>
      <c r="ARD15" s="764"/>
      <c r="ARE15" s="764"/>
      <c r="ARF15" s="764"/>
      <c r="ARG15" s="764"/>
      <c r="ARH15" s="764"/>
      <c r="ARI15" s="764"/>
      <c r="ARJ15" s="764"/>
      <c r="ARK15" s="764"/>
      <c r="ARL15" s="764"/>
      <c r="ARM15" s="764"/>
      <c r="ARN15" s="764"/>
      <c r="ARO15" s="764"/>
      <c r="ARP15" s="764"/>
      <c r="ARQ15" s="764"/>
      <c r="ARR15" s="764"/>
      <c r="ARS15" s="764"/>
      <c r="ART15" s="764"/>
      <c r="ARU15" s="764"/>
      <c r="ARV15" s="764"/>
      <c r="ARW15" s="764"/>
      <c r="ARX15" s="764"/>
      <c r="ARY15" s="764"/>
      <c r="ARZ15" s="764"/>
      <c r="ASA15" s="764"/>
      <c r="ASB15" s="764"/>
      <c r="ASC15" s="764"/>
      <c r="ASD15" s="764"/>
      <c r="ASE15" s="764"/>
      <c r="ASF15" s="764"/>
      <c r="ASG15" s="764"/>
      <c r="ASH15" s="764"/>
      <c r="ASI15" s="764"/>
      <c r="ASJ15" s="764"/>
      <c r="ASK15" s="764"/>
      <c r="ASL15" s="764"/>
      <c r="ASM15" s="764"/>
      <c r="ASN15" s="764"/>
      <c r="ASO15" s="764"/>
      <c r="ASP15" s="764"/>
      <c r="ASQ15" s="764"/>
      <c r="ASR15" s="764"/>
      <c r="ASS15" s="764"/>
      <c r="AST15" s="764"/>
      <c r="ASU15" s="764"/>
      <c r="ASV15" s="764"/>
      <c r="ASW15" s="764"/>
      <c r="ASX15" s="764"/>
      <c r="ASY15" s="764"/>
      <c r="ASZ15" s="764"/>
      <c r="ATA15" s="764"/>
      <c r="ATB15" s="764"/>
      <c r="ATC15" s="764"/>
      <c r="ATD15" s="764"/>
      <c r="ATE15" s="764"/>
      <c r="ATF15" s="764"/>
      <c r="ATG15" s="764"/>
      <c r="ATH15" s="764"/>
      <c r="ATI15" s="764"/>
      <c r="ATJ15" s="764"/>
      <c r="ATK15" s="764"/>
      <c r="ATL15" s="764"/>
      <c r="ATM15" s="764"/>
      <c r="ATN15" s="764"/>
      <c r="ATO15" s="764"/>
      <c r="ATP15" s="764"/>
      <c r="ATQ15" s="764"/>
      <c r="ATR15" s="764"/>
      <c r="ATS15" s="764"/>
      <c r="ATT15" s="764"/>
      <c r="ATU15" s="764"/>
      <c r="ATV15" s="764"/>
      <c r="ATW15" s="764"/>
      <c r="ATX15" s="764"/>
      <c r="ATY15" s="764"/>
      <c r="ATZ15" s="764"/>
      <c r="AUA15" s="764"/>
      <c r="AUB15" s="764"/>
      <c r="AUC15" s="764"/>
      <c r="AUD15" s="764"/>
      <c r="AUE15" s="764"/>
      <c r="AUF15" s="764"/>
      <c r="AUG15" s="764"/>
      <c r="AUH15" s="764"/>
      <c r="AUI15" s="764"/>
      <c r="AUJ15" s="764"/>
      <c r="AUK15" s="764"/>
      <c r="AUL15" s="764"/>
      <c r="AUM15" s="764"/>
      <c r="AUN15" s="764"/>
      <c r="AUO15" s="764"/>
      <c r="AUP15" s="764"/>
      <c r="AUQ15" s="764"/>
      <c r="AUR15" s="764"/>
      <c r="AUS15" s="764"/>
      <c r="AUT15" s="764"/>
      <c r="AUU15" s="764"/>
      <c r="AUV15" s="764"/>
      <c r="AUW15" s="764"/>
      <c r="AUX15" s="764"/>
      <c r="AUY15" s="764"/>
      <c r="AUZ15" s="764"/>
      <c r="AVA15" s="764"/>
      <c r="AVB15" s="764"/>
      <c r="AVC15" s="764"/>
      <c r="AVD15" s="764"/>
      <c r="AVE15" s="764"/>
      <c r="AVF15" s="764"/>
      <c r="AVG15" s="764"/>
      <c r="AVH15" s="764"/>
      <c r="AVI15" s="764"/>
      <c r="AVJ15" s="764"/>
      <c r="AVK15" s="764"/>
      <c r="AVL15" s="764"/>
      <c r="AVM15" s="764"/>
      <c r="AVN15" s="764"/>
      <c r="AVO15" s="764"/>
      <c r="AVP15" s="764"/>
      <c r="AVQ15" s="764"/>
      <c r="AVR15" s="764"/>
      <c r="AVS15" s="764"/>
      <c r="AVT15" s="764"/>
      <c r="AVU15" s="764"/>
      <c r="AVV15" s="764"/>
      <c r="AVW15" s="764"/>
      <c r="AVX15" s="764"/>
      <c r="AVY15" s="764"/>
      <c r="AVZ15" s="764"/>
      <c r="AWA15" s="764"/>
      <c r="AWB15" s="764"/>
      <c r="AWC15" s="764"/>
      <c r="AWD15" s="764"/>
      <c r="AWE15" s="764"/>
      <c r="AWF15" s="764"/>
      <c r="AWG15" s="764"/>
      <c r="AWH15" s="764"/>
      <c r="AWI15" s="764"/>
      <c r="AWJ15" s="764"/>
      <c r="AWK15" s="764"/>
      <c r="AWL15" s="764"/>
      <c r="AWM15" s="764"/>
      <c r="AWN15" s="764"/>
      <c r="AWO15" s="764"/>
      <c r="AWP15" s="764"/>
      <c r="AWQ15" s="764"/>
      <c r="AWR15" s="764"/>
      <c r="AWS15" s="764"/>
      <c r="AWT15" s="764"/>
      <c r="AWU15" s="764"/>
      <c r="AWV15" s="764"/>
      <c r="AWW15" s="764"/>
      <c r="AWX15" s="764"/>
      <c r="AWY15" s="764"/>
      <c r="AWZ15" s="764"/>
      <c r="AXA15" s="764"/>
      <c r="AXB15" s="764"/>
      <c r="AXC15" s="764"/>
      <c r="AXD15" s="764"/>
      <c r="AXE15" s="764"/>
      <c r="AXF15" s="764"/>
      <c r="AXG15" s="764"/>
      <c r="AXH15" s="764"/>
      <c r="AXI15" s="764"/>
      <c r="AXJ15" s="764"/>
      <c r="AXK15" s="764"/>
      <c r="AXL15" s="764"/>
      <c r="AXM15" s="764"/>
      <c r="AXN15" s="764"/>
      <c r="AXO15" s="764"/>
      <c r="AXP15" s="764"/>
      <c r="AXQ15" s="764"/>
      <c r="AXR15" s="764"/>
      <c r="AXS15" s="764"/>
      <c r="AXT15" s="764"/>
      <c r="AXU15" s="764"/>
      <c r="AXV15" s="764"/>
      <c r="AXW15" s="764"/>
      <c r="AXX15" s="764"/>
      <c r="AXY15" s="764"/>
      <c r="AXZ15" s="764"/>
      <c r="AYA15" s="764"/>
      <c r="AYB15" s="764"/>
      <c r="AYC15" s="764"/>
      <c r="AYD15" s="764"/>
      <c r="AYE15" s="764"/>
      <c r="AYF15" s="764"/>
      <c r="AYG15" s="764"/>
      <c r="AYH15" s="764"/>
      <c r="AYI15" s="764"/>
      <c r="AYJ15" s="764"/>
      <c r="AYK15" s="764"/>
      <c r="AYL15" s="764"/>
      <c r="AYM15" s="764"/>
      <c r="AYN15" s="764"/>
      <c r="AYO15" s="764"/>
      <c r="AYP15" s="764"/>
      <c r="AYQ15" s="764"/>
      <c r="AYR15" s="764"/>
      <c r="AYS15" s="764"/>
      <c r="AYT15" s="764"/>
      <c r="AYU15" s="764"/>
      <c r="AYV15" s="764"/>
      <c r="AYW15" s="764"/>
      <c r="AYX15" s="764"/>
      <c r="AYY15" s="764"/>
      <c r="AYZ15" s="764"/>
      <c r="AZA15" s="764"/>
      <c r="AZB15" s="764"/>
      <c r="AZC15" s="764"/>
      <c r="AZD15" s="764"/>
      <c r="AZE15" s="764"/>
      <c r="AZF15" s="764"/>
      <c r="AZG15" s="764"/>
      <c r="AZH15" s="764"/>
      <c r="AZI15" s="764"/>
      <c r="AZJ15" s="764"/>
      <c r="AZK15" s="764"/>
      <c r="AZL15" s="764"/>
      <c r="AZM15" s="764"/>
      <c r="AZN15" s="764"/>
      <c r="AZO15" s="764"/>
      <c r="AZP15" s="764"/>
      <c r="AZQ15" s="764"/>
      <c r="AZR15" s="764"/>
      <c r="AZS15" s="764"/>
      <c r="AZT15" s="764"/>
      <c r="AZU15" s="764"/>
      <c r="AZV15" s="764"/>
      <c r="AZW15" s="764"/>
      <c r="AZX15" s="764"/>
      <c r="AZY15" s="764"/>
      <c r="AZZ15" s="764"/>
      <c r="BAA15" s="764"/>
      <c r="BAB15" s="764"/>
      <c r="BAC15" s="764"/>
      <c r="BAD15" s="764"/>
      <c r="BAE15" s="764"/>
      <c r="BAF15" s="764"/>
      <c r="BAG15" s="764"/>
      <c r="BAH15" s="764"/>
      <c r="BAI15" s="764"/>
      <c r="BAJ15" s="764"/>
      <c r="BAK15" s="764"/>
      <c r="BAL15" s="764"/>
      <c r="BAM15" s="764"/>
      <c r="BAN15" s="764"/>
      <c r="BAO15" s="764"/>
      <c r="BAP15" s="764"/>
      <c r="BAQ15" s="764"/>
      <c r="BAR15" s="764"/>
      <c r="BAS15" s="764"/>
      <c r="BAT15" s="764"/>
      <c r="BAU15" s="764"/>
      <c r="BAV15" s="764"/>
      <c r="BAW15" s="764"/>
      <c r="BAX15" s="764"/>
      <c r="BAY15" s="764"/>
      <c r="BAZ15" s="764"/>
      <c r="BBA15" s="764"/>
      <c r="BBB15" s="764"/>
      <c r="BBC15" s="764"/>
      <c r="BBD15" s="764"/>
      <c r="BBE15" s="764"/>
      <c r="BBF15" s="764"/>
      <c r="BBG15" s="764"/>
      <c r="BBH15" s="764"/>
      <c r="BBI15" s="764"/>
      <c r="BBJ15" s="764"/>
      <c r="BBK15" s="764"/>
      <c r="BBL15" s="764"/>
      <c r="BBM15" s="764"/>
      <c r="BBN15" s="764"/>
      <c r="BBO15" s="764"/>
      <c r="BBP15" s="764"/>
      <c r="BBQ15" s="764"/>
      <c r="BBR15" s="764"/>
      <c r="BBS15" s="764"/>
      <c r="BBT15" s="764"/>
      <c r="BBU15" s="764"/>
      <c r="BBV15" s="764"/>
      <c r="BBW15" s="764"/>
      <c r="BBX15" s="764"/>
      <c r="BBY15" s="764"/>
      <c r="BBZ15" s="764"/>
      <c r="BCA15" s="764"/>
      <c r="BCB15" s="764"/>
      <c r="BCC15" s="764"/>
      <c r="BCD15" s="764"/>
      <c r="BCE15" s="764"/>
      <c r="BCF15" s="764"/>
      <c r="BCG15" s="764"/>
      <c r="BCH15" s="764"/>
      <c r="BCI15" s="764"/>
      <c r="BCJ15" s="764"/>
      <c r="BCK15" s="764"/>
      <c r="BCL15" s="764"/>
      <c r="BCM15" s="764"/>
      <c r="BCN15" s="764"/>
      <c r="BCO15" s="764"/>
      <c r="BCP15" s="764"/>
      <c r="BCQ15" s="764"/>
      <c r="BCR15" s="764"/>
      <c r="BCS15" s="764"/>
      <c r="BCT15" s="764"/>
      <c r="BCU15" s="764"/>
      <c r="BCV15" s="764"/>
      <c r="BCW15" s="764"/>
      <c r="BCX15" s="764"/>
      <c r="BCY15" s="764"/>
      <c r="BCZ15" s="764"/>
      <c r="BDA15" s="764"/>
      <c r="BDB15" s="764"/>
      <c r="BDC15" s="764"/>
      <c r="BDD15" s="764"/>
      <c r="BDE15" s="764"/>
      <c r="BDF15" s="764"/>
      <c r="BDG15" s="764"/>
      <c r="BDH15" s="764"/>
      <c r="BDI15" s="764"/>
      <c r="BDJ15" s="764"/>
      <c r="BDK15" s="764"/>
      <c r="BDL15" s="764"/>
      <c r="BDM15" s="764"/>
      <c r="BDN15" s="764"/>
      <c r="BDO15" s="764"/>
      <c r="BDP15" s="764"/>
      <c r="BDQ15" s="764"/>
      <c r="BDR15" s="764"/>
      <c r="BDS15" s="764"/>
      <c r="BDT15" s="764"/>
      <c r="BDU15" s="764"/>
      <c r="BDV15" s="764"/>
      <c r="BDW15" s="764"/>
      <c r="BDX15" s="764"/>
      <c r="BDY15" s="764"/>
      <c r="BDZ15" s="764"/>
      <c r="BEA15" s="764"/>
      <c r="BEB15" s="764"/>
      <c r="BEC15" s="764"/>
      <c r="BED15" s="764"/>
      <c r="BEE15" s="764"/>
      <c r="BEF15" s="764"/>
      <c r="BEG15" s="764"/>
      <c r="BEH15" s="764"/>
      <c r="BEI15" s="764"/>
      <c r="BEJ15" s="764"/>
      <c r="BEK15" s="764"/>
      <c r="BEL15" s="764"/>
      <c r="BEM15" s="764"/>
      <c r="BEN15" s="764"/>
      <c r="BEO15" s="764"/>
      <c r="BEP15" s="764"/>
      <c r="BEQ15" s="764"/>
      <c r="BER15" s="764"/>
      <c r="BES15" s="764"/>
      <c r="BET15" s="764"/>
      <c r="BEU15" s="764"/>
      <c r="BEV15" s="764"/>
      <c r="BEW15" s="764"/>
      <c r="BEX15" s="764"/>
      <c r="BEY15" s="764"/>
      <c r="BEZ15" s="764"/>
      <c r="BFA15" s="764"/>
      <c r="BFB15" s="764"/>
      <c r="BFC15" s="764"/>
      <c r="BFD15" s="764"/>
      <c r="BFE15" s="764"/>
      <c r="BFF15" s="764"/>
      <c r="BFG15" s="764"/>
      <c r="BFH15" s="764"/>
      <c r="BFI15" s="764"/>
      <c r="BFJ15" s="764"/>
      <c r="BFK15" s="764"/>
      <c r="BFL15" s="764"/>
      <c r="BFM15" s="764"/>
      <c r="BFN15" s="764"/>
      <c r="BFO15" s="764"/>
      <c r="BFP15" s="764"/>
      <c r="BFQ15" s="764"/>
      <c r="BFR15" s="764"/>
      <c r="BFS15" s="764"/>
      <c r="BFT15" s="764"/>
      <c r="BFU15" s="764"/>
      <c r="BFV15" s="764"/>
      <c r="BFW15" s="764"/>
      <c r="BFX15" s="764"/>
      <c r="BFY15" s="764"/>
      <c r="BFZ15" s="764"/>
      <c r="BGA15" s="764"/>
      <c r="BGB15" s="764"/>
      <c r="BGC15" s="764"/>
      <c r="BGD15" s="764"/>
      <c r="BGE15" s="764"/>
      <c r="BGF15" s="764"/>
      <c r="BGG15" s="764"/>
      <c r="BGH15" s="764"/>
      <c r="BGI15" s="764"/>
      <c r="BGJ15" s="764"/>
      <c r="BGK15" s="764"/>
      <c r="BGL15" s="764"/>
      <c r="BGM15" s="764"/>
      <c r="BGN15" s="764"/>
      <c r="BGO15" s="764"/>
      <c r="BGP15" s="764"/>
      <c r="BGQ15" s="764"/>
      <c r="BGR15" s="764"/>
      <c r="BGS15" s="764"/>
      <c r="BGT15" s="764"/>
      <c r="BGU15" s="764"/>
      <c r="BGV15" s="764"/>
      <c r="BGW15" s="764"/>
      <c r="BGX15" s="764"/>
      <c r="BGY15" s="764"/>
      <c r="BGZ15" s="764"/>
      <c r="BHA15" s="764"/>
      <c r="BHB15" s="764"/>
      <c r="BHC15" s="764"/>
      <c r="BHD15" s="764"/>
      <c r="BHE15" s="764"/>
      <c r="BHF15" s="764"/>
      <c r="BHG15" s="764"/>
      <c r="BHH15" s="764"/>
      <c r="BHI15" s="764"/>
      <c r="BHJ15" s="764"/>
      <c r="BHK15" s="764"/>
      <c r="BHL15" s="764"/>
      <c r="BHM15" s="764"/>
      <c r="BHN15" s="764"/>
      <c r="BHO15" s="764"/>
      <c r="BHP15" s="764"/>
      <c r="BHQ15" s="764"/>
      <c r="BHR15" s="764"/>
      <c r="BHS15" s="764"/>
      <c r="BHT15" s="764"/>
      <c r="BHU15" s="764"/>
      <c r="BHV15" s="764"/>
      <c r="BHW15" s="764"/>
      <c r="BHX15" s="764"/>
      <c r="BHY15" s="764"/>
      <c r="BHZ15" s="764"/>
      <c r="BIA15" s="764"/>
      <c r="BIB15" s="764"/>
      <c r="BIC15" s="764"/>
      <c r="BID15" s="764"/>
      <c r="BIE15" s="764"/>
      <c r="BIF15" s="764"/>
      <c r="BIG15" s="764"/>
      <c r="BIH15" s="764"/>
      <c r="BII15" s="764"/>
      <c r="BIJ15" s="764"/>
      <c r="BIK15" s="764"/>
      <c r="BIL15" s="764"/>
      <c r="BIM15" s="764"/>
      <c r="BIN15" s="764"/>
      <c r="BIO15" s="764"/>
      <c r="BIP15" s="764"/>
      <c r="BIQ15" s="764"/>
      <c r="BIR15" s="764"/>
      <c r="BIS15" s="764"/>
      <c r="BIT15" s="764"/>
      <c r="BIU15" s="764"/>
      <c r="BIV15" s="764"/>
      <c r="BIW15" s="764"/>
      <c r="BIX15" s="764"/>
      <c r="BIY15" s="764"/>
      <c r="BIZ15" s="764"/>
      <c r="BJA15" s="764"/>
    </row>
    <row r="16" spans="1:1613" s="469" customFormat="1" ht="23.25" customHeight="1" x14ac:dyDescent="0.3">
      <c r="A16" s="41"/>
      <c r="B16" s="764"/>
      <c r="C16" s="764"/>
      <c r="D16" s="764"/>
      <c r="E16" s="770" t="str">
        <f>IF(RisikoDetail!F24&lt;&gt;"",CONCATENATE(RisikoDetail!D24," : ",RisikoDetail!F24),"")</f>
        <v/>
      </c>
      <c r="F16" s="764"/>
      <c r="G16" s="770" t="str">
        <f>IF(RisikoDetail!F32&lt;&gt;"",CONCATENATE(RisikoDetail!D32," : ",RisikoDetail!F32),"")</f>
        <v/>
      </c>
      <c r="H16" s="770"/>
      <c r="I16" s="770"/>
      <c r="J16" s="770"/>
      <c r="K16" s="770"/>
      <c r="L16" s="770"/>
      <c r="M16" s="770"/>
      <c r="N16" s="770"/>
      <c r="O16" s="770"/>
      <c r="P16" s="771"/>
      <c r="Q16" s="762" t="str">
        <f>RisikoDetail!D18</f>
        <v>R13</v>
      </c>
      <c r="R16" s="762">
        <f>RisikoDetail!AD18</f>
        <v>-1</v>
      </c>
      <c r="S16" s="762">
        <f>RisikoDetail!AC18</f>
        <v>-1</v>
      </c>
      <c r="T16" s="762"/>
      <c r="U16" s="772" t="str">
        <f>RisikoDetail!M18</f>
        <v>r13</v>
      </c>
      <c r="V16" s="762">
        <f>RisikoDetail!AJ18</f>
        <v>-1</v>
      </c>
      <c r="W16" s="762">
        <f>RisikoDetail!AI18</f>
        <v>-1</v>
      </c>
      <c r="X16" s="762"/>
      <c r="Y16" s="762"/>
      <c r="Z16" s="762" t="str">
        <f>RisikoDetail!D58</f>
        <v>R53</v>
      </c>
      <c r="AA16" s="762">
        <f>RisikoDetail!AD58</f>
        <v>-1</v>
      </c>
      <c r="AB16" s="762">
        <f>RisikoDetail!AC58</f>
        <v>-1</v>
      </c>
      <c r="AC16" s="762"/>
      <c r="AD16" s="772" t="str">
        <f>RisikoDetail!M58</f>
        <v>r53</v>
      </c>
      <c r="AE16" s="762">
        <f>RisikoDetail!AJ58</f>
        <v>-1</v>
      </c>
      <c r="AF16" s="762">
        <f>RisikoDetail!AI58</f>
        <v>-1</v>
      </c>
      <c r="AG16" s="649">
        <v>1</v>
      </c>
      <c r="AH16" s="654"/>
      <c r="AI16" s="654"/>
      <c r="AJ16" s="654" t="str">
        <f t="shared" si="8"/>
        <v>R13</v>
      </c>
      <c r="AK16" s="773" t="str">
        <f t="shared" si="9"/>
        <v/>
      </c>
      <c r="AL16" s="654" t="str">
        <f t="shared" si="10"/>
        <v>r13</v>
      </c>
      <c r="AM16" s="773" t="str">
        <f t="shared" si="11"/>
        <v/>
      </c>
      <c r="AN16" s="654"/>
      <c r="AO16" s="654" t="str">
        <f t="shared" si="12"/>
        <v>R53</v>
      </c>
      <c r="AP16" s="773" t="str">
        <f t="shared" si="13"/>
        <v/>
      </c>
      <c r="AQ16" s="654" t="str">
        <f t="shared" si="14"/>
        <v>r53</v>
      </c>
      <c r="AR16" s="773" t="str">
        <f t="shared" si="15"/>
        <v/>
      </c>
      <c r="AS16" s="654"/>
      <c r="AT16" s="654"/>
      <c r="AU16" s="654"/>
      <c r="AV16" s="654"/>
      <c r="AW16" s="764"/>
      <c r="AX16" s="764"/>
      <c r="AY16" s="764"/>
      <c r="AZ16" s="764"/>
      <c r="BA16" s="764"/>
      <c r="BB16" s="764"/>
      <c r="BC16" s="764"/>
      <c r="BD16" s="764"/>
      <c r="BE16" s="764"/>
      <c r="BF16" s="764"/>
      <c r="BG16" s="764"/>
      <c r="BH16" s="764"/>
      <c r="BI16" s="764"/>
      <c r="BJ16" s="764"/>
      <c r="BK16" s="764"/>
      <c r="BL16" s="764"/>
      <c r="BM16" s="764"/>
      <c r="BN16" s="764"/>
      <c r="BO16" s="764"/>
      <c r="BP16" s="764"/>
      <c r="BQ16" s="764"/>
      <c r="BR16" s="764"/>
      <c r="BS16" s="764"/>
      <c r="BT16" s="764"/>
      <c r="BU16" s="764"/>
      <c r="BV16" s="764"/>
      <c r="BW16" s="764"/>
      <c r="BX16" s="764"/>
      <c r="BY16" s="764"/>
      <c r="BZ16" s="764"/>
      <c r="CA16" s="764"/>
      <c r="CB16" s="764"/>
      <c r="CC16" s="764"/>
      <c r="CD16" s="764"/>
      <c r="CE16" s="764"/>
      <c r="CF16" s="764"/>
      <c r="CG16" s="764"/>
      <c r="CH16" s="764"/>
      <c r="CI16" s="764"/>
      <c r="CJ16" s="764"/>
      <c r="CK16" s="764"/>
      <c r="CL16" s="764"/>
      <c r="CM16" s="764"/>
      <c r="CN16" s="764"/>
      <c r="CO16" s="764"/>
      <c r="CP16" s="764"/>
      <c r="CQ16" s="764"/>
      <c r="CR16" s="764"/>
      <c r="CS16" s="764"/>
      <c r="CT16" s="764"/>
      <c r="CU16" s="764"/>
      <c r="CV16" s="764"/>
      <c r="CW16" s="764"/>
      <c r="CX16" s="764"/>
      <c r="CY16" s="764"/>
      <c r="CZ16" s="764"/>
      <c r="DA16" s="764"/>
      <c r="DB16" s="764"/>
      <c r="DC16" s="764"/>
      <c r="DD16" s="764"/>
      <c r="DE16" s="764"/>
      <c r="DF16" s="764"/>
      <c r="DG16" s="764"/>
      <c r="DH16" s="764"/>
      <c r="DI16" s="764"/>
      <c r="DJ16" s="764"/>
      <c r="DK16" s="764"/>
      <c r="DL16" s="764"/>
      <c r="DM16" s="764"/>
      <c r="DN16" s="764"/>
      <c r="DO16" s="764"/>
      <c r="DP16" s="764"/>
      <c r="DQ16" s="764"/>
      <c r="DR16" s="764"/>
      <c r="DS16" s="764"/>
      <c r="DT16" s="764"/>
      <c r="DU16" s="764"/>
      <c r="DV16" s="764"/>
      <c r="DW16" s="764"/>
      <c r="DX16" s="764"/>
      <c r="DY16" s="764"/>
      <c r="DZ16" s="764"/>
      <c r="EA16" s="764"/>
      <c r="EB16" s="764"/>
      <c r="EC16" s="764"/>
      <c r="ED16" s="764"/>
      <c r="EE16" s="764"/>
      <c r="EF16" s="764"/>
      <c r="EG16" s="764"/>
      <c r="EH16" s="764"/>
      <c r="EI16" s="764"/>
      <c r="EJ16" s="764"/>
      <c r="EK16" s="764"/>
      <c r="EL16" s="764"/>
      <c r="EM16" s="764"/>
      <c r="EN16" s="764"/>
      <c r="EO16" s="764"/>
      <c r="EP16" s="764"/>
      <c r="EQ16" s="764"/>
      <c r="ER16" s="764"/>
      <c r="ES16" s="764"/>
      <c r="ET16" s="764"/>
      <c r="EU16" s="764"/>
      <c r="EV16" s="764"/>
      <c r="EW16" s="764"/>
      <c r="EX16" s="764"/>
      <c r="EY16" s="764"/>
      <c r="EZ16" s="764"/>
      <c r="FA16" s="764"/>
      <c r="FB16" s="764"/>
      <c r="FC16" s="764"/>
      <c r="FD16" s="764"/>
      <c r="FE16" s="764"/>
      <c r="FF16" s="764"/>
      <c r="FG16" s="764"/>
      <c r="FH16" s="764"/>
      <c r="FI16" s="764"/>
      <c r="FJ16" s="764"/>
      <c r="FK16" s="764"/>
      <c r="FL16" s="764"/>
      <c r="FM16" s="764"/>
      <c r="FN16" s="764"/>
      <c r="FO16" s="764"/>
      <c r="FP16" s="764"/>
      <c r="FQ16" s="764"/>
      <c r="FR16" s="764"/>
      <c r="FS16" s="764"/>
      <c r="FT16" s="764"/>
      <c r="FU16" s="764"/>
      <c r="FV16" s="764"/>
      <c r="FW16" s="764"/>
      <c r="FX16" s="764"/>
      <c r="FY16" s="764"/>
      <c r="FZ16" s="764"/>
      <c r="GA16" s="764"/>
      <c r="GB16" s="764"/>
      <c r="GC16" s="764"/>
      <c r="GD16" s="764"/>
      <c r="GE16" s="764"/>
      <c r="GF16" s="764"/>
      <c r="GG16" s="764"/>
      <c r="GH16" s="764"/>
      <c r="GI16" s="764"/>
      <c r="GJ16" s="764"/>
      <c r="GK16" s="764"/>
      <c r="GL16" s="764"/>
      <c r="GM16" s="764"/>
      <c r="GN16" s="764"/>
      <c r="GO16" s="764"/>
      <c r="GP16" s="764"/>
      <c r="GQ16" s="764"/>
      <c r="GR16" s="764"/>
      <c r="GS16" s="764"/>
      <c r="GT16" s="764"/>
      <c r="GU16" s="764"/>
      <c r="GV16" s="764"/>
      <c r="GW16" s="764"/>
      <c r="GX16" s="764"/>
      <c r="GY16" s="764"/>
      <c r="GZ16" s="764"/>
      <c r="HA16" s="764"/>
      <c r="HB16" s="764"/>
      <c r="HC16" s="764"/>
      <c r="HD16" s="764"/>
      <c r="HE16" s="764"/>
      <c r="HF16" s="764"/>
      <c r="HG16" s="764"/>
      <c r="HH16" s="764"/>
      <c r="HI16" s="764"/>
      <c r="HJ16" s="764"/>
      <c r="HK16" s="764"/>
      <c r="HL16" s="764"/>
      <c r="HM16" s="764"/>
      <c r="HN16" s="764"/>
      <c r="HO16" s="764"/>
      <c r="HP16" s="764"/>
      <c r="HQ16" s="764"/>
      <c r="HR16" s="764"/>
      <c r="HS16" s="764"/>
      <c r="HT16" s="764"/>
      <c r="HU16" s="764"/>
      <c r="HV16" s="764"/>
      <c r="HW16" s="764"/>
      <c r="HX16" s="764"/>
      <c r="HY16" s="764"/>
      <c r="HZ16" s="764"/>
      <c r="IA16" s="764"/>
      <c r="IB16" s="764"/>
      <c r="IC16" s="764"/>
      <c r="ID16" s="764"/>
      <c r="IE16" s="764"/>
      <c r="IF16" s="764"/>
      <c r="IG16" s="764"/>
      <c r="IH16" s="764"/>
      <c r="II16" s="764"/>
      <c r="IJ16" s="764"/>
      <c r="IK16" s="764"/>
      <c r="IL16" s="764"/>
      <c r="IM16" s="764"/>
      <c r="IN16" s="764"/>
      <c r="IO16" s="764"/>
      <c r="IP16" s="764"/>
      <c r="IQ16" s="764"/>
      <c r="IR16" s="764"/>
      <c r="IS16" s="764"/>
      <c r="IT16" s="764"/>
      <c r="IU16" s="764"/>
      <c r="IV16" s="764"/>
      <c r="IW16" s="764"/>
      <c r="IX16" s="764"/>
      <c r="IY16" s="764"/>
      <c r="IZ16" s="764"/>
      <c r="JA16" s="764"/>
      <c r="JB16" s="764"/>
      <c r="JC16" s="764"/>
      <c r="JD16" s="764"/>
      <c r="JE16" s="764"/>
      <c r="JF16" s="764"/>
      <c r="JG16" s="764"/>
      <c r="JH16" s="764"/>
      <c r="JI16" s="764"/>
      <c r="JJ16" s="764"/>
      <c r="JK16" s="764"/>
      <c r="JL16" s="764"/>
      <c r="JM16" s="764"/>
      <c r="JN16" s="764"/>
      <c r="JO16" s="764"/>
      <c r="JP16" s="764"/>
      <c r="JQ16" s="764"/>
      <c r="JR16" s="764"/>
      <c r="JS16" s="764"/>
      <c r="JT16" s="764"/>
      <c r="JU16" s="764"/>
      <c r="JV16" s="764"/>
      <c r="JW16" s="764"/>
      <c r="JX16" s="764"/>
      <c r="JY16" s="764"/>
      <c r="JZ16" s="764"/>
      <c r="KA16" s="764"/>
      <c r="KB16" s="764"/>
      <c r="KC16" s="764"/>
      <c r="KD16" s="764"/>
      <c r="KE16" s="764"/>
      <c r="KF16" s="764"/>
      <c r="KG16" s="764"/>
      <c r="KH16" s="764"/>
      <c r="KI16" s="764"/>
      <c r="KJ16" s="764"/>
      <c r="KK16" s="764"/>
      <c r="KL16" s="764"/>
      <c r="KM16" s="764"/>
      <c r="KN16" s="764"/>
      <c r="KO16" s="764"/>
      <c r="KP16" s="764"/>
      <c r="KQ16" s="764"/>
      <c r="KR16" s="764"/>
      <c r="KS16" s="764"/>
      <c r="KT16" s="764"/>
      <c r="KU16" s="764"/>
      <c r="KV16" s="764"/>
      <c r="KW16" s="764"/>
      <c r="KX16" s="764"/>
      <c r="KY16" s="764"/>
      <c r="KZ16" s="764"/>
      <c r="LA16" s="764"/>
      <c r="LB16" s="764"/>
      <c r="LC16" s="764"/>
      <c r="LD16" s="764"/>
      <c r="LE16" s="764"/>
      <c r="LF16" s="764"/>
      <c r="LG16" s="764"/>
      <c r="LH16" s="764"/>
      <c r="LI16" s="764"/>
      <c r="LJ16" s="764"/>
      <c r="LK16" s="764"/>
      <c r="LL16" s="764"/>
      <c r="LM16" s="764"/>
      <c r="LN16" s="764"/>
      <c r="LO16" s="764"/>
      <c r="LP16" s="764"/>
      <c r="LQ16" s="764"/>
      <c r="LR16" s="764"/>
      <c r="LS16" s="764"/>
      <c r="LT16" s="764"/>
      <c r="LU16" s="764"/>
      <c r="LV16" s="764"/>
      <c r="LW16" s="764"/>
      <c r="LX16" s="764"/>
      <c r="LY16" s="764"/>
      <c r="LZ16" s="764"/>
      <c r="MA16" s="764"/>
      <c r="MB16" s="764"/>
      <c r="MC16" s="764"/>
      <c r="MD16" s="764"/>
      <c r="ME16" s="764"/>
      <c r="MF16" s="764"/>
      <c r="MG16" s="764"/>
      <c r="MH16" s="764"/>
      <c r="MI16" s="764"/>
      <c r="MJ16" s="764"/>
      <c r="MK16" s="764"/>
      <c r="ML16" s="764"/>
      <c r="MM16" s="764"/>
      <c r="MN16" s="764"/>
      <c r="MO16" s="764"/>
      <c r="MP16" s="764"/>
      <c r="MQ16" s="764"/>
      <c r="MR16" s="764"/>
      <c r="MS16" s="764"/>
      <c r="MT16" s="764"/>
      <c r="MU16" s="764"/>
      <c r="MV16" s="764"/>
      <c r="MW16" s="764"/>
      <c r="MX16" s="764"/>
      <c r="MY16" s="764"/>
      <c r="MZ16" s="764"/>
      <c r="NA16" s="764"/>
      <c r="NB16" s="764"/>
      <c r="NC16" s="764"/>
      <c r="ND16" s="764"/>
      <c r="NE16" s="764"/>
      <c r="NF16" s="764"/>
      <c r="NG16" s="764"/>
      <c r="NH16" s="764"/>
      <c r="NI16" s="764"/>
      <c r="NJ16" s="764"/>
      <c r="NK16" s="764"/>
      <c r="NL16" s="764"/>
      <c r="NM16" s="764"/>
      <c r="NN16" s="764"/>
      <c r="NO16" s="764"/>
      <c r="NP16" s="764"/>
      <c r="NQ16" s="764"/>
      <c r="NR16" s="764"/>
      <c r="NS16" s="764"/>
      <c r="NT16" s="764"/>
      <c r="NU16" s="764"/>
      <c r="NV16" s="764"/>
      <c r="NW16" s="764"/>
      <c r="NX16" s="764"/>
      <c r="NY16" s="764"/>
      <c r="NZ16" s="764"/>
      <c r="OA16" s="764"/>
      <c r="OB16" s="764"/>
      <c r="OC16" s="764"/>
      <c r="OD16" s="764"/>
      <c r="OE16" s="764"/>
      <c r="OF16" s="764"/>
      <c r="OG16" s="764"/>
      <c r="OH16" s="764"/>
      <c r="OI16" s="764"/>
      <c r="OJ16" s="764"/>
      <c r="OK16" s="764"/>
      <c r="OL16" s="764"/>
      <c r="OM16" s="764"/>
      <c r="ON16" s="764"/>
      <c r="OO16" s="764"/>
      <c r="OP16" s="764"/>
      <c r="OQ16" s="764"/>
      <c r="OR16" s="764"/>
      <c r="OS16" s="764"/>
      <c r="OT16" s="764"/>
      <c r="OU16" s="764"/>
      <c r="OV16" s="764"/>
      <c r="OW16" s="764"/>
      <c r="OX16" s="764"/>
      <c r="OY16" s="764"/>
      <c r="OZ16" s="764"/>
      <c r="PA16" s="764"/>
      <c r="PB16" s="764"/>
      <c r="PC16" s="764"/>
      <c r="PD16" s="764"/>
      <c r="PE16" s="764"/>
      <c r="PF16" s="764"/>
      <c r="PG16" s="764"/>
      <c r="PH16" s="764"/>
      <c r="PI16" s="764"/>
      <c r="PJ16" s="764"/>
      <c r="PK16" s="764"/>
      <c r="PL16" s="764"/>
      <c r="PM16" s="764"/>
      <c r="PN16" s="764"/>
      <c r="PO16" s="764"/>
      <c r="PP16" s="764"/>
      <c r="PQ16" s="764"/>
      <c r="PR16" s="764"/>
      <c r="PS16" s="764"/>
      <c r="PT16" s="764"/>
      <c r="PU16" s="764"/>
      <c r="PV16" s="764"/>
      <c r="PW16" s="764"/>
      <c r="PX16" s="764"/>
      <c r="PY16" s="764"/>
      <c r="PZ16" s="764"/>
      <c r="QA16" s="764"/>
      <c r="QB16" s="764"/>
      <c r="QC16" s="764"/>
      <c r="QD16" s="764"/>
      <c r="QE16" s="764"/>
      <c r="QF16" s="764"/>
      <c r="QG16" s="764"/>
      <c r="QH16" s="764"/>
      <c r="QI16" s="764"/>
      <c r="QJ16" s="764"/>
      <c r="QK16" s="764"/>
      <c r="QL16" s="764"/>
      <c r="QM16" s="764"/>
      <c r="QN16" s="764"/>
      <c r="QO16" s="764"/>
      <c r="QP16" s="764"/>
      <c r="QQ16" s="764"/>
      <c r="QR16" s="764"/>
      <c r="QS16" s="764"/>
      <c r="QT16" s="764"/>
      <c r="QU16" s="764"/>
      <c r="QV16" s="764"/>
      <c r="QW16" s="764"/>
      <c r="QX16" s="764"/>
      <c r="QY16" s="764"/>
      <c r="QZ16" s="764"/>
      <c r="RA16" s="764"/>
      <c r="RB16" s="764"/>
      <c r="RC16" s="764"/>
      <c r="RD16" s="764"/>
      <c r="RE16" s="764"/>
      <c r="RF16" s="764"/>
      <c r="RG16" s="764"/>
      <c r="RH16" s="764"/>
      <c r="RI16" s="764"/>
      <c r="RJ16" s="764"/>
      <c r="RK16" s="764"/>
      <c r="RL16" s="764"/>
      <c r="RM16" s="764"/>
      <c r="RN16" s="764"/>
      <c r="RO16" s="764"/>
      <c r="RP16" s="764"/>
      <c r="RQ16" s="764"/>
      <c r="RR16" s="764"/>
      <c r="RS16" s="764"/>
      <c r="RT16" s="764"/>
      <c r="RU16" s="764"/>
      <c r="RV16" s="764"/>
      <c r="RW16" s="764"/>
      <c r="RX16" s="764"/>
      <c r="RY16" s="764"/>
      <c r="RZ16" s="764"/>
      <c r="SA16" s="764"/>
      <c r="SB16" s="764"/>
      <c r="SC16" s="764"/>
      <c r="SD16" s="764"/>
      <c r="SE16" s="764"/>
      <c r="SF16" s="764"/>
      <c r="SG16" s="764"/>
      <c r="SH16" s="764"/>
      <c r="SI16" s="764"/>
      <c r="SJ16" s="764"/>
      <c r="SK16" s="764"/>
      <c r="SL16" s="764"/>
      <c r="SM16" s="764"/>
      <c r="SN16" s="764"/>
      <c r="SO16" s="764"/>
      <c r="SP16" s="764"/>
      <c r="SQ16" s="764"/>
      <c r="SR16" s="764"/>
      <c r="SS16" s="764"/>
      <c r="ST16" s="764"/>
      <c r="SU16" s="764"/>
      <c r="SV16" s="764"/>
      <c r="SW16" s="764"/>
      <c r="SX16" s="764"/>
      <c r="SY16" s="764"/>
      <c r="SZ16" s="764"/>
      <c r="TA16" s="764"/>
      <c r="TB16" s="764"/>
      <c r="TC16" s="764"/>
      <c r="TD16" s="764"/>
      <c r="TE16" s="764"/>
      <c r="TF16" s="764"/>
      <c r="TG16" s="764"/>
      <c r="TH16" s="764"/>
      <c r="TI16" s="764"/>
      <c r="TJ16" s="764"/>
      <c r="TK16" s="764"/>
      <c r="TL16" s="764"/>
      <c r="TM16" s="764"/>
      <c r="TN16" s="764"/>
      <c r="TO16" s="764"/>
      <c r="TP16" s="764"/>
      <c r="TQ16" s="764"/>
      <c r="TR16" s="764"/>
      <c r="TS16" s="764"/>
      <c r="TT16" s="764"/>
      <c r="TU16" s="764"/>
      <c r="TV16" s="764"/>
      <c r="TW16" s="764"/>
      <c r="TX16" s="764"/>
      <c r="TY16" s="764"/>
      <c r="TZ16" s="764"/>
      <c r="UA16" s="764"/>
      <c r="UB16" s="764"/>
      <c r="UC16" s="764"/>
      <c r="UD16" s="764"/>
      <c r="UE16" s="764"/>
      <c r="UF16" s="764"/>
      <c r="UG16" s="764"/>
      <c r="UH16" s="764"/>
      <c r="UI16" s="764"/>
      <c r="UJ16" s="764"/>
      <c r="UK16" s="764"/>
      <c r="UL16" s="764"/>
      <c r="UM16" s="764"/>
      <c r="UN16" s="764"/>
      <c r="UO16" s="764"/>
      <c r="UP16" s="764"/>
      <c r="UQ16" s="764"/>
      <c r="UR16" s="764"/>
      <c r="US16" s="764"/>
      <c r="UT16" s="764"/>
      <c r="UU16" s="764"/>
      <c r="UV16" s="764"/>
      <c r="UW16" s="764"/>
      <c r="UX16" s="764"/>
      <c r="UY16" s="764"/>
      <c r="UZ16" s="764"/>
      <c r="VA16" s="764"/>
      <c r="VB16" s="764"/>
      <c r="VC16" s="764"/>
      <c r="VD16" s="764"/>
      <c r="VE16" s="764"/>
      <c r="VF16" s="764"/>
      <c r="VG16" s="764"/>
      <c r="VH16" s="764"/>
      <c r="VI16" s="764"/>
      <c r="VJ16" s="764"/>
      <c r="VK16" s="764"/>
      <c r="VL16" s="764"/>
      <c r="VM16" s="764"/>
      <c r="VN16" s="764"/>
      <c r="VO16" s="764"/>
      <c r="VP16" s="764"/>
      <c r="VQ16" s="764"/>
      <c r="VR16" s="764"/>
      <c r="VS16" s="764"/>
      <c r="VT16" s="764"/>
      <c r="VU16" s="764"/>
      <c r="VV16" s="764"/>
      <c r="VW16" s="764"/>
      <c r="VX16" s="764"/>
      <c r="VY16" s="764"/>
      <c r="VZ16" s="764"/>
      <c r="WA16" s="764"/>
      <c r="WB16" s="764"/>
      <c r="WC16" s="764"/>
      <c r="WD16" s="764"/>
      <c r="WE16" s="764"/>
      <c r="WF16" s="764"/>
      <c r="WG16" s="764"/>
      <c r="WH16" s="764"/>
      <c r="WI16" s="764"/>
      <c r="WJ16" s="764"/>
      <c r="WK16" s="764"/>
      <c r="WL16" s="764"/>
      <c r="WM16" s="764"/>
      <c r="WN16" s="764"/>
      <c r="WO16" s="764"/>
      <c r="WP16" s="764"/>
      <c r="WQ16" s="764"/>
      <c r="WR16" s="764"/>
      <c r="WS16" s="764"/>
      <c r="WT16" s="764"/>
      <c r="WU16" s="764"/>
      <c r="WV16" s="764"/>
      <c r="WW16" s="764"/>
      <c r="WX16" s="764"/>
      <c r="WY16" s="764"/>
      <c r="WZ16" s="764"/>
      <c r="XA16" s="764"/>
      <c r="XB16" s="764"/>
      <c r="XC16" s="764"/>
      <c r="XD16" s="764"/>
      <c r="XE16" s="764"/>
      <c r="XF16" s="764"/>
      <c r="XG16" s="764"/>
      <c r="XH16" s="764"/>
      <c r="XI16" s="764"/>
      <c r="XJ16" s="764"/>
      <c r="XK16" s="764"/>
      <c r="XL16" s="764"/>
      <c r="XM16" s="764"/>
      <c r="XN16" s="764"/>
      <c r="XO16" s="764"/>
      <c r="XP16" s="764"/>
      <c r="XQ16" s="764"/>
      <c r="XR16" s="764"/>
      <c r="XS16" s="764"/>
      <c r="XT16" s="764"/>
      <c r="XU16" s="764"/>
      <c r="XV16" s="764"/>
      <c r="XW16" s="764"/>
      <c r="XX16" s="764"/>
      <c r="XY16" s="764"/>
      <c r="XZ16" s="764"/>
      <c r="YA16" s="764"/>
      <c r="YB16" s="764"/>
      <c r="YC16" s="764"/>
      <c r="YD16" s="764"/>
      <c r="YE16" s="764"/>
      <c r="YF16" s="764"/>
      <c r="YG16" s="764"/>
      <c r="YH16" s="764"/>
      <c r="YI16" s="764"/>
      <c r="YJ16" s="764"/>
      <c r="YK16" s="764"/>
      <c r="YL16" s="764"/>
      <c r="YM16" s="764"/>
      <c r="YN16" s="764"/>
      <c r="YO16" s="764"/>
      <c r="YP16" s="764"/>
      <c r="YQ16" s="764"/>
      <c r="YR16" s="764"/>
      <c r="YS16" s="764"/>
      <c r="YT16" s="764"/>
      <c r="YU16" s="764"/>
      <c r="YV16" s="764"/>
      <c r="YW16" s="764"/>
      <c r="YX16" s="764"/>
      <c r="YY16" s="764"/>
      <c r="YZ16" s="764"/>
      <c r="ZA16" s="764"/>
      <c r="ZB16" s="764"/>
      <c r="ZC16" s="764"/>
      <c r="ZD16" s="764"/>
      <c r="ZE16" s="764"/>
      <c r="ZF16" s="764"/>
      <c r="ZG16" s="764"/>
      <c r="ZH16" s="764"/>
      <c r="ZI16" s="764"/>
      <c r="ZJ16" s="764"/>
      <c r="ZK16" s="764"/>
      <c r="ZL16" s="764"/>
      <c r="ZM16" s="764"/>
      <c r="ZN16" s="764"/>
      <c r="ZO16" s="764"/>
      <c r="ZP16" s="764"/>
      <c r="ZQ16" s="764"/>
      <c r="ZR16" s="764"/>
      <c r="ZS16" s="764"/>
      <c r="ZT16" s="764"/>
      <c r="ZU16" s="764"/>
      <c r="ZV16" s="764"/>
      <c r="ZW16" s="764"/>
      <c r="ZX16" s="764"/>
      <c r="ZY16" s="764"/>
      <c r="ZZ16" s="764"/>
      <c r="AAA16" s="764"/>
      <c r="AAB16" s="764"/>
      <c r="AAC16" s="764"/>
      <c r="AAD16" s="764"/>
      <c r="AAE16" s="764"/>
      <c r="AAF16" s="764"/>
      <c r="AAG16" s="764"/>
      <c r="AAH16" s="764"/>
      <c r="AAI16" s="764"/>
      <c r="AAJ16" s="764"/>
      <c r="AAK16" s="764"/>
      <c r="AAL16" s="764"/>
      <c r="AAM16" s="764"/>
      <c r="AAN16" s="764"/>
      <c r="AAO16" s="764"/>
      <c r="AAP16" s="764"/>
      <c r="AAQ16" s="764"/>
      <c r="AAR16" s="764"/>
      <c r="AAS16" s="764"/>
      <c r="AAT16" s="764"/>
      <c r="AAU16" s="764"/>
      <c r="AAV16" s="764"/>
      <c r="AAW16" s="764"/>
      <c r="AAX16" s="764"/>
      <c r="AAY16" s="764"/>
      <c r="AAZ16" s="764"/>
      <c r="ABA16" s="764"/>
      <c r="ABB16" s="764"/>
      <c r="ABC16" s="764"/>
      <c r="ABD16" s="764"/>
      <c r="ABE16" s="764"/>
      <c r="ABF16" s="764"/>
      <c r="ABG16" s="764"/>
      <c r="ABH16" s="764"/>
      <c r="ABI16" s="764"/>
      <c r="ABJ16" s="764"/>
      <c r="ABK16" s="764"/>
      <c r="ABL16" s="764"/>
      <c r="ABM16" s="764"/>
      <c r="ABN16" s="764"/>
      <c r="ABO16" s="764"/>
      <c r="ABP16" s="764"/>
      <c r="ABQ16" s="764"/>
      <c r="ABR16" s="764"/>
      <c r="ABS16" s="764"/>
      <c r="ABT16" s="764"/>
      <c r="ABU16" s="764"/>
      <c r="ABV16" s="764"/>
      <c r="ABW16" s="764"/>
      <c r="ABX16" s="764"/>
      <c r="ABY16" s="764"/>
      <c r="ABZ16" s="764"/>
      <c r="ACA16" s="764"/>
      <c r="ACB16" s="764"/>
      <c r="ACC16" s="764"/>
      <c r="ACD16" s="764"/>
      <c r="ACE16" s="764"/>
      <c r="ACF16" s="764"/>
      <c r="ACG16" s="764"/>
      <c r="ACH16" s="764"/>
      <c r="ACI16" s="764"/>
      <c r="ACJ16" s="764"/>
      <c r="ACK16" s="764"/>
      <c r="ACL16" s="764"/>
      <c r="ACM16" s="764"/>
      <c r="ACN16" s="764"/>
      <c r="ACO16" s="764"/>
      <c r="ACP16" s="764"/>
      <c r="ACQ16" s="764"/>
      <c r="ACR16" s="764"/>
      <c r="ACS16" s="764"/>
      <c r="ACT16" s="764"/>
      <c r="ACU16" s="764"/>
      <c r="ACV16" s="764"/>
      <c r="ACW16" s="764"/>
      <c r="ACX16" s="764"/>
      <c r="ACY16" s="764"/>
      <c r="ACZ16" s="764"/>
      <c r="ADA16" s="764"/>
      <c r="ADB16" s="764"/>
      <c r="ADC16" s="764"/>
      <c r="ADD16" s="764"/>
      <c r="ADE16" s="764"/>
      <c r="ADF16" s="764"/>
      <c r="ADG16" s="764"/>
      <c r="ADH16" s="764"/>
      <c r="ADI16" s="764"/>
      <c r="ADJ16" s="764"/>
      <c r="ADK16" s="764"/>
      <c r="ADL16" s="764"/>
      <c r="ADM16" s="764"/>
      <c r="ADN16" s="764"/>
      <c r="ADO16" s="764"/>
      <c r="ADP16" s="764"/>
      <c r="ADQ16" s="764"/>
      <c r="ADR16" s="764"/>
      <c r="ADS16" s="764"/>
      <c r="ADT16" s="764"/>
      <c r="ADU16" s="764"/>
      <c r="ADV16" s="764"/>
      <c r="ADW16" s="764"/>
      <c r="ADX16" s="764"/>
      <c r="ADY16" s="764"/>
      <c r="ADZ16" s="764"/>
      <c r="AEA16" s="764"/>
      <c r="AEB16" s="764"/>
      <c r="AEC16" s="764"/>
      <c r="AED16" s="764"/>
      <c r="AEE16" s="764"/>
      <c r="AEF16" s="764"/>
      <c r="AEG16" s="764"/>
      <c r="AEH16" s="764"/>
      <c r="AEI16" s="764"/>
      <c r="AEJ16" s="764"/>
      <c r="AEK16" s="764"/>
      <c r="AEL16" s="764"/>
      <c r="AEM16" s="764"/>
      <c r="AEN16" s="764"/>
      <c r="AEO16" s="764"/>
      <c r="AEP16" s="764"/>
      <c r="AEQ16" s="764"/>
      <c r="AER16" s="764"/>
      <c r="AES16" s="764"/>
      <c r="AET16" s="764"/>
      <c r="AEU16" s="764"/>
      <c r="AEV16" s="764"/>
      <c r="AEW16" s="764"/>
      <c r="AEX16" s="764"/>
      <c r="AEY16" s="764"/>
      <c r="AEZ16" s="764"/>
      <c r="AFA16" s="764"/>
      <c r="AFB16" s="764"/>
      <c r="AFC16" s="764"/>
      <c r="AFD16" s="764"/>
      <c r="AFE16" s="764"/>
      <c r="AFF16" s="764"/>
      <c r="AFG16" s="764"/>
      <c r="AFH16" s="764"/>
      <c r="AFI16" s="764"/>
      <c r="AFJ16" s="764"/>
      <c r="AFK16" s="764"/>
      <c r="AFL16" s="764"/>
      <c r="AFM16" s="764"/>
      <c r="AFN16" s="764"/>
      <c r="AFO16" s="764"/>
      <c r="AFP16" s="764"/>
      <c r="AFQ16" s="764"/>
      <c r="AFR16" s="764"/>
      <c r="AFS16" s="764"/>
      <c r="AFT16" s="764"/>
      <c r="AFU16" s="764"/>
      <c r="AFV16" s="764"/>
      <c r="AFW16" s="764"/>
      <c r="AFX16" s="764"/>
      <c r="AFY16" s="764"/>
      <c r="AFZ16" s="764"/>
      <c r="AGA16" s="764"/>
      <c r="AGB16" s="764"/>
      <c r="AGC16" s="764"/>
      <c r="AGD16" s="764"/>
      <c r="AGE16" s="764"/>
      <c r="AGF16" s="764"/>
      <c r="AGG16" s="764"/>
      <c r="AGH16" s="764"/>
      <c r="AGI16" s="764"/>
      <c r="AGJ16" s="764"/>
      <c r="AGK16" s="764"/>
      <c r="AGL16" s="764"/>
      <c r="AGM16" s="764"/>
      <c r="AGN16" s="764"/>
      <c r="AGO16" s="764"/>
      <c r="AGP16" s="764"/>
      <c r="AGQ16" s="764"/>
      <c r="AGR16" s="764"/>
      <c r="AGS16" s="764"/>
      <c r="AGT16" s="764"/>
      <c r="AGU16" s="764"/>
      <c r="AGV16" s="764"/>
      <c r="AGW16" s="764"/>
      <c r="AGX16" s="764"/>
      <c r="AGY16" s="764"/>
      <c r="AGZ16" s="764"/>
      <c r="AHA16" s="764"/>
      <c r="AHB16" s="764"/>
      <c r="AHC16" s="764"/>
      <c r="AHD16" s="764"/>
      <c r="AHE16" s="764"/>
      <c r="AHF16" s="764"/>
      <c r="AHG16" s="764"/>
      <c r="AHH16" s="764"/>
      <c r="AHI16" s="764"/>
      <c r="AHJ16" s="764"/>
      <c r="AHK16" s="764"/>
      <c r="AHL16" s="764"/>
      <c r="AHM16" s="764"/>
      <c r="AHN16" s="764"/>
      <c r="AHO16" s="764"/>
      <c r="AHP16" s="764"/>
      <c r="AHQ16" s="764"/>
      <c r="AHR16" s="764"/>
      <c r="AHS16" s="764"/>
      <c r="AHT16" s="764"/>
      <c r="AHU16" s="764"/>
      <c r="AHV16" s="764"/>
      <c r="AHW16" s="764"/>
      <c r="AHX16" s="764"/>
      <c r="AHY16" s="764"/>
      <c r="AHZ16" s="764"/>
      <c r="AIA16" s="764"/>
      <c r="AIB16" s="764"/>
      <c r="AIC16" s="764"/>
      <c r="AID16" s="764"/>
      <c r="AIE16" s="764"/>
      <c r="AIF16" s="764"/>
      <c r="AIG16" s="764"/>
      <c r="AIH16" s="764"/>
      <c r="AII16" s="764"/>
      <c r="AIJ16" s="764"/>
      <c r="AIK16" s="764"/>
      <c r="AIL16" s="764"/>
      <c r="AIM16" s="764"/>
      <c r="AIN16" s="764"/>
      <c r="AIO16" s="764"/>
      <c r="AIP16" s="764"/>
      <c r="AIQ16" s="764"/>
      <c r="AIR16" s="764"/>
      <c r="AIS16" s="764"/>
      <c r="AIT16" s="764"/>
      <c r="AIU16" s="764"/>
      <c r="AIV16" s="764"/>
      <c r="AIW16" s="764"/>
      <c r="AIX16" s="764"/>
      <c r="AIY16" s="764"/>
      <c r="AIZ16" s="764"/>
      <c r="AJA16" s="764"/>
      <c r="AJB16" s="764"/>
      <c r="AJC16" s="764"/>
      <c r="AJD16" s="764"/>
      <c r="AJE16" s="764"/>
      <c r="AJF16" s="764"/>
      <c r="AJG16" s="764"/>
      <c r="AJH16" s="764"/>
      <c r="AJI16" s="764"/>
      <c r="AJJ16" s="764"/>
      <c r="AJK16" s="764"/>
      <c r="AJL16" s="764"/>
      <c r="AJM16" s="764"/>
      <c r="AJN16" s="764"/>
      <c r="AJO16" s="764"/>
      <c r="AJP16" s="764"/>
      <c r="AJQ16" s="764"/>
      <c r="AJR16" s="764"/>
      <c r="AJS16" s="764"/>
      <c r="AJT16" s="764"/>
      <c r="AJU16" s="764"/>
      <c r="AJV16" s="764"/>
      <c r="AJW16" s="764"/>
      <c r="AJX16" s="764"/>
      <c r="AJY16" s="764"/>
      <c r="AJZ16" s="764"/>
      <c r="AKA16" s="764"/>
      <c r="AKB16" s="764"/>
      <c r="AKC16" s="764"/>
      <c r="AKD16" s="764"/>
      <c r="AKE16" s="764"/>
      <c r="AKF16" s="764"/>
      <c r="AKG16" s="764"/>
      <c r="AKH16" s="764"/>
      <c r="AKI16" s="764"/>
      <c r="AKJ16" s="764"/>
      <c r="AKK16" s="764"/>
      <c r="AKL16" s="764"/>
      <c r="AKM16" s="764"/>
      <c r="AKN16" s="764"/>
      <c r="AKO16" s="764"/>
      <c r="AKP16" s="764"/>
      <c r="AKQ16" s="764"/>
      <c r="AKR16" s="764"/>
      <c r="AKS16" s="764"/>
      <c r="AKT16" s="764"/>
      <c r="AKU16" s="764"/>
      <c r="AKV16" s="764"/>
      <c r="AKW16" s="764"/>
      <c r="AKX16" s="764"/>
      <c r="AKY16" s="764"/>
      <c r="AKZ16" s="764"/>
      <c r="ALA16" s="764"/>
      <c r="ALB16" s="764"/>
      <c r="ALC16" s="764"/>
      <c r="ALD16" s="764"/>
      <c r="ALE16" s="764"/>
      <c r="ALF16" s="764"/>
      <c r="ALG16" s="764"/>
      <c r="ALH16" s="764"/>
      <c r="ALI16" s="764"/>
      <c r="ALJ16" s="764"/>
      <c r="ALK16" s="764"/>
      <c r="ALL16" s="764"/>
      <c r="ALM16" s="764"/>
      <c r="ALN16" s="764"/>
      <c r="ALO16" s="764"/>
      <c r="ALP16" s="764"/>
      <c r="ALQ16" s="764"/>
      <c r="ALR16" s="764"/>
      <c r="ALS16" s="764"/>
      <c r="ALT16" s="764"/>
      <c r="ALU16" s="764"/>
      <c r="ALV16" s="764"/>
      <c r="ALW16" s="764"/>
      <c r="ALX16" s="764"/>
      <c r="ALY16" s="764"/>
      <c r="ALZ16" s="764"/>
      <c r="AMA16" s="764"/>
      <c r="AMB16" s="764"/>
      <c r="AMC16" s="764"/>
      <c r="AMD16" s="764"/>
      <c r="AME16" s="764"/>
      <c r="AMF16" s="764"/>
      <c r="AMG16" s="764"/>
      <c r="AMH16" s="764"/>
      <c r="AMI16" s="764"/>
      <c r="AMJ16" s="764"/>
      <c r="AMK16" s="764"/>
      <c r="AML16" s="764"/>
      <c r="AMM16" s="764"/>
      <c r="AMN16" s="764"/>
      <c r="AMO16" s="764"/>
      <c r="AMP16" s="764"/>
      <c r="AMQ16" s="764"/>
      <c r="AMR16" s="764"/>
      <c r="AMS16" s="764"/>
      <c r="AMT16" s="764"/>
      <c r="AMU16" s="764"/>
      <c r="AMV16" s="764"/>
      <c r="AMW16" s="764"/>
      <c r="AMX16" s="764"/>
      <c r="AMY16" s="764"/>
      <c r="AMZ16" s="764"/>
      <c r="ANA16" s="764"/>
      <c r="ANB16" s="764"/>
      <c r="ANC16" s="764"/>
      <c r="AND16" s="764"/>
      <c r="ANE16" s="764"/>
      <c r="ANF16" s="764"/>
      <c r="ANG16" s="764"/>
      <c r="ANH16" s="764"/>
      <c r="ANI16" s="764"/>
      <c r="ANJ16" s="764"/>
      <c r="ANK16" s="764"/>
      <c r="ANL16" s="764"/>
      <c r="ANM16" s="764"/>
      <c r="ANN16" s="764"/>
      <c r="ANO16" s="764"/>
      <c r="ANP16" s="764"/>
      <c r="ANQ16" s="764"/>
      <c r="ANR16" s="764"/>
      <c r="ANS16" s="764"/>
      <c r="ANT16" s="764"/>
      <c r="ANU16" s="764"/>
      <c r="ANV16" s="764"/>
      <c r="ANW16" s="764"/>
      <c r="ANX16" s="764"/>
      <c r="ANY16" s="764"/>
      <c r="ANZ16" s="764"/>
      <c r="AOA16" s="764"/>
      <c r="AOB16" s="764"/>
      <c r="AOC16" s="764"/>
      <c r="AOD16" s="764"/>
      <c r="AOE16" s="764"/>
      <c r="AOF16" s="764"/>
      <c r="AOG16" s="764"/>
      <c r="AOH16" s="764"/>
      <c r="AOI16" s="764"/>
      <c r="AOJ16" s="764"/>
      <c r="AOK16" s="764"/>
      <c r="AOL16" s="764"/>
      <c r="AOM16" s="764"/>
      <c r="AON16" s="764"/>
      <c r="AOO16" s="764"/>
      <c r="AOP16" s="764"/>
      <c r="AOQ16" s="764"/>
      <c r="AOR16" s="764"/>
      <c r="AOS16" s="764"/>
      <c r="AOT16" s="764"/>
      <c r="AOU16" s="764"/>
      <c r="AOV16" s="764"/>
      <c r="AOW16" s="764"/>
      <c r="AOX16" s="764"/>
      <c r="AOY16" s="764"/>
      <c r="AOZ16" s="764"/>
      <c r="APA16" s="764"/>
      <c r="APB16" s="764"/>
      <c r="APC16" s="764"/>
      <c r="APD16" s="764"/>
      <c r="APE16" s="764"/>
      <c r="APF16" s="764"/>
      <c r="APG16" s="764"/>
      <c r="APH16" s="764"/>
      <c r="API16" s="764"/>
      <c r="APJ16" s="764"/>
      <c r="APK16" s="764"/>
      <c r="APL16" s="764"/>
      <c r="APM16" s="764"/>
      <c r="APN16" s="764"/>
      <c r="APO16" s="764"/>
      <c r="APP16" s="764"/>
      <c r="APQ16" s="764"/>
      <c r="APR16" s="764"/>
      <c r="APS16" s="764"/>
      <c r="APT16" s="764"/>
      <c r="APU16" s="764"/>
      <c r="APV16" s="764"/>
      <c r="APW16" s="764"/>
      <c r="APX16" s="764"/>
      <c r="APY16" s="764"/>
      <c r="APZ16" s="764"/>
      <c r="AQA16" s="764"/>
      <c r="AQB16" s="764"/>
      <c r="AQC16" s="764"/>
      <c r="AQD16" s="764"/>
      <c r="AQE16" s="764"/>
      <c r="AQF16" s="764"/>
      <c r="AQG16" s="764"/>
      <c r="AQH16" s="764"/>
      <c r="AQI16" s="764"/>
      <c r="AQJ16" s="764"/>
      <c r="AQK16" s="764"/>
      <c r="AQL16" s="764"/>
      <c r="AQM16" s="764"/>
      <c r="AQN16" s="764"/>
      <c r="AQO16" s="764"/>
      <c r="AQP16" s="764"/>
      <c r="AQQ16" s="764"/>
      <c r="AQR16" s="764"/>
      <c r="AQS16" s="764"/>
      <c r="AQT16" s="764"/>
      <c r="AQU16" s="764"/>
      <c r="AQV16" s="764"/>
      <c r="AQW16" s="764"/>
      <c r="AQX16" s="764"/>
      <c r="AQY16" s="764"/>
      <c r="AQZ16" s="764"/>
      <c r="ARA16" s="764"/>
      <c r="ARB16" s="764"/>
      <c r="ARC16" s="764"/>
      <c r="ARD16" s="764"/>
      <c r="ARE16" s="764"/>
      <c r="ARF16" s="764"/>
      <c r="ARG16" s="764"/>
      <c r="ARH16" s="764"/>
      <c r="ARI16" s="764"/>
      <c r="ARJ16" s="764"/>
      <c r="ARK16" s="764"/>
      <c r="ARL16" s="764"/>
      <c r="ARM16" s="764"/>
      <c r="ARN16" s="764"/>
      <c r="ARO16" s="764"/>
      <c r="ARP16" s="764"/>
      <c r="ARQ16" s="764"/>
      <c r="ARR16" s="764"/>
      <c r="ARS16" s="764"/>
      <c r="ART16" s="764"/>
      <c r="ARU16" s="764"/>
      <c r="ARV16" s="764"/>
      <c r="ARW16" s="764"/>
      <c r="ARX16" s="764"/>
      <c r="ARY16" s="764"/>
      <c r="ARZ16" s="764"/>
      <c r="ASA16" s="764"/>
      <c r="ASB16" s="764"/>
      <c r="ASC16" s="764"/>
      <c r="ASD16" s="764"/>
      <c r="ASE16" s="764"/>
      <c r="ASF16" s="764"/>
      <c r="ASG16" s="764"/>
      <c r="ASH16" s="764"/>
      <c r="ASI16" s="764"/>
      <c r="ASJ16" s="764"/>
      <c r="ASK16" s="764"/>
      <c r="ASL16" s="764"/>
      <c r="ASM16" s="764"/>
      <c r="ASN16" s="764"/>
      <c r="ASO16" s="764"/>
      <c r="ASP16" s="764"/>
      <c r="ASQ16" s="764"/>
      <c r="ASR16" s="764"/>
      <c r="ASS16" s="764"/>
      <c r="AST16" s="764"/>
      <c r="ASU16" s="764"/>
      <c r="ASV16" s="764"/>
      <c r="ASW16" s="764"/>
      <c r="ASX16" s="764"/>
      <c r="ASY16" s="764"/>
      <c r="ASZ16" s="764"/>
      <c r="ATA16" s="764"/>
      <c r="ATB16" s="764"/>
      <c r="ATC16" s="764"/>
      <c r="ATD16" s="764"/>
      <c r="ATE16" s="764"/>
      <c r="ATF16" s="764"/>
      <c r="ATG16" s="764"/>
      <c r="ATH16" s="764"/>
      <c r="ATI16" s="764"/>
      <c r="ATJ16" s="764"/>
      <c r="ATK16" s="764"/>
      <c r="ATL16" s="764"/>
      <c r="ATM16" s="764"/>
      <c r="ATN16" s="764"/>
      <c r="ATO16" s="764"/>
      <c r="ATP16" s="764"/>
      <c r="ATQ16" s="764"/>
      <c r="ATR16" s="764"/>
      <c r="ATS16" s="764"/>
      <c r="ATT16" s="764"/>
      <c r="ATU16" s="764"/>
      <c r="ATV16" s="764"/>
      <c r="ATW16" s="764"/>
      <c r="ATX16" s="764"/>
      <c r="ATY16" s="764"/>
      <c r="ATZ16" s="764"/>
      <c r="AUA16" s="764"/>
      <c r="AUB16" s="764"/>
      <c r="AUC16" s="764"/>
      <c r="AUD16" s="764"/>
      <c r="AUE16" s="764"/>
      <c r="AUF16" s="764"/>
      <c r="AUG16" s="764"/>
      <c r="AUH16" s="764"/>
      <c r="AUI16" s="764"/>
      <c r="AUJ16" s="764"/>
      <c r="AUK16" s="764"/>
      <c r="AUL16" s="764"/>
      <c r="AUM16" s="764"/>
      <c r="AUN16" s="764"/>
      <c r="AUO16" s="764"/>
      <c r="AUP16" s="764"/>
      <c r="AUQ16" s="764"/>
      <c r="AUR16" s="764"/>
      <c r="AUS16" s="764"/>
      <c r="AUT16" s="764"/>
      <c r="AUU16" s="764"/>
      <c r="AUV16" s="764"/>
      <c r="AUW16" s="764"/>
      <c r="AUX16" s="764"/>
      <c r="AUY16" s="764"/>
      <c r="AUZ16" s="764"/>
      <c r="AVA16" s="764"/>
      <c r="AVB16" s="764"/>
      <c r="AVC16" s="764"/>
      <c r="AVD16" s="764"/>
      <c r="AVE16" s="764"/>
      <c r="AVF16" s="764"/>
      <c r="AVG16" s="764"/>
      <c r="AVH16" s="764"/>
      <c r="AVI16" s="764"/>
      <c r="AVJ16" s="764"/>
      <c r="AVK16" s="764"/>
      <c r="AVL16" s="764"/>
      <c r="AVM16" s="764"/>
      <c r="AVN16" s="764"/>
      <c r="AVO16" s="764"/>
      <c r="AVP16" s="764"/>
      <c r="AVQ16" s="764"/>
      <c r="AVR16" s="764"/>
      <c r="AVS16" s="764"/>
      <c r="AVT16" s="764"/>
      <c r="AVU16" s="764"/>
      <c r="AVV16" s="764"/>
      <c r="AVW16" s="764"/>
      <c r="AVX16" s="764"/>
      <c r="AVY16" s="764"/>
      <c r="AVZ16" s="764"/>
      <c r="AWA16" s="764"/>
      <c r="AWB16" s="764"/>
      <c r="AWC16" s="764"/>
      <c r="AWD16" s="764"/>
      <c r="AWE16" s="764"/>
      <c r="AWF16" s="764"/>
      <c r="AWG16" s="764"/>
      <c r="AWH16" s="764"/>
      <c r="AWI16" s="764"/>
      <c r="AWJ16" s="764"/>
      <c r="AWK16" s="764"/>
      <c r="AWL16" s="764"/>
      <c r="AWM16" s="764"/>
      <c r="AWN16" s="764"/>
      <c r="AWO16" s="764"/>
      <c r="AWP16" s="764"/>
      <c r="AWQ16" s="764"/>
      <c r="AWR16" s="764"/>
      <c r="AWS16" s="764"/>
      <c r="AWT16" s="764"/>
      <c r="AWU16" s="764"/>
      <c r="AWV16" s="764"/>
      <c r="AWW16" s="764"/>
      <c r="AWX16" s="764"/>
      <c r="AWY16" s="764"/>
      <c r="AWZ16" s="764"/>
      <c r="AXA16" s="764"/>
      <c r="AXB16" s="764"/>
      <c r="AXC16" s="764"/>
      <c r="AXD16" s="764"/>
      <c r="AXE16" s="764"/>
      <c r="AXF16" s="764"/>
      <c r="AXG16" s="764"/>
      <c r="AXH16" s="764"/>
      <c r="AXI16" s="764"/>
      <c r="AXJ16" s="764"/>
      <c r="AXK16" s="764"/>
      <c r="AXL16" s="764"/>
      <c r="AXM16" s="764"/>
      <c r="AXN16" s="764"/>
      <c r="AXO16" s="764"/>
      <c r="AXP16" s="764"/>
      <c r="AXQ16" s="764"/>
      <c r="AXR16" s="764"/>
      <c r="AXS16" s="764"/>
      <c r="AXT16" s="764"/>
      <c r="AXU16" s="764"/>
      <c r="AXV16" s="764"/>
      <c r="AXW16" s="764"/>
      <c r="AXX16" s="764"/>
      <c r="AXY16" s="764"/>
      <c r="AXZ16" s="764"/>
      <c r="AYA16" s="764"/>
      <c r="AYB16" s="764"/>
      <c r="AYC16" s="764"/>
      <c r="AYD16" s="764"/>
      <c r="AYE16" s="764"/>
      <c r="AYF16" s="764"/>
      <c r="AYG16" s="764"/>
      <c r="AYH16" s="764"/>
      <c r="AYI16" s="764"/>
      <c r="AYJ16" s="764"/>
      <c r="AYK16" s="764"/>
      <c r="AYL16" s="764"/>
      <c r="AYM16" s="764"/>
      <c r="AYN16" s="764"/>
      <c r="AYO16" s="764"/>
      <c r="AYP16" s="764"/>
      <c r="AYQ16" s="764"/>
      <c r="AYR16" s="764"/>
      <c r="AYS16" s="764"/>
      <c r="AYT16" s="764"/>
      <c r="AYU16" s="764"/>
      <c r="AYV16" s="764"/>
      <c r="AYW16" s="764"/>
      <c r="AYX16" s="764"/>
      <c r="AYY16" s="764"/>
      <c r="AYZ16" s="764"/>
      <c r="AZA16" s="764"/>
      <c r="AZB16" s="764"/>
      <c r="AZC16" s="764"/>
      <c r="AZD16" s="764"/>
      <c r="AZE16" s="764"/>
      <c r="AZF16" s="764"/>
      <c r="AZG16" s="764"/>
      <c r="AZH16" s="764"/>
      <c r="AZI16" s="764"/>
      <c r="AZJ16" s="764"/>
      <c r="AZK16" s="764"/>
      <c r="AZL16" s="764"/>
      <c r="AZM16" s="764"/>
      <c r="AZN16" s="764"/>
      <c r="AZO16" s="764"/>
      <c r="AZP16" s="764"/>
      <c r="AZQ16" s="764"/>
      <c r="AZR16" s="764"/>
      <c r="AZS16" s="764"/>
      <c r="AZT16" s="764"/>
      <c r="AZU16" s="764"/>
      <c r="AZV16" s="764"/>
      <c r="AZW16" s="764"/>
      <c r="AZX16" s="764"/>
      <c r="AZY16" s="764"/>
      <c r="AZZ16" s="764"/>
      <c r="BAA16" s="764"/>
      <c r="BAB16" s="764"/>
      <c r="BAC16" s="764"/>
      <c r="BAD16" s="764"/>
      <c r="BAE16" s="764"/>
      <c r="BAF16" s="764"/>
      <c r="BAG16" s="764"/>
      <c r="BAH16" s="764"/>
      <c r="BAI16" s="764"/>
      <c r="BAJ16" s="764"/>
      <c r="BAK16" s="764"/>
      <c r="BAL16" s="764"/>
      <c r="BAM16" s="764"/>
      <c r="BAN16" s="764"/>
      <c r="BAO16" s="764"/>
      <c r="BAP16" s="764"/>
      <c r="BAQ16" s="764"/>
      <c r="BAR16" s="764"/>
      <c r="BAS16" s="764"/>
      <c r="BAT16" s="764"/>
      <c r="BAU16" s="764"/>
      <c r="BAV16" s="764"/>
      <c r="BAW16" s="764"/>
      <c r="BAX16" s="764"/>
      <c r="BAY16" s="764"/>
      <c r="BAZ16" s="764"/>
      <c r="BBA16" s="764"/>
      <c r="BBB16" s="764"/>
      <c r="BBC16" s="764"/>
      <c r="BBD16" s="764"/>
      <c r="BBE16" s="764"/>
      <c r="BBF16" s="764"/>
      <c r="BBG16" s="764"/>
      <c r="BBH16" s="764"/>
      <c r="BBI16" s="764"/>
      <c r="BBJ16" s="764"/>
      <c r="BBK16" s="764"/>
      <c r="BBL16" s="764"/>
      <c r="BBM16" s="764"/>
      <c r="BBN16" s="764"/>
      <c r="BBO16" s="764"/>
      <c r="BBP16" s="764"/>
      <c r="BBQ16" s="764"/>
      <c r="BBR16" s="764"/>
      <c r="BBS16" s="764"/>
      <c r="BBT16" s="764"/>
      <c r="BBU16" s="764"/>
      <c r="BBV16" s="764"/>
      <c r="BBW16" s="764"/>
      <c r="BBX16" s="764"/>
      <c r="BBY16" s="764"/>
      <c r="BBZ16" s="764"/>
      <c r="BCA16" s="764"/>
      <c r="BCB16" s="764"/>
      <c r="BCC16" s="764"/>
      <c r="BCD16" s="764"/>
      <c r="BCE16" s="764"/>
      <c r="BCF16" s="764"/>
      <c r="BCG16" s="764"/>
      <c r="BCH16" s="764"/>
      <c r="BCI16" s="764"/>
      <c r="BCJ16" s="764"/>
      <c r="BCK16" s="764"/>
      <c r="BCL16" s="764"/>
      <c r="BCM16" s="764"/>
      <c r="BCN16" s="764"/>
      <c r="BCO16" s="764"/>
      <c r="BCP16" s="764"/>
      <c r="BCQ16" s="764"/>
      <c r="BCR16" s="764"/>
      <c r="BCS16" s="764"/>
      <c r="BCT16" s="764"/>
      <c r="BCU16" s="764"/>
      <c r="BCV16" s="764"/>
      <c r="BCW16" s="764"/>
      <c r="BCX16" s="764"/>
      <c r="BCY16" s="764"/>
      <c r="BCZ16" s="764"/>
      <c r="BDA16" s="764"/>
      <c r="BDB16" s="764"/>
      <c r="BDC16" s="764"/>
      <c r="BDD16" s="764"/>
      <c r="BDE16" s="764"/>
      <c r="BDF16" s="764"/>
      <c r="BDG16" s="764"/>
      <c r="BDH16" s="764"/>
      <c r="BDI16" s="764"/>
      <c r="BDJ16" s="764"/>
      <c r="BDK16" s="764"/>
      <c r="BDL16" s="764"/>
      <c r="BDM16" s="764"/>
      <c r="BDN16" s="764"/>
      <c r="BDO16" s="764"/>
      <c r="BDP16" s="764"/>
      <c r="BDQ16" s="764"/>
      <c r="BDR16" s="764"/>
      <c r="BDS16" s="764"/>
      <c r="BDT16" s="764"/>
      <c r="BDU16" s="764"/>
      <c r="BDV16" s="764"/>
      <c r="BDW16" s="764"/>
      <c r="BDX16" s="764"/>
      <c r="BDY16" s="764"/>
      <c r="BDZ16" s="764"/>
      <c r="BEA16" s="764"/>
      <c r="BEB16" s="764"/>
      <c r="BEC16" s="764"/>
      <c r="BED16" s="764"/>
      <c r="BEE16" s="764"/>
      <c r="BEF16" s="764"/>
      <c r="BEG16" s="764"/>
      <c r="BEH16" s="764"/>
      <c r="BEI16" s="764"/>
      <c r="BEJ16" s="764"/>
      <c r="BEK16" s="764"/>
      <c r="BEL16" s="764"/>
      <c r="BEM16" s="764"/>
      <c r="BEN16" s="764"/>
      <c r="BEO16" s="764"/>
      <c r="BEP16" s="764"/>
      <c r="BEQ16" s="764"/>
      <c r="BER16" s="764"/>
      <c r="BES16" s="764"/>
      <c r="BET16" s="764"/>
      <c r="BEU16" s="764"/>
      <c r="BEV16" s="764"/>
      <c r="BEW16" s="764"/>
      <c r="BEX16" s="764"/>
      <c r="BEY16" s="764"/>
      <c r="BEZ16" s="764"/>
      <c r="BFA16" s="764"/>
      <c r="BFB16" s="764"/>
      <c r="BFC16" s="764"/>
      <c r="BFD16" s="764"/>
      <c r="BFE16" s="764"/>
      <c r="BFF16" s="764"/>
      <c r="BFG16" s="764"/>
      <c r="BFH16" s="764"/>
      <c r="BFI16" s="764"/>
      <c r="BFJ16" s="764"/>
      <c r="BFK16" s="764"/>
      <c r="BFL16" s="764"/>
      <c r="BFM16" s="764"/>
      <c r="BFN16" s="764"/>
      <c r="BFO16" s="764"/>
      <c r="BFP16" s="764"/>
      <c r="BFQ16" s="764"/>
      <c r="BFR16" s="764"/>
      <c r="BFS16" s="764"/>
      <c r="BFT16" s="764"/>
      <c r="BFU16" s="764"/>
      <c r="BFV16" s="764"/>
      <c r="BFW16" s="764"/>
      <c r="BFX16" s="764"/>
      <c r="BFY16" s="764"/>
      <c r="BFZ16" s="764"/>
      <c r="BGA16" s="764"/>
      <c r="BGB16" s="764"/>
      <c r="BGC16" s="764"/>
      <c r="BGD16" s="764"/>
      <c r="BGE16" s="764"/>
      <c r="BGF16" s="764"/>
      <c r="BGG16" s="764"/>
      <c r="BGH16" s="764"/>
      <c r="BGI16" s="764"/>
      <c r="BGJ16" s="764"/>
      <c r="BGK16" s="764"/>
      <c r="BGL16" s="764"/>
      <c r="BGM16" s="764"/>
      <c r="BGN16" s="764"/>
      <c r="BGO16" s="764"/>
      <c r="BGP16" s="764"/>
      <c r="BGQ16" s="764"/>
      <c r="BGR16" s="764"/>
      <c r="BGS16" s="764"/>
      <c r="BGT16" s="764"/>
      <c r="BGU16" s="764"/>
      <c r="BGV16" s="764"/>
      <c r="BGW16" s="764"/>
      <c r="BGX16" s="764"/>
      <c r="BGY16" s="764"/>
      <c r="BGZ16" s="764"/>
      <c r="BHA16" s="764"/>
      <c r="BHB16" s="764"/>
      <c r="BHC16" s="764"/>
      <c r="BHD16" s="764"/>
      <c r="BHE16" s="764"/>
      <c r="BHF16" s="764"/>
      <c r="BHG16" s="764"/>
      <c r="BHH16" s="764"/>
      <c r="BHI16" s="764"/>
      <c r="BHJ16" s="764"/>
      <c r="BHK16" s="764"/>
      <c r="BHL16" s="764"/>
      <c r="BHM16" s="764"/>
      <c r="BHN16" s="764"/>
      <c r="BHO16" s="764"/>
      <c r="BHP16" s="764"/>
      <c r="BHQ16" s="764"/>
      <c r="BHR16" s="764"/>
      <c r="BHS16" s="764"/>
      <c r="BHT16" s="764"/>
      <c r="BHU16" s="764"/>
      <c r="BHV16" s="764"/>
      <c r="BHW16" s="764"/>
      <c r="BHX16" s="764"/>
      <c r="BHY16" s="764"/>
      <c r="BHZ16" s="764"/>
      <c r="BIA16" s="764"/>
      <c r="BIB16" s="764"/>
      <c r="BIC16" s="764"/>
      <c r="BID16" s="764"/>
      <c r="BIE16" s="764"/>
      <c r="BIF16" s="764"/>
      <c r="BIG16" s="764"/>
      <c r="BIH16" s="764"/>
      <c r="BII16" s="764"/>
      <c r="BIJ16" s="764"/>
      <c r="BIK16" s="764"/>
      <c r="BIL16" s="764"/>
      <c r="BIM16" s="764"/>
      <c r="BIN16" s="764"/>
      <c r="BIO16" s="764"/>
      <c r="BIP16" s="764"/>
      <c r="BIQ16" s="764"/>
      <c r="BIR16" s="764"/>
      <c r="BIS16" s="764"/>
      <c r="BIT16" s="764"/>
      <c r="BIU16" s="764"/>
      <c r="BIV16" s="764"/>
      <c r="BIW16" s="764"/>
      <c r="BIX16" s="764"/>
      <c r="BIY16" s="764"/>
      <c r="BIZ16" s="764"/>
      <c r="BJA16" s="764"/>
    </row>
    <row r="17" spans="1:44" s="469" customFormat="1" ht="23.25" customHeight="1" x14ac:dyDescent="0.3">
      <c r="A17" s="41"/>
      <c r="B17" s="764"/>
      <c r="C17" s="764"/>
      <c r="D17" s="764"/>
      <c r="E17" s="770" t="str">
        <f>IF(RisikoDetail!F25&lt;&gt;"",CONCATENATE(RisikoDetail!D25," : ",RisikoDetail!F25),"")</f>
        <v/>
      </c>
      <c r="F17" s="764"/>
      <c r="G17" s="770" t="str">
        <f>IF(RisikoDetail!F33&lt;&gt;"",CONCATENATE(RisikoDetail!D33," : ",RisikoDetail!F33),"")</f>
        <v/>
      </c>
      <c r="H17" s="770"/>
      <c r="I17" s="770"/>
      <c r="J17" s="770"/>
      <c r="K17" s="770"/>
      <c r="L17" s="770"/>
      <c r="M17" s="770"/>
      <c r="N17" s="770"/>
      <c r="O17" s="770"/>
      <c r="P17" s="771"/>
      <c r="Q17" s="762" t="str">
        <f>RisikoDetail!D19</f>
        <v>R14</v>
      </c>
      <c r="R17" s="762">
        <f>RisikoDetail!AD19</f>
        <v>-1</v>
      </c>
      <c r="S17" s="762">
        <f>RisikoDetail!AC19</f>
        <v>-1</v>
      </c>
      <c r="T17" s="762"/>
      <c r="U17" s="772" t="str">
        <f>RisikoDetail!M19</f>
        <v>r14</v>
      </c>
      <c r="V17" s="762">
        <f>RisikoDetail!AJ19</f>
        <v>-1</v>
      </c>
      <c r="W17" s="762">
        <f>RisikoDetail!AI19</f>
        <v>-1</v>
      </c>
      <c r="X17" s="762"/>
      <c r="Y17" s="762"/>
      <c r="Z17" s="762" t="str">
        <f>RisikoDetail!D59</f>
        <v>R54</v>
      </c>
      <c r="AA17" s="762">
        <f>RisikoDetail!AD59</f>
        <v>-1</v>
      </c>
      <c r="AB17" s="762">
        <f>RisikoDetail!AC59</f>
        <v>-1</v>
      </c>
      <c r="AC17" s="762"/>
      <c r="AD17" s="772" t="str">
        <f>RisikoDetail!M59</f>
        <v>r54</v>
      </c>
      <c r="AE17" s="762">
        <f>RisikoDetail!AJ59</f>
        <v>-1</v>
      </c>
      <c r="AF17" s="762">
        <f>RisikoDetail!AI59</f>
        <v>-1</v>
      </c>
      <c r="AG17" s="649">
        <v>1</v>
      </c>
      <c r="AH17" s="654"/>
      <c r="AI17" s="654"/>
      <c r="AJ17" s="654" t="str">
        <f t="shared" si="8"/>
        <v>R14</v>
      </c>
      <c r="AK17" s="773" t="str">
        <f t="shared" si="9"/>
        <v/>
      </c>
      <c r="AL17" s="654" t="str">
        <f t="shared" si="10"/>
        <v>r14</v>
      </c>
      <c r="AM17" s="773" t="str">
        <f t="shared" si="11"/>
        <v/>
      </c>
      <c r="AN17" s="654"/>
      <c r="AO17" s="654" t="str">
        <f t="shared" si="12"/>
        <v>R54</v>
      </c>
      <c r="AP17" s="773" t="str">
        <f t="shared" si="13"/>
        <v/>
      </c>
      <c r="AQ17" s="654" t="str">
        <f t="shared" si="14"/>
        <v>r54</v>
      </c>
      <c r="AR17" s="773" t="str">
        <f t="shared" si="15"/>
        <v/>
      </c>
    </row>
    <row r="18" spans="1:44" s="469" customFormat="1" ht="23.25" customHeight="1" x14ac:dyDescent="0.3">
      <c r="A18" s="41"/>
      <c r="B18" s="764"/>
      <c r="C18" s="764"/>
      <c r="D18" s="764"/>
      <c r="E18" s="770" t="str">
        <f>IF(RisikoDetail!F26&lt;&gt;"",CONCATENATE(RisikoDetail!D26," : ",RisikoDetail!F26),"")</f>
        <v/>
      </c>
      <c r="F18" s="764"/>
      <c r="G18" s="770" t="str">
        <f>IF(RisikoDetail!F34&lt;&gt;"",CONCATENATE(RisikoDetail!D34," : ",RisikoDetail!F34),"")</f>
        <v/>
      </c>
      <c r="H18" s="770"/>
      <c r="I18" s="770"/>
      <c r="J18" s="770"/>
      <c r="K18" s="770"/>
      <c r="L18" s="770"/>
      <c r="M18" s="770"/>
      <c r="N18" s="770"/>
      <c r="O18" s="770"/>
      <c r="P18" s="771"/>
      <c r="Q18" s="762" t="str">
        <f>RisikoDetail!D20</f>
        <v>R15</v>
      </c>
      <c r="R18" s="762">
        <f>RisikoDetail!AD20</f>
        <v>-1</v>
      </c>
      <c r="S18" s="762">
        <f>RisikoDetail!AC20</f>
        <v>-1</v>
      </c>
      <c r="T18" s="762"/>
      <c r="U18" s="772" t="str">
        <f>RisikoDetail!M20</f>
        <v>r15</v>
      </c>
      <c r="V18" s="762">
        <f>RisikoDetail!AJ20</f>
        <v>-1</v>
      </c>
      <c r="W18" s="762">
        <f>RisikoDetail!AI20</f>
        <v>-1</v>
      </c>
      <c r="X18" s="762"/>
      <c r="Y18" s="762"/>
      <c r="Z18" s="762" t="str">
        <f>RisikoDetail!D60</f>
        <v>R55</v>
      </c>
      <c r="AA18" s="762">
        <f>RisikoDetail!AD60</f>
        <v>-1</v>
      </c>
      <c r="AB18" s="762">
        <f>RisikoDetail!AC60</f>
        <v>-1</v>
      </c>
      <c r="AC18" s="762"/>
      <c r="AD18" s="772" t="str">
        <f>RisikoDetail!M60</f>
        <v>r55</v>
      </c>
      <c r="AE18" s="762">
        <f>RisikoDetail!AJ60</f>
        <v>-1</v>
      </c>
      <c r="AF18" s="762">
        <f>RisikoDetail!AI60</f>
        <v>-1</v>
      </c>
      <c r="AG18" s="649">
        <v>1</v>
      </c>
      <c r="AH18" s="654"/>
      <c r="AI18" s="654"/>
      <c r="AJ18" s="654" t="str">
        <f t="shared" si="8"/>
        <v>R15</v>
      </c>
      <c r="AK18" s="773" t="str">
        <f t="shared" si="9"/>
        <v/>
      </c>
      <c r="AL18" s="654" t="str">
        <f t="shared" si="10"/>
        <v>r15</v>
      </c>
      <c r="AM18" s="773" t="str">
        <f t="shared" si="11"/>
        <v/>
      </c>
      <c r="AN18" s="654"/>
      <c r="AO18" s="654" t="str">
        <f t="shared" si="12"/>
        <v>R55</v>
      </c>
      <c r="AP18" s="773" t="str">
        <f t="shared" si="13"/>
        <v/>
      </c>
      <c r="AQ18" s="654" t="str">
        <f t="shared" si="14"/>
        <v>r55</v>
      </c>
      <c r="AR18" s="773" t="str">
        <f t="shared" si="15"/>
        <v/>
      </c>
    </row>
    <row r="19" spans="1:44" s="469" customFormat="1" ht="23.25" customHeight="1" x14ac:dyDescent="0.3">
      <c r="A19" s="41"/>
      <c r="B19" s="764"/>
      <c r="C19" s="764"/>
      <c r="D19" s="764"/>
      <c r="E19" s="770" t="str">
        <f>IF(RisikoDetail!F27&lt;&gt;"",CONCATENATE(RisikoDetail!D27," : ",RisikoDetail!F27),"")</f>
        <v/>
      </c>
      <c r="F19" s="764"/>
      <c r="G19" s="770" t="str">
        <f>IF(RisikoDetail!F35&lt;&gt;"",CONCATENATE(RisikoDetail!D35," : ",RisikoDetail!F35),"")</f>
        <v/>
      </c>
      <c r="H19" s="770"/>
      <c r="I19" s="770"/>
      <c r="J19" s="770"/>
      <c r="K19" s="770"/>
      <c r="L19" s="770"/>
      <c r="M19" s="770"/>
      <c r="N19" s="770"/>
      <c r="O19" s="770"/>
      <c r="P19" s="771"/>
      <c r="Q19" s="762" t="str">
        <f>RisikoDetail!D21</f>
        <v>R16</v>
      </c>
      <c r="R19" s="762">
        <f>RisikoDetail!AD21</f>
        <v>-1</v>
      </c>
      <c r="S19" s="762">
        <f>RisikoDetail!AC21</f>
        <v>-1</v>
      </c>
      <c r="T19" s="762"/>
      <c r="U19" s="772" t="str">
        <f>RisikoDetail!M21</f>
        <v>r16</v>
      </c>
      <c r="V19" s="762">
        <f>RisikoDetail!AJ21</f>
        <v>-1</v>
      </c>
      <c r="W19" s="762">
        <f>RisikoDetail!AI21</f>
        <v>-1</v>
      </c>
      <c r="X19" s="762"/>
      <c r="Y19" s="762"/>
      <c r="Z19" s="762" t="str">
        <f>RisikoDetail!D61</f>
        <v>R56</v>
      </c>
      <c r="AA19" s="762">
        <f>RisikoDetail!AD61</f>
        <v>-1</v>
      </c>
      <c r="AB19" s="762">
        <f>RisikoDetail!AC61</f>
        <v>-1</v>
      </c>
      <c r="AC19" s="762"/>
      <c r="AD19" s="772" t="str">
        <f>RisikoDetail!M61</f>
        <v>r56</v>
      </c>
      <c r="AE19" s="762">
        <f>RisikoDetail!AJ61</f>
        <v>-1</v>
      </c>
      <c r="AF19" s="762">
        <f>RisikoDetail!AI61</f>
        <v>-1</v>
      </c>
      <c r="AG19" s="649">
        <v>1</v>
      </c>
      <c r="AH19" s="654"/>
      <c r="AI19" s="654"/>
      <c r="AJ19" s="654" t="str">
        <f t="shared" si="8"/>
        <v>R16</v>
      </c>
      <c r="AK19" s="773" t="str">
        <f t="shared" si="9"/>
        <v/>
      </c>
      <c r="AL19" s="654" t="str">
        <f t="shared" si="10"/>
        <v>r16</v>
      </c>
      <c r="AM19" s="773" t="str">
        <f t="shared" si="11"/>
        <v/>
      </c>
      <c r="AN19" s="654"/>
      <c r="AO19" s="654" t="str">
        <f t="shared" si="12"/>
        <v>R56</v>
      </c>
      <c r="AP19" s="773" t="str">
        <f t="shared" si="13"/>
        <v/>
      </c>
      <c r="AQ19" s="654" t="str">
        <f t="shared" si="14"/>
        <v>r56</v>
      </c>
      <c r="AR19" s="773" t="str">
        <f t="shared" si="15"/>
        <v/>
      </c>
    </row>
    <row r="20" spans="1:44" s="469" customFormat="1" ht="23.25" customHeight="1" x14ac:dyDescent="0.3">
      <c r="A20" s="41"/>
      <c r="B20" s="764"/>
      <c r="C20" s="764"/>
      <c r="D20" s="764"/>
      <c r="E20" s="770" t="str">
        <f>IF(RisikoDetail!F28&lt;&gt;"",CONCATENATE(RisikoDetail!D28," : ",RisikoDetail!F28),"")</f>
        <v/>
      </c>
      <c r="F20" s="764"/>
      <c r="G20" s="770" t="str">
        <f>IF(RisikoDetail!F36&lt;&gt;"",CONCATENATE(RisikoDetail!D36," : ",RisikoDetail!F36),"")</f>
        <v/>
      </c>
      <c r="H20" s="770"/>
      <c r="I20" s="770"/>
      <c r="J20" s="770"/>
      <c r="K20" s="770"/>
      <c r="L20" s="770"/>
      <c r="M20" s="770"/>
      <c r="N20" s="770"/>
      <c r="O20" s="770"/>
      <c r="P20" s="771"/>
      <c r="Q20" s="762" t="str">
        <f>RisikoDetail!D22</f>
        <v>R17</v>
      </c>
      <c r="R20" s="762">
        <f>RisikoDetail!AD22</f>
        <v>-1</v>
      </c>
      <c r="S20" s="762">
        <f>RisikoDetail!AC22</f>
        <v>-1</v>
      </c>
      <c r="T20" s="762"/>
      <c r="U20" s="772" t="str">
        <f>RisikoDetail!M22</f>
        <v>r17</v>
      </c>
      <c r="V20" s="762">
        <f>RisikoDetail!AJ22</f>
        <v>-1</v>
      </c>
      <c r="W20" s="762">
        <f>RisikoDetail!AI22</f>
        <v>-1</v>
      </c>
      <c r="X20" s="762"/>
      <c r="Y20" s="762"/>
      <c r="Z20" s="762" t="str">
        <f>RisikoDetail!D62</f>
        <v>R57</v>
      </c>
      <c r="AA20" s="762">
        <f>RisikoDetail!AD62</f>
        <v>-1</v>
      </c>
      <c r="AB20" s="762">
        <f>RisikoDetail!AC62</f>
        <v>-1</v>
      </c>
      <c r="AC20" s="762"/>
      <c r="AD20" s="772" t="str">
        <f>RisikoDetail!M62</f>
        <v>r57</v>
      </c>
      <c r="AE20" s="762">
        <f>RisikoDetail!AJ62</f>
        <v>-1</v>
      </c>
      <c r="AF20" s="762">
        <f>RisikoDetail!AI62</f>
        <v>-1</v>
      </c>
      <c r="AG20" s="649">
        <v>1</v>
      </c>
      <c r="AH20" s="654"/>
      <c r="AI20" s="654"/>
      <c r="AJ20" s="654" t="str">
        <f>Q20</f>
        <v>R17</v>
      </c>
      <c r="AK20" s="773" t="str">
        <f>IF(OR(R20&gt;0,S20&gt;0),SUM(R20:S20),"")</f>
        <v/>
      </c>
      <c r="AL20" s="654" t="str">
        <f>U20</f>
        <v>r17</v>
      </c>
      <c r="AM20" s="773" t="str">
        <f>IF(OR(V20&gt;0,W20&gt;0),SUM(V20:W20),"")</f>
        <v/>
      </c>
      <c r="AN20" s="654"/>
      <c r="AO20" s="654" t="str">
        <f>Z20</f>
        <v>R57</v>
      </c>
      <c r="AP20" s="773" t="str">
        <f>IF(OR(AA20&gt;0,AB20&gt;0),SUM(AA20:AB20),"")</f>
        <v/>
      </c>
      <c r="AQ20" s="654" t="str">
        <f>AD20</f>
        <v>r57</v>
      </c>
      <c r="AR20" s="773" t="str">
        <f>IF(OR(AE20&gt;0,AF20&gt;0),SUM(AE20:AF20),"")</f>
        <v/>
      </c>
    </row>
    <row r="21" spans="1:44" s="469" customFormat="1" ht="23.25" customHeight="1" x14ac:dyDescent="0.3">
      <c r="A21" s="41"/>
      <c r="B21" s="764"/>
      <c r="C21" s="764"/>
      <c r="D21" s="764"/>
      <c r="E21" s="770" t="str">
        <f>IF(RisikoDetail!F29&lt;&gt;"",CONCATENATE(RisikoDetail!D29," : ",RisikoDetail!F29),"")</f>
        <v/>
      </c>
      <c r="F21" s="764"/>
      <c r="G21" s="770" t="str">
        <f>IF(RisikoDetail!F37&lt;&gt;"",CONCATENATE(RisikoDetail!D37," : ",RisikoDetail!F37),"")</f>
        <v/>
      </c>
      <c r="H21" s="770"/>
      <c r="I21" s="770"/>
      <c r="J21" s="770"/>
      <c r="K21" s="770"/>
      <c r="L21" s="770"/>
      <c r="M21" s="770"/>
      <c r="N21" s="770"/>
      <c r="O21" s="770"/>
      <c r="P21" s="771"/>
      <c r="Q21" s="762" t="str">
        <f>RisikoDetail!D23</f>
        <v>R18</v>
      </c>
      <c r="R21" s="762">
        <f>RisikoDetail!AD23</f>
        <v>-1</v>
      </c>
      <c r="S21" s="762">
        <f>RisikoDetail!AC23</f>
        <v>-1</v>
      </c>
      <c r="T21" s="762"/>
      <c r="U21" s="772" t="str">
        <f>RisikoDetail!M23</f>
        <v>r18</v>
      </c>
      <c r="V21" s="762">
        <f>RisikoDetail!AJ23</f>
        <v>-1</v>
      </c>
      <c r="W21" s="762">
        <f>RisikoDetail!AI23</f>
        <v>-1</v>
      </c>
      <c r="X21" s="762"/>
      <c r="Y21" s="762"/>
      <c r="Z21" s="762" t="str">
        <f>RisikoDetail!D63</f>
        <v>R58</v>
      </c>
      <c r="AA21" s="762">
        <f>RisikoDetail!AD63</f>
        <v>-1</v>
      </c>
      <c r="AB21" s="762">
        <f>RisikoDetail!AC63</f>
        <v>-1</v>
      </c>
      <c r="AC21" s="762"/>
      <c r="AD21" s="772" t="str">
        <f>RisikoDetail!M63</f>
        <v>r58</v>
      </c>
      <c r="AE21" s="762">
        <f>RisikoDetail!AJ63</f>
        <v>-1</v>
      </c>
      <c r="AF21" s="762">
        <f>RisikoDetail!AI63</f>
        <v>-1</v>
      </c>
      <c r="AG21" s="649">
        <v>1</v>
      </c>
      <c r="AH21" s="654"/>
      <c r="AI21" s="654"/>
      <c r="AJ21" s="654" t="str">
        <f t="shared" ref="AJ21:AJ27" si="16">Q21</f>
        <v>R18</v>
      </c>
      <c r="AK21" s="773" t="str">
        <f t="shared" ref="AK21:AK27" si="17">IF(OR(R21&gt;0,S21&gt;0),SUM(R21:S21),"")</f>
        <v/>
      </c>
      <c r="AL21" s="654" t="str">
        <f t="shared" ref="AL21:AL27" si="18">U21</f>
        <v>r18</v>
      </c>
      <c r="AM21" s="773" t="str">
        <f t="shared" ref="AM21:AM27" si="19">IF(OR(V21&gt;0,W21&gt;0),SUM(V21:W21),"")</f>
        <v/>
      </c>
      <c r="AN21" s="654"/>
      <c r="AO21" s="654" t="str">
        <f t="shared" ref="AO21:AO27" si="20">Z21</f>
        <v>R58</v>
      </c>
      <c r="AP21" s="773" t="str">
        <f t="shared" ref="AP21:AP27" si="21">IF(OR(AA21&gt;0,AB21&gt;0),SUM(AA21:AB21),"")</f>
        <v/>
      </c>
      <c r="AQ21" s="654" t="str">
        <f t="shared" ref="AQ21:AQ27" si="22">AD21</f>
        <v>r58</v>
      </c>
      <c r="AR21" s="773" t="str">
        <f t="shared" ref="AR21:AR27" si="23">IF(OR(AE21&gt;0,AF21&gt;0),SUM(AE21:AF21),"")</f>
        <v/>
      </c>
    </row>
    <row r="22" spans="1:44" s="469" customFormat="1" ht="23.25" customHeight="1" x14ac:dyDescent="0.3">
      <c r="A22" s="41"/>
      <c r="B22" s="764"/>
      <c r="C22" s="764"/>
      <c r="D22" s="764"/>
      <c r="E22" s="770"/>
      <c r="F22" s="764"/>
      <c r="G22" s="770"/>
      <c r="H22" s="770"/>
      <c r="I22" s="770"/>
      <c r="J22" s="770"/>
      <c r="K22" s="770"/>
      <c r="L22" s="770"/>
      <c r="M22" s="770"/>
      <c r="N22" s="770"/>
      <c r="O22" s="770"/>
      <c r="P22" s="771"/>
      <c r="Q22" s="762" t="str">
        <f>RisikoDetail!D24</f>
        <v>R19</v>
      </c>
      <c r="R22" s="762">
        <f>RisikoDetail!AD24</f>
        <v>-1</v>
      </c>
      <c r="S22" s="762">
        <f>RisikoDetail!AC24</f>
        <v>-1</v>
      </c>
      <c r="T22" s="762"/>
      <c r="U22" s="772" t="str">
        <f>RisikoDetail!M24</f>
        <v>r19</v>
      </c>
      <c r="V22" s="762">
        <f>RisikoDetail!AJ24</f>
        <v>-1</v>
      </c>
      <c r="W22" s="762">
        <f>RisikoDetail!AI24</f>
        <v>-1</v>
      </c>
      <c r="X22" s="762"/>
      <c r="Y22" s="762"/>
      <c r="Z22" s="762" t="str">
        <f>RisikoDetail!D64</f>
        <v>R59</v>
      </c>
      <c r="AA22" s="762">
        <f>RisikoDetail!AD64</f>
        <v>-1</v>
      </c>
      <c r="AB22" s="762">
        <f>RisikoDetail!AC64</f>
        <v>-1</v>
      </c>
      <c r="AC22" s="762"/>
      <c r="AD22" s="772" t="str">
        <f>RisikoDetail!M64</f>
        <v>r59</v>
      </c>
      <c r="AE22" s="762">
        <f>RisikoDetail!AJ64</f>
        <v>-1</v>
      </c>
      <c r="AF22" s="762">
        <f>RisikoDetail!AI64</f>
        <v>-1</v>
      </c>
      <c r="AG22" s="649">
        <v>1</v>
      </c>
      <c r="AH22" s="654"/>
      <c r="AI22" s="654"/>
      <c r="AJ22" s="654" t="str">
        <f t="shared" si="16"/>
        <v>R19</v>
      </c>
      <c r="AK22" s="773" t="str">
        <f t="shared" si="17"/>
        <v/>
      </c>
      <c r="AL22" s="654" t="str">
        <f t="shared" si="18"/>
        <v>r19</v>
      </c>
      <c r="AM22" s="773" t="str">
        <f t="shared" si="19"/>
        <v/>
      </c>
      <c r="AN22" s="654"/>
      <c r="AO22" s="654" t="str">
        <f t="shared" si="20"/>
        <v>R59</v>
      </c>
      <c r="AP22" s="773" t="str">
        <f t="shared" si="21"/>
        <v/>
      </c>
      <c r="AQ22" s="654" t="str">
        <f t="shared" si="22"/>
        <v>r59</v>
      </c>
      <c r="AR22" s="773" t="str">
        <f t="shared" si="23"/>
        <v/>
      </c>
    </row>
    <row r="23" spans="1:44" ht="23.25" customHeight="1" x14ac:dyDescent="0.3">
      <c r="E23" s="770"/>
      <c r="G23" s="770"/>
      <c r="H23" s="770"/>
      <c r="I23" s="770"/>
      <c r="J23" s="770"/>
      <c r="K23" s="770"/>
      <c r="L23" s="770"/>
      <c r="M23" s="770"/>
      <c r="N23" s="770"/>
      <c r="O23" s="770"/>
      <c r="P23" s="771"/>
      <c r="Q23" s="762" t="str">
        <f>RisikoDetail!D25</f>
        <v>R20</v>
      </c>
      <c r="R23" s="762">
        <f>RisikoDetail!AD25</f>
        <v>-1</v>
      </c>
      <c r="S23" s="762">
        <f>RisikoDetail!AC25</f>
        <v>-1</v>
      </c>
      <c r="U23" s="772" t="str">
        <f>RisikoDetail!M25</f>
        <v>r20</v>
      </c>
      <c r="V23" s="762">
        <f>RisikoDetail!AJ25</f>
        <v>-1</v>
      </c>
      <c r="W23" s="762">
        <f>RisikoDetail!AI25</f>
        <v>-1</v>
      </c>
      <c r="Z23" s="762" t="str">
        <f>RisikoDetail!D65</f>
        <v>R60</v>
      </c>
      <c r="AA23" s="762">
        <f>RisikoDetail!AD65</f>
        <v>-1</v>
      </c>
      <c r="AB23" s="762">
        <f>RisikoDetail!AC65</f>
        <v>-1</v>
      </c>
      <c r="AD23" s="772" t="str">
        <f>RisikoDetail!M65</f>
        <v>r60</v>
      </c>
      <c r="AE23" s="762">
        <f>RisikoDetail!AJ65</f>
        <v>-1</v>
      </c>
      <c r="AF23" s="762">
        <f>RisikoDetail!AI65</f>
        <v>-1</v>
      </c>
      <c r="AG23" s="649">
        <v>1</v>
      </c>
      <c r="AJ23" s="654" t="str">
        <f t="shared" si="16"/>
        <v>R20</v>
      </c>
      <c r="AK23" s="773" t="str">
        <f t="shared" si="17"/>
        <v/>
      </c>
      <c r="AL23" s="654" t="str">
        <f t="shared" si="18"/>
        <v>r20</v>
      </c>
      <c r="AM23" s="773" t="str">
        <f t="shared" si="19"/>
        <v/>
      </c>
      <c r="AO23" s="654" t="str">
        <f t="shared" si="20"/>
        <v>R60</v>
      </c>
      <c r="AP23" s="773" t="str">
        <f t="shared" si="21"/>
        <v/>
      </c>
      <c r="AQ23" s="654" t="str">
        <f t="shared" si="22"/>
        <v>r60</v>
      </c>
      <c r="AR23" s="773" t="str">
        <f t="shared" si="23"/>
        <v/>
      </c>
    </row>
    <row r="24" spans="1:44" s="469" customFormat="1" ht="23.25" customHeight="1" x14ac:dyDescent="0.3">
      <c r="A24" s="41"/>
      <c r="B24" s="764"/>
      <c r="C24" s="764"/>
      <c r="D24" s="764"/>
      <c r="E24" s="770" t="str">
        <f>IF(RisikoDetail!F38&lt;&gt;"",CONCATENATE(RisikoDetail!D38," : ",RisikoDetail!F38),"")</f>
        <v/>
      </c>
      <c r="F24" s="764"/>
      <c r="G24" s="770" t="str">
        <f>IF(RisikoDetail!F46&lt;&gt;"",CONCATENATE(RisikoDetail!D46," : ",RisikoDetail!F46),"")</f>
        <v/>
      </c>
      <c r="H24" s="770"/>
      <c r="I24" s="770"/>
      <c r="J24" s="770"/>
      <c r="K24" s="770"/>
      <c r="L24" s="770"/>
      <c r="M24" s="770"/>
      <c r="N24" s="770"/>
      <c r="O24" s="770"/>
      <c r="P24" s="771"/>
      <c r="Q24" s="762" t="str">
        <f>RisikoDetail!D26</f>
        <v>R21</v>
      </c>
      <c r="R24" s="762">
        <f>RisikoDetail!AD26</f>
        <v>-1</v>
      </c>
      <c r="S24" s="762">
        <f>RisikoDetail!AC26</f>
        <v>-1</v>
      </c>
      <c r="T24" s="762"/>
      <c r="U24" s="772" t="str">
        <f>RisikoDetail!M26</f>
        <v>r21</v>
      </c>
      <c r="V24" s="762">
        <f>RisikoDetail!AJ26</f>
        <v>-1</v>
      </c>
      <c r="W24" s="762">
        <f>RisikoDetail!AI26</f>
        <v>-1</v>
      </c>
      <c r="X24" s="762"/>
      <c r="Y24" s="762"/>
      <c r="Z24" s="762" t="str">
        <f>RisikoDetail!D66</f>
        <v>R61</v>
      </c>
      <c r="AA24" s="762">
        <f>RisikoDetail!AD66</f>
        <v>-1</v>
      </c>
      <c r="AB24" s="762">
        <f>RisikoDetail!AC66</f>
        <v>-1</v>
      </c>
      <c r="AC24" s="762"/>
      <c r="AD24" s="772" t="str">
        <f>RisikoDetail!M66</f>
        <v>r61</v>
      </c>
      <c r="AE24" s="762">
        <f>RisikoDetail!AJ66</f>
        <v>-1</v>
      </c>
      <c r="AF24" s="762">
        <f>RisikoDetail!AI66</f>
        <v>-1</v>
      </c>
      <c r="AG24" s="649">
        <v>1</v>
      </c>
      <c r="AH24" s="654"/>
      <c r="AI24" s="654"/>
      <c r="AJ24" s="654" t="str">
        <f t="shared" si="16"/>
        <v>R21</v>
      </c>
      <c r="AK24" s="773" t="str">
        <f t="shared" si="17"/>
        <v/>
      </c>
      <c r="AL24" s="654" t="str">
        <f t="shared" si="18"/>
        <v>r21</v>
      </c>
      <c r="AM24" s="773" t="str">
        <f t="shared" si="19"/>
        <v/>
      </c>
      <c r="AN24" s="654"/>
      <c r="AO24" s="654" t="str">
        <f t="shared" si="20"/>
        <v>R61</v>
      </c>
      <c r="AP24" s="773" t="str">
        <f t="shared" si="21"/>
        <v/>
      </c>
      <c r="AQ24" s="654" t="str">
        <f t="shared" si="22"/>
        <v>r61</v>
      </c>
      <c r="AR24" s="773" t="str">
        <f t="shared" si="23"/>
        <v/>
      </c>
    </row>
    <row r="25" spans="1:44" s="469" customFormat="1" ht="23.25" customHeight="1" x14ac:dyDescent="0.3">
      <c r="A25" s="41"/>
      <c r="B25" s="764"/>
      <c r="C25" s="764"/>
      <c r="D25" s="764"/>
      <c r="E25" s="770" t="str">
        <f>IF(RisikoDetail!F39&lt;&gt;"",CONCATENATE(RisikoDetail!D39," : ",RisikoDetail!F39),"")</f>
        <v/>
      </c>
      <c r="F25" s="764"/>
      <c r="G25" s="770" t="str">
        <f>IF(RisikoDetail!F47&lt;&gt;"",CONCATENATE(RisikoDetail!D47," : ",RisikoDetail!F47),"")</f>
        <v/>
      </c>
      <c r="H25" s="770"/>
      <c r="I25" s="770"/>
      <c r="J25" s="770"/>
      <c r="K25" s="770"/>
      <c r="L25" s="770"/>
      <c r="M25" s="770"/>
      <c r="N25" s="770"/>
      <c r="O25" s="770"/>
      <c r="P25" s="771"/>
      <c r="Q25" s="762" t="str">
        <f>RisikoDetail!D27</f>
        <v>R22</v>
      </c>
      <c r="R25" s="762">
        <f>RisikoDetail!AD27</f>
        <v>-1</v>
      </c>
      <c r="S25" s="762">
        <f>RisikoDetail!AC27</f>
        <v>-1</v>
      </c>
      <c r="T25" s="762"/>
      <c r="U25" s="772" t="str">
        <f>RisikoDetail!M27</f>
        <v>r22</v>
      </c>
      <c r="V25" s="762">
        <f>RisikoDetail!AJ27</f>
        <v>-1</v>
      </c>
      <c r="W25" s="762">
        <f>RisikoDetail!AI27</f>
        <v>-1</v>
      </c>
      <c r="X25" s="762"/>
      <c r="Y25" s="762"/>
      <c r="Z25" s="762" t="str">
        <f>RisikoDetail!D67</f>
        <v>R62</v>
      </c>
      <c r="AA25" s="762">
        <f>RisikoDetail!AD67</f>
        <v>-1</v>
      </c>
      <c r="AB25" s="762">
        <f>RisikoDetail!AC67</f>
        <v>-1</v>
      </c>
      <c r="AC25" s="762"/>
      <c r="AD25" s="772" t="str">
        <f>RisikoDetail!M67</f>
        <v>r62</v>
      </c>
      <c r="AE25" s="762">
        <f>RisikoDetail!AJ67</f>
        <v>-1</v>
      </c>
      <c r="AF25" s="762">
        <f>RisikoDetail!AI67</f>
        <v>-1</v>
      </c>
      <c r="AG25" s="649">
        <v>1</v>
      </c>
      <c r="AH25" s="654"/>
      <c r="AI25" s="654"/>
      <c r="AJ25" s="654" t="str">
        <f t="shared" si="16"/>
        <v>R22</v>
      </c>
      <c r="AK25" s="773" t="str">
        <f t="shared" si="17"/>
        <v/>
      </c>
      <c r="AL25" s="654" t="str">
        <f t="shared" si="18"/>
        <v>r22</v>
      </c>
      <c r="AM25" s="773" t="str">
        <f t="shared" si="19"/>
        <v/>
      </c>
      <c r="AN25" s="654"/>
      <c r="AO25" s="654" t="str">
        <f t="shared" si="20"/>
        <v>R62</v>
      </c>
      <c r="AP25" s="773" t="str">
        <f t="shared" si="21"/>
        <v/>
      </c>
      <c r="AQ25" s="654" t="str">
        <f t="shared" si="22"/>
        <v>r62</v>
      </c>
      <c r="AR25" s="773" t="str">
        <f t="shared" si="23"/>
        <v/>
      </c>
    </row>
    <row r="26" spans="1:44" ht="23.25" customHeight="1" x14ac:dyDescent="0.3">
      <c r="E26" s="770" t="str">
        <f>IF(RisikoDetail!F40&lt;&gt;"",CONCATENATE(RisikoDetail!D40," : ",RisikoDetail!F40),"")</f>
        <v/>
      </c>
      <c r="G26" s="770" t="str">
        <f>IF(RisikoDetail!F48&lt;&gt;"",CONCATENATE(RisikoDetail!D48," : ",RisikoDetail!F48),"")</f>
        <v/>
      </c>
      <c r="H26" s="770"/>
      <c r="I26" s="770"/>
      <c r="J26" s="770"/>
      <c r="K26" s="770"/>
      <c r="L26" s="770"/>
      <c r="M26" s="770"/>
      <c r="N26" s="770"/>
      <c r="O26" s="770"/>
      <c r="P26" s="771"/>
      <c r="Q26" s="762" t="str">
        <f>RisikoDetail!D28</f>
        <v>R23</v>
      </c>
      <c r="R26" s="762">
        <f>RisikoDetail!AD28</f>
        <v>-1</v>
      </c>
      <c r="S26" s="762">
        <f>RisikoDetail!AC28</f>
        <v>-1</v>
      </c>
      <c r="U26" s="772" t="str">
        <f>RisikoDetail!M28</f>
        <v>r23</v>
      </c>
      <c r="V26" s="762">
        <f>RisikoDetail!AJ28</f>
        <v>-1</v>
      </c>
      <c r="W26" s="762">
        <f>RisikoDetail!AI28</f>
        <v>-1</v>
      </c>
      <c r="Z26" s="762" t="str">
        <f>RisikoDetail!D68</f>
        <v>R63</v>
      </c>
      <c r="AA26" s="762">
        <f>RisikoDetail!AD68</f>
        <v>-1</v>
      </c>
      <c r="AB26" s="762">
        <f>RisikoDetail!AC68</f>
        <v>-1</v>
      </c>
      <c r="AD26" s="772" t="str">
        <f>RisikoDetail!M68</f>
        <v>r63</v>
      </c>
      <c r="AE26" s="762">
        <f>RisikoDetail!AJ68</f>
        <v>-1</v>
      </c>
      <c r="AF26" s="762">
        <f>RisikoDetail!AI68</f>
        <v>-1</v>
      </c>
      <c r="AG26" s="649">
        <v>1</v>
      </c>
      <c r="AJ26" s="654" t="str">
        <f t="shared" si="16"/>
        <v>R23</v>
      </c>
      <c r="AK26" s="773" t="str">
        <f t="shared" si="17"/>
        <v/>
      </c>
      <c r="AL26" s="654" t="str">
        <f t="shared" si="18"/>
        <v>r23</v>
      </c>
      <c r="AM26" s="773" t="str">
        <f t="shared" si="19"/>
        <v/>
      </c>
      <c r="AO26" s="654" t="str">
        <f t="shared" si="20"/>
        <v>R63</v>
      </c>
      <c r="AP26" s="773" t="str">
        <f t="shared" si="21"/>
        <v/>
      </c>
      <c r="AQ26" s="654" t="str">
        <f t="shared" si="22"/>
        <v>r63</v>
      </c>
      <c r="AR26" s="773" t="str">
        <f t="shared" si="23"/>
        <v/>
      </c>
    </row>
    <row r="27" spans="1:44" ht="23.25" customHeight="1" x14ac:dyDescent="0.3">
      <c r="E27" s="770" t="str">
        <f>IF(RisikoDetail!F41&lt;&gt;"",CONCATENATE(RisikoDetail!D41," : ",RisikoDetail!F41),"")</f>
        <v/>
      </c>
      <c r="G27" s="770" t="str">
        <f>IF(RisikoDetail!F49&lt;&gt;"",CONCATENATE(RisikoDetail!D49," : ",RisikoDetail!F49),"")</f>
        <v/>
      </c>
      <c r="H27" s="770"/>
      <c r="I27" s="770"/>
      <c r="J27" s="770"/>
      <c r="K27" s="770"/>
      <c r="L27" s="770"/>
      <c r="M27" s="770"/>
      <c r="N27" s="770"/>
      <c r="O27" s="770"/>
      <c r="P27" s="771"/>
      <c r="Q27" s="762" t="str">
        <f>RisikoDetail!D29</f>
        <v>R24</v>
      </c>
      <c r="R27" s="762">
        <f>RisikoDetail!AD29</f>
        <v>-1</v>
      </c>
      <c r="S27" s="762">
        <f>RisikoDetail!AC29</f>
        <v>-1</v>
      </c>
      <c r="U27" s="772" t="str">
        <f>RisikoDetail!M29</f>
        <v>r24</v>
      </c>
      <c r="V27" s="762">
        <f>RisikoDetail!AJ29</f>
        <v>-1</v>
      </c>
      <c r="W27" s="762">
        <f>RisikoDetail!AI29</f>
        <v>-1</v>
      </c>
      <c r="Z27" s="762" t="str">
        <f>RisikoDetail!D69</f>
        <v>R64</v>
      </c>
      <c r="AA27" s="762">
        <f>RisikoDetail!AD69</f>
        <v>-1</v>
      </c>
      <c r="AB27" s="762">
        <f>RisikoDetail!AC69</f>
        <v>-1</v>
      </c>
      <c r="AD27" s="772" t="str">
        <f>RisikoDetail!M69</f>
        <v>r64</v>
      </c>
      <c r="AE27" s="762">
        <f>RisikoDetail!AJ69</f>
        <v>-1</v>
      </c>
      <c r="AF27" s="762">
        <f>RisikoDetail!AI69</f>
        <v>-1</v>
      </c>
      <c r="AG27" s="649">
        <v>1</v>
      </c>
      <c r="AJ27" s="654" t="str">
        <f t="shared" si="16"/>
        <v>R24</v>
      </c>
      <c r="AK27" s="773" t="str">
        <f t="shared" si="17"/>
        <v/>
      </c>
      <c r="AL27" s="654" t="str">
        <f t="shared" si="18"/>
        <v>r24</v>
      </c>
      <c r="AM27" s="773" t="str">
        <f t="shared" si="19"/>
        <v/>
      </c>
      <c r="AO27" s="654" t="str">
        <f t="shared" si="20"/>
        <v>R64</v>
      </c>
      <c r="AP27" s="773" t="str">
        <f t="shared" si="21"/>
        <v/>
      </c>
      <c r="AQ27" s="654" t="str">
        <f t="shared" si="22"/>
        <v>r64</v>
      </c>
      <c r="AR27" s="773" t="str">
        <f t="shared" si="23"/>
        <v/>
      </c>
    </row>
    <row r="28" spans="1:44" ht="23.25" customHeight="1" x14ac:dyDescent="0.3">
      <c r="E28" s="770" t="str">
        <f>IF(RisikoDetail!F42&lt;&gt;"",CONCATENATE(RisikoDetail!D42," : ",RisikoDetail!F42),"")</f>
        <v/>
      </c>
      <c r="G28" s="770" t="str">
        <f>IF(RisikoDetail!F50&lt;&gt;"",CONCATENATE(RisikoDetail!D50," : ",RisikoDetail!F50),"")</f>
        <v/>
      </c>
      <c r="H28" s="770"/>
      <c r="I28" s="770"/>
      <c r="J28" s="770"/>
      <c r="K28" s="770"/>
      <c r="L28" s="770"/>
      <c r="M28" s="770"/>
      <c r="N28" s="770"/>
      <c r="O28" s="770"/>
      <c r="P28" s="771"/>
      <c r="Q28" s="762" t="str">
        <f>RisikoDetail!D30</f>
        <v>R25</v>
      </c>
      <c r="R28" s="762">
        <f>RisikoDetail!AD30</f>
        <v>-1</v>
      </c>
      <c r="S28" s="762">
        <f>RisikoDetail!AC30</f>
        <v>-1</v>
      </c>
      <c r="U28" s="772" t="str">
        <f>RisikoDetail!M30</f>
        <v>r25</v>
      </c>
      <c r="V28" s="762">
        <f>RisikoDetail!AJ30</f>
        <v>-1</v>
      </c>
      <c r="W28" s="762">
        <f>RisikoDetail!AI30</f>
        <v>-1</v>
      </c>
      <c r="Z28" s="762" t="str">
        <f>RisikoDetail!D70</f>
        <v>R65</v>
      </c>
      <c r="AA28" s="762">
        <f>RisikoDetail!AD70</f>
        <v>-1</v>
      </c>
      <c r="AB28" s="762">
        <f>RisikoDetail!AC70</f>
        <v>-1</v>
      </c>
      <c r="AD28" s="772" t="str">
        <f>RisikoDetail!M70</f>
        <v>r65</v>
      </c>
      <c r="AE28" s="762">
        <f>RisikoDetail!AJ70</f>
        <v>-1</v>
      </c>
      <c r="AF28" s="762">
        <f>RisikoDetail!AI70</f>
        <v>-1</v>
      </c>
      <c r="AG28" s="649">
        <v>1</v>
      </c>
      <c r="AJ28" s="654" t="str">
        <f>Q28</f>
        <v>R25</v>
      </c>
      <c r="AK28" s="773" t="str">
        <f>IF(OR(R28&gt;0,S28&gt;0),SUM(R28:S28),"")</f>
        <v/>
      </c>
      <c r="AL28" s="654" t="str">
        <f>U28</f>
        <v>r25</v>
      </c>
      <c r="AM28" s="773" t="str">
        <f>IF(OR(V28&gt;0,W28&gt;0),SUM(V28:W28),"")</f>
        <v/>
      </c>
      <c r="AO28" s="654" t="str">
        <f>Z28</f>
        <v>R65</v>
      </c>
      <c r="AP28" s="773" t="str">
        <f>IF(OR(AA28&gt;0,AB28&gt;0),SUM(AA28:AB28),"")</f>
        <v/>
      </c>
      <c r="AQ28" s="654" t="str">
        <f>AD28</f>
        <v>r65</v>
      </c>
      <c r="AR28" s="773" t="str">
        <f>IF(OR(AE28&gt;0,AF28&gt;0),SUM(AE28:AF28),"")</f>
        <v/>
      </c>
    </row>
    <row r="29" spans="1:44" ht="23.25" customHeight="1" x14ac:dyDescent="0.3">
      <c r="E29" s="770" t="str">
        <f>IF(RisikoDetail!F43&lt;&gt;"",CONCATENATE(RisikoDetail!D43," : ",RisikoDetail!F43),"")</f>
        <v/>
      </c>
      <c r="F29" s="775"/>
      <c r="G29" s="770" t="str">
        <f>IF(RisikoDetail!F51&lt;&gt;"",CONCATENATE(RisikoDetail!D51," : ",RisikoDetail!F51),"")</f>
        <v/>
      </c>
      <c r="H29" s="770"/>
      <c r="I29" s="770"/>
      <c r="J29" s="770"/>
      <c r="K29" s="770"/>
      <c r="L29" s="770"/>
      <c r="M29" s="770"/>
      <c r="N29" s="770"/>
      <c r="O29" s="770"/>
      <c r="P29" s="771"/>
      <c r="Q29" s="762" t="str">
        <f>RisikoDetail!D31</f>
        <v>R26</v>
      </c>
      <c r="R29" s="762">
        <f>RisikoDetail!AD31</f>
        <v>-1</v>
      </c>
      <c r="S29" s="762">
        <f>RisikoDetail!AC31</f>
        <v>-1</v>
      </c>
      <c r="U29" s="772" t="str">
        <f>RisikoDetail!M31</f>
        <v>r26</v>
      </c>
      <c r="V29" s="762">
        <f>RisikoDetail!AJ31</f>
        <v>-1</v>
      </c>
      <c r="W29" s="762">
        <f>RisikoDetail!AI31</f>
        <v>-1</v>
      </c>
      <c r="Z29" s="762" t="str">
        <f>RisikoDetail!D71</f>
        <v>R66</v>
      </c>
      <c r="AA29" s="762">
        <f>RisikoDetail!AD71</f>
        <v>-1</v>
      </c>
      <c r="AB29" s="762">
        <f>RisikoDetail!AC71</f>
        <v>-1</v>
      </c>
      <c r="AD29" s="772" t="str">
        <f>RisikoDetail!M71</f>
        <v>r66</v>
      </c>
      <c r="AE29" s="762">
        <f>RisikoDetail!AJ71</f>
        <v>-1</v>
      </c>
      <c r="AF29" s="762">
        <f>RisikoDetail!AI71</f>
        <v>-1</v>
      </c>
      <c r="AG29" s="649">
        <v>1</v>
      </c>
      <c r="AJ29" s="654" t="str">
        <f t="shared" ref="AJ29:AJ35" si="24">Q29</f>
        <v>R26</v>
      </c>
      <c r="AK29" s="773" t="str">
        <f t="shared" ref="AK29:AK35" si="25">IF(OR(R29&gt;0,S29&gt;0),SUM(R29:S29),"")</f>
        <v/>
      </c>
      <c r="AL29" s="654" t="str">
        <f t="shared" ref="AL29:AL35" si="26">U29</f>
        <v>r26</v>
      </c>
      <c r="AM29" s="773" t="str">
        <f t="shared" ref="AM29:AM35" si="27">IF(OR(V29&gt;0,W29&gt;0),SUM(V29:W29),"")</f>
        <v/>
      </c>
      <c r="AO29" s="654" t="str">
        <f t="shared" ref="AO29:AO35" si="28">Z29</f>
        <v>R66</v>
      </c>
      <c r="AP29" s="773" t="str">
        <f t="shared" ref="AP29:AP35" si="29">IF(OR(AA29&gt;0,AB29&gt;0),SUM(AA29:AB29),"")</f>
        <v/>
      </c>
      <c r="AQ29" s="654" t="str">
        <f t="shared" ref="AQ29:AQ35" si="30">AD29</f>
        <v>r66</v>
      </c>
      <c r="AR29" s="773" t="str">
        <f t="shared" ref="AR29:AR35" si="31">IF(OR(AE29&gt;0,AF29&gt;0),SUM(AE29:AF29),"")</f>
        <v/>
      </c>
    </row>
    <row r="30" spans="1:44" ht="23.25" customHeight="1" x14ac:dyDescent="0.3">
      <c r="E30" s="770" t="str">
        <f>IF(RisikoDetail!F44&lt;&gt;"",CONCATENATE(RisikoDetail!D44," : ",RisikoDetail!F44),"")</f>
        <v/>
      </c>
      <c r="G30" s="770" t="str">
        <f>IF(RisikoDetail!F52&lt;&gt;"",CONCATENATE(RisikoDetail!D52," : ",RisikoDetail!F52),"")</f>
        <v/>
      </c>
      <c r="H30" s="770"/>
      <c r="I30" s="770"/>
      <c r="J30" s="770"/>
      <c r="K30" s="770"/>
      <c r="L30" s="770"/>
      <c r="M30" s="770"/>
      <c r="N30" s="770"/>
      <c r="O30" s="770"/>
      <c r="P30" s="771"/>
      <c r="Q30" s="762" t="str">
        <f>RisikoDetail!D32</f>
        <v>R27</v>
      </c>
      <c r="R30" s="762">
        <f>RisikoDetail!AD32</f>
        <v>-1</v>
      </c>
      <c r="S30" s="762">
        <f>RisikoDetail!AC32</f>
        <v>-1</v>
      </c>
      <c r="U30" s="772" t="str">
        <f>RisikoDetail!M32</f>
        <v>r27</v>
      </c>
      <c r="V30" s="762">
        <f>RisikoDetail!AJ32</f>
        <v>-1</v>
      </c>
      <c r="W30" s="762">
        <f>RisikoDetail!AI32</f>
        <v>-1</v>
      </c>
      <c r="Z30" s="762" t="str">
        <f>RisikoDetail!D72</f>
        <v>R67</v>
      </c>
      <c r="AA30" s="762">
        <f>RisikoDetail!AD72</f>
        <v>-1</v>
      </c>
      <c r="AB30" s="762">
        <f>RisikoDetail!AC72</f>
        <v>-1</v>
      </c>
      <c r="AD30" s="772" t="str">
        <f>RisikoDetail!M72</f>
        <v>r67</v>
      </c>
      <c r="AE30" s="762">
        <f>RisikoDetail!AJ72</f>
        <v>-1</v>
      </c>
      <c r="AF30" s="762">
        <f>RisikoDetail!AI72</f>
        <v>-1</v>
      </c>
      <c r="AG30" s="649">
        <v>1</v>
      </c>
      <c r="AJ30" s="654" t="str">
        <f t="shared" si="24"/>
        <v>R27</v>
      </c>
      <c r="AK30" s="773" t="str">
        <f t="shared" si="25"/>
        <v/>
      </c>
      <c r="AL30" s="654" t="str">
        <f t="shared" si="26"/>
        <v>r27</v>
      </c>
      <c r="AM30" s="773" t="str">
        <f t="shared" si="27"/>
        <v/>
      </c>
      <c r="AO30" s="654" t="str">
        <f t="shared" si="28"/>
        <v>R67</v>
      </c>
      <c r="AP30" s="773" t="str">
        <f t="shared" si="29"/>
        <v/>
      </c>
      <c r="AQ30" s="654" t="str">
        <f t="shared" si="30"/>
        <v>r67</v>
      </c>
      <c r="AR30" s="773" t="str">
        <f t="shared" si="31"/>
        <v/>
      </c>
    </row>
    <row r="31" spans="1:44" ht="23.25" customHeight="1" x14ac:dyDescent="0.3">
      <c r="E31" s="770" t="str">
        <f>IF(RisikoDetail!F45&lt;&gt;"",CONCATENATE(RisikoDetail!D45," : ",RisikoDetail!F45),"")</f>
        <v/>
      </c>
      <c r="G31" s="770" t="str">
        <f>IF(RisikoDetail!F53&lt;&gt;"",CONCATENATE(RisikoDetail!D53," : ",RisikoDetail!F53),"")</f>
        <v/>
      </c>
      <c r="H31" s="770"/>
      <c r="I31" s="770"/>
      <c r="J31" s="770"/>
      <c r="K31" s="770"/>
      <c r="L31" s="770"/>
      <c r="M31" s="770"/>
      <c r="N31" s="770"/>
      <c r="O31" s="770"/>
      <c r="P31" s="771"/>
      <c r="Q31" s="762" t="str">
        <f>RisikoDetail!D33</f>
        <v>R28</v>
      </c>
      <c r="R31" s="762">
        <f>RisikoDetail!AD33</f>
        <v>-1</v>
      </c>
      <c r="S31" s="762">
        <f>RisikoDetail!AC33</f>
        <v>-1</v>
      </c>
      <c r="U31" s="772" t="str">
        <f>RisikoDetail!M33</f>
        <v>r28</v>
      </c>
      <c r="V31" s="762">
        <f>RisikoDetail!AJ33</f>
        <v>-1</v>
      </c>
      <c r="W31" s="762">
        <f>RisikoDetail!AI33</f>
        <v>-1</v>
      </c>
      <c r="Z31" s="762" t="str">
        <f>RisikoDetail!D73</f>
        <v>R68</v>
      </c>
      <c r="AA31" s="762">
        <f>RisikoDetail!AD73</f>
        <v>-1</v>
      </c>
      <c r="AB31" s="762">
        <f>RisikoDetail!AC73</f>
        <v>-1</v>
      </c>
      <c r="AD31" s="772" t="str">
        <f>RisikoDetail!M73</f>
        <v>r68</v>
      </c>
      <c r="AE31" s="762">
        <f>RisikoDetail!AJ73</f>
        <v>-1</v>
      </c>
      <c r="AF31" s="762">
        <f>RisikoDetail!AI73</f>
        <v>-1</v>
      </c>
      <c r="AG31" s="649">
        <v>1</v>
      </c>
      <c r="AJ31" s="654" t="str">
        <f t="shared" si="24"/>
        <v>R28</v>
      </c>
      <c r="AK31" s="773" t="str">
        <f t="shared" si="25"/>
        <v/>
      </c>
      <c r="AL31" s="654" t="str">
        <f t="shared" si="26"/>
        <v>r28</v>
      </c>
      <c r="AM31" s="773" t="str">
        <f t="shared" si="27"/>
        <v/>
      </c>
      <c r="AO31" s="654" t="str">
        <f t="shared" si="28"/>
        <v>R68</v>
      </c>
      <c r="AP31" s="773" t="str">
        <f t="shared" si="29"/>
        <v/>
      </c>
      <c r="AQ31" s="654" t="str">
        <f t="shared" si="30"/>
        <v>r68</v>
      </c>
      <c r="AR31" s="773" t="str">
        <f t="shared" si="31"/>
        <v/>
      </c>
    </row>
    <row r="32" spans="1:44" ht="23.25" customHeight="1" x14ac:dyDescent="0.3">
      <c r="E32" s="770"/>
      <c r="G32" s="770"/>
      <c r="H32" s="770"/>
      <c r="I32" s="770"/>
      <c r="J32" s="770"/>
      <c r="K32" s="770"/>
      <c r="L32" s="770"/>
      <c r="M32" s="770"/>
      <c r="N32" s="770"/>
      <c r="O32" s="770"/>
      <c r="P32" s="771"/>
      <c r="Q32" s="762" t="str">
        <f>RisikoDetail!D34</f>
        <v>R29</v>
      </c>
      <c r="R32" s="762">
        <f>RisikoDetail!AD34</f>
        <v>-1</v>
      </c>
      <c r="S32" s="762">
        <f>RisikoDetail!AC34</f>
        <v>-1</v>
      </c>
      <c r="U32" s="772" t="str">
        <f>RisikoDetail!M34</f>
        <v>r29</v>
      </c>
      <c r="V32" s="762">
        <f>RisikoDetail!AJ34</f>
        <v>-1</v>
      </c>
      <c r="W32" s="762">
        <f>RisikoDetail!AI34</f>
        <v>-1</v>
      </c>
      <c r="Z32" s="762" t="str">
        <f>RisikoDetail!D74</f>
        <v>R69</v>
      </c>
      <c r="AA32" s="762">
        <f>RisikoDetail!AD74</f>
        <v>-1</v>
      </c>
      <c r="AB32" s="762">
        <f>RisikoDetail!AC74</f>
        <v>-1</v>
      </c>
      <c r="AD32" s="772" t="str">
        <f>RisikoDetail!M74</f>
        <v>r69</v>
      </c>
      <c r="AE32" s="762">
        <f>RisikoDetail!AJ74</f>
        <v>-1</v>
      </c>
      <c r="AF32" s="762">
        <f>RisikoDetail!AI74</f>
        <v>-1</v>
      </c>
      <c r="AG32" s="649">
        <v>1</v>
      </c>
      <c r="AJ32" s="654" t="str">
        <f t="shared" si="24"/>
        <v>R29</v>
      </c>
      <c r="AK32" s="773" t="str">
        <f t="shared" si="25"/>
        <v/>
      </c>
      <c r="AL32" s="654" t="str">
        <f t="shared" si="26"/>
        <v>r29</v>
      </c>
      <c r="AM32" s="773" t="str">
        <f t="shared" si="27"/>
        <v/>
      </c>
      <c r="AO32" s="654" t="str">
        <f t="shared" si="28"/>
        <v>R69</v>
      </c>
      <c r="AP32" s="773" t="str">
        <f t="shared" si="29"/>
        <v/>
      </c>
      <c r="AQ32" s="654" t="str">
        <f t="shared" si="30"/>
        <v>r69</v>
      </c>
      <c r="AR32" s="773" t="str">
        <f t="shared" si="31"/>
        <v/>
      </c>
    </row>
    <row r="33" spans="4:44" ht="23.25" customHeight="1" x14ac:dyDescent="0.3">
      <c r="E33" s="770" t="str">
        <f>IF(RisikoDetail!F54&lt;&gt;"",CONCATENATE(RisikoDetail!D54," : ",RisikoDetail!F54),"")</f>
        <v/>
      </c>
      <c r="G33" s="770" t="str">
        <f>IF(RisikoDetail!F62&lt;&gt;"",CONCATENATE(RisikoDetail!D62," : ",RisikoDetail!F62),"")</f>
        <v/>
      </c>
      <c r="H33" s="770"/>
      <c r="I33" s="770"/>
      <c r="J33" s="770"/>
      <c r="K33" s="770"/>
      <c r="L33" s="770"/>
      <c r="M33" s="770"/>
      <c r="N33" s="770"/>
      <c r="O33" s="770"/>
      <c r="P33" s="771"/>
      <c r="Q33" s="762" t="str">
        <f>RisikoDetail!D35</f>
        <v>R30</v>
      </c>
      <c r="R33" s="762">
        <f>RisikoDetail!AD35</f>
        <v>-1</v>
      </c>
      <c r="S33" s="762">
        <f>RisikoDetail!AC35</f>
        <v>-1</v>
      </c>
      <c r="U33" s="772" t="str">
        <f>RisikoDetail!M35</f>
        <v>r30</v>
      </c>
      <c r="V33" s="762">
        <f>RisikoDetail!AJ35</f>
        <v>-1</v>
      </c>
      <c r="W33" s="762">
        <f>RisikoDetail!AI35</f>
        <v>-1</v>
      </c>
      <c r="Z33" s="762" t="str">
        <f>RisikoDetail!D75</f>
        <v>R70</v>
      </c>
      <c r="AA33" s="762">
        <f>RisikoDetail!AD75</f>
        <v>-1</v>
      </c>
      <c r="AB33" s="762">
        <f>RisikoDetail!AC75</f>
        <v>-1</v>
      </c>
      <c r="AD33" s="772" t="str">
        <f>RisikoDetail!M75</f>
        <v>r70</v>
      </c>
      <c r="AE33" s="762">
        <f>RisikoDetail!AJ75</f>
        <v>-1</v>
      </c>
      <c r="AF33" s="762">
        <f>RisikoDetail!AI75</f>
        <v>-1</v>
      </c>
      <c r="AG33" s="649">
        <v>1</v>
      </c>
      <c r="AJ33" s="654" t="str">
        <f t="shared" si="24"/>
        <v>R30</v>
      </c>
      <c r="AK33" s="773" t="str">
        <f t="shared" si="25"/>
        <v/>
      </c>
      <c r="AL33" s="654" t="str">
        <f t="shared" si="26"/>
        <v>r30</v>
      </c>
      <c r="AM33" s="773" t="str">
        <f t="shared" si="27"/>
        <v/>
      </c>
      <c r="AO33" s="654" t="str">
        <f t="shared" si="28"/>
        <v>R70</v>
      </c>
      <c r="AP33" s="773" t="str">
        <f t="shared" si="29"/>
        <v/>
      </c>
      <c r="AQ33" s="654" t="str">
        <f t="shared" si="30"/>
        <v>r70</v>
      </c>
      <c r="AR33" s="773" t="str">
        <f t="shared" si="31"/>
        <v/>
      </c>
    </row>
    <row r="34" spans="4:44" ht="23.25" customHeight="1" x14ac:dyDescent="0.3">
      <c r="E34" s="770" t="str">
        <f>IF(RisikoDetail!F55&lt;&gt;"",CONCATENATE(RisikoDetail!D55," : ",RisikoDetail!F55),"")</f>
        <v/>
      </c>
      <c r="G34" s="770" t="str">
        <f>IF(RisikoDetail!F63&lt;&gt;"",CONCATENATE(RisikoDetail!D63," : ",RisikoDetail!F63),"")</f>
        <v/>
      </c>
      <c r="H34" s="770"/>
      <c r="I34" s="770"/>
      <c r="J34" s="770"/>
      <c r="K34" s="770"/>
      <c r="L34" s="770"/>
      <c r="M34" s="770"/>
      <c r="N34" s="770"/>
      <c r="O34" s="770"/>
      <c r="P34" s="771"/>
      <c r="Q34" s="762" t="str">
        <f>RisikoDetail!D36</f>
        <v>R31</v>
      </c>
      <c r="R34" s="762">
        <f>RisikoDetail!AD36</f>
        <v>-1</v>
      </c>
      <c r="S34" s="762">
        <f>RisikoDetail!AC36</f>
        <v>-1</v>
      </c>
      <c r="U34" s="772" t="str">
        <f>RisikoDetail!M36</f>
        <v>r31</v>
      </c>
      <c r="V34" s="762">
        <f>RisikoDetail!AJ36</f>
        <v>-1</v>
      </c>
      <c r="W34" s="762">
        <f>RisikoDetail!AI36</f>
        <v>-1</v>
      </c>
      <c r="Z34" s="762" t="str">
        <f>RisikoDetail!D76</f>
        <v>R71</v>
      </c>
      <c r="AA34" s="762">
        <f>RisikoDetail!AD76</f>
        <v>-1</v>
      </c>
      <c r="AB34" s="762">
        <f>RisikoDetail!AC76</f>
        <v>-1</v>
      </c>
      <c r="AD34" s="772" t="str">
        <f>RisikoDetail!M76</f>
        <v>r71</v>
      </c>
      <c r="AE34" s="762">
        <f>RisikoDetail!AJ76</f>
        <v>-1</v>
      </c>
      <c r="AF34" s="762">
        <f>RisikoDetail!AI76</f>
        <v>-1</v>
      </c>
      <c r="AG34" s="649">
        <v>1</v>
      </c>
      <c r="AJ34" s="654" t="str">
        <f t="shared" si="24"/>
        <v>R31</v>
      </c>
      <c r="AK34" s="773" t="str">
        <f t="shared" si="25"/>
        <v/>
      </c>
      <c r="AL34" s="654" t="str">
        <f t="shared" si="26"/>
        <v>r31</v>
      </c>
      <c r="AM34" s="773" t="str">
        <f t="shared" si="27"/>
        <v/>
      </c>
      <c r="AO34" s="654" t="str">
        <f t="shared" si="28"/>
        <v>R71</v>
      </c>
      <c r="AP34" s="773" t="str">
        <f t="shared" si="29"/>
        <v/>
      </c>
      <c r="AQ34" s="654" t="str">
        <f t="shared" si="30"/>
        <v>r71</v>
      </c>
      <c r="AR34" s="773" t="str">
        <f t="shared" si="31"/>
        <v/>
      </c>
    </row>
    <row r="35" spans="4:44" ht="23.25" customHeight="1" x14ac:dyDescent="0.3">
      <c r="D35" s="776"/>
      <c r="E35" s="770" t="str">
        <f>IF(RisikoDetail!F56&lt;&gt;"",CONCATENATE(RisikoDetail!D56," : ",RisikoDetail!F56),"")</f>
        <v/>
      </c>
      <c r="G35" s="770" t="str">
        <f>IF(RisikoDetail!F64&lt;&gt;"",CONCATENATE(RisikoDetail!D64," : ",RisikoDetail!F64),"")</f>
        <v/>
      </c>
      <c r="H35" s="770"/>
      <c r="I35" s="770"/>
      <c r="J35" s="770"/>
      <c r="K35" s="770"/>
      <c r="L35" s="770"/>
      <c r="M35" s="770"/>
      <c r="N35" s="770"/>
      <c r="O35" s="770"/>
      <c r="P35" s="771"/>
      <c r="Q35" s="762" t="str">
        <f>RisikoDetail!D37</f>
        <v>R32</v>
      </c>
      <c r="R35" s="762">
        <f>RisikoDetail!AD37</f>
        <v>-1</v>
      </c>
      <c r="S35" s="762">
        <f>RisikoDetail!AC37</f>
        <v>-1</v>
      </c>
      <c r="U35" s="772" t="str">
        <f>RisikoDetail!M37</f>
        <v>r32</v>
      </c>
      <c r="V35" s="762">
        <f>RisikoDetail!AJ37</f>
        <v>-1</v>
      </c>
      <c r="W35" s="762">
        <f>RisikoDetail!AI37</f>
        <v>-1</v>
      </c>
      <c r="Z35" s="762" t="str">
        <f>RisikoDetail!D77</f>
        <v>R72</v>
      </c>
      <c r="AA35" s="762">
        <f>RisikoDetail!AD77</f>
        <v>-1</v>
      </c>
      <c r="AB35" s="762">
        <f>RisikoDetail!AC77</f>
        <v>-1</v>
      </c>
      <c r="AD35" s="772" t="str">
        <f>RisikoDetail!M77</f>
        <v>r72</v>
      </c>
      <c r="AE35" s="762">
        <f>RisikoDetail!AJ77</f>
        <v>-1</v>
      </c>
      <c r="AF35" s="762">
        <f>RisikoDetail!AI77</f>
        <v>-1</v>
      </c>
      <c r="AG35" s="649">
        <v>1</v>
      </c>
      <c r="AJ35" s="654" t="str">
        <f t="shared" si="24"/>
        <v>R32</v>
      </c>
      <c r="AK35" s="773" t="str">
        <f t="shared" si="25"/>
        <v/>
      </c>
      <c r="AL35" s="654" t="str">
        <f t="shared" si="26"/>
        <v>r32</v>
      </c>
      <c r="AM35" s="773" t="str">
        <f t="shared" si="27"/>
        <v/>
      </c>
      <c r="AO35" s="654" t="str">
        <f t="shared" si="28"/>
        <v>R72</v>
      </c>
      <c r="AP35" s="773" t="str">
        <f t="shared" si="29"/>
        <v/>
      </c>
      <c r="AQ35" s="654" t="str">
        <f t="shared" si="30"/>
        <v>r72</v>
      </c>
      <c r="AR35" s="773" t="str">
        <f t="shared" si="31"/>
        <v/>
      </c>
    </row>
    <row r="36" spans="4:44" ht="23.25" customHeight="1" x14ac:dyDescent="0.3">
      <c r="D36" s="469"/>
      <c r="E36" s="770" t="str">
        <f>IF(RisikoDetail!F57&lt;&gt;"",CONCATENATE(RisikoDetail!D57," : ",RisikoDetail!F57),"")</f>
        <v/>
      </c>
      <c r="G36" s="770" t="str">
        <f>IF(RisikoDetail!F65&lt;&gt;"",CONCATENATE(RisikoDetail!D65," : ",RisikoDetail!F65),"")</f>
        <v/>
      </c>
      <c r="H36" s="770"/>
      <c r="I36" s="770"/>
      <c r="J36" s="770"/>
      <c r="K36" s="770"/>
      <c r="L36" s="770"/>
      <c r="M36" s="770"/>
      <c r="N36" s="770"/>
      <c r="O36" s="770"/>
      <c r="P36" s="771"/>
      <c r="Q36" s="762" t="str">
        <f>RisikoDetail!D38</f>
        <v>R33</v>
      </c>
      <c r="R36" s="762">
        <f>RisikoDetail!AD38</f>
        <v>-1</v>
      </c>
      <c r="S36" s="762">
        <f>RisikoDetail!AC38</f>
        <v>-1</v>
      </c>
      <c r="U36" s="772" t="str">
        <f>RisikoDetail!M38</f>
        <v>r33</v>
      </c>
      <c r="V36" s="762">
        <f>RisikoDetail!AJ38</f>
        <v>-1</v>
      </c>
      <c r="W36" s="762">
        <f>RisikoDetail!AI38</f>
        <v>-1</v>
      </c>
      <c r="Z36" s="762" t="str">
        <f>RisikoDetail!D78</f>
        <v>R73</v>
      </c>
      <c r="AA36" s="762">
        <f>RisikoDetail!AD78</f>
        <v>-1</v>
      </c>
      <c r="AB36" s="762">
        <f>RisikoDetail!AC78</f>
        <v>-1</v>
      </c>
      <c r="AD36" s="772" t="str">
        <f>RisikoDetail!M78</f>
        <v>r73</v>
      </c>
      <c r="AE36" s="762">
        <f>RisikoDetail!AJ78</f>
        <v>-1</v>
      </c>
      <c r="AF36" s="762">
        <f>RisikoDetail!AI78</f>
        <v>-1</v>
      </c>
      <c r="AG36" s="649">
        <v>1</v>
      </c>
      <c r="AJ36" s="654" t="str">
        <f>Q36</f>
        <v>R33</v>
      </c>
      <c r="AK36" s="773" t="str">
        <f>IF(OR(R36&gt;0,S36&gt;0),SUM(R36:S36),"")</f>
        <v/>
      </c>
      <c r="AL36" s="654" t="str">
        <f>U36</f>
        <v>r33</v>
      </c>
      <c r="AM36" s="773" t="str">
        <f>IF(OR(V36&gt;0,W36&gt;0),SUM(V36:W36),"")</f>
        <v/>
      </c>
      <c r="AO36" s="654" t="str">
        <f>Z36</f>
        <v>R73</v>
      </c>
      <c r="AP36" s="773" t="str">
        <f>IF(OR(AA36&gt;0,AB36&gt;0),SUM(AA36:AB36),"")</f>
        <v/>
      </c>
      <c r="AQ36" s="654" t="str">
        <f>AD36</f>
        <v>r73</v>
      </c>
      <c r="AR36" s="773" t="str">
        <f>IF(OR(AE36&gt;0,AF36&gt;0),SUM(AE36:AF36),"")</f>
        <v/>
      </c>
    </row>
    <row r="37" spans="4:44" ht="23.25" customHeight="1" x14ac:dyDescent="0.3">
      <c r="D37" s="469"/>
      <c r="E37" s="770" t="str">
        <f>IF(RisikoDetail!F58&lt;&gt;"",CONCATENATE(RisikoDetail!D58," : ",RisikoDetail!F58),"")</f>
        <v/>
      </c>
      <c r="G37" s="770" t="str">
        <f>IF(RisikoDetail!F66&lt;&gt;"",CONCATENATE(RisikoDetail!D66," : ",RisikoDetail!F66),"")</f>
        <v/>
      </c>
      <c r="H37" s="770"/>
      <c r="I37" s="770"/>
      <c r="J37" s="770"/>
      <c r="K37" s="770"/>
      <c r="L37" s="770"/>
      <c r="M37" s="770"/>
      <c r="N37" s="770"/>
      <c r="O37" s="770"/>
      <c r="P37" s="771"/>
      <c r="Q37" s="762" t="str">
        <f>RisikoDetail!D39</f>
        <v>R34</v>
      </c>
      <c r="R37" s="762">
        <f>RisikoDetail!AD39</f>
        <v>-1</v>
      </c>
      <c r="S37" s="762">
        <f>RisikoDetail!AC39</f>
        <v>-1</v>
      </c>
      <c r="U37" s="772" t="str">
        <f>RisikoDetail!M39</f>
        <v>r34</v>
      </c>
      <c r="V37" s="762">
        <f>RisikoDetail!AJ39</f>
        <v>-1</v>
      </c>
      <c r="W37" s="762">
        <f>RisikoDetail!AI39</f>
        <v>-1</v>
      </c>
      <c r="Z37" s="762" t="str">
        <f>RisikoDetail!D79</f>
        <v>R74</v>
      </c>
      <c r="AA37" s="762">
        <f>RisikoDetail!AD79</f>
        <v>-1</v>
      </c>
      <c r="AB37" s="762">
        <f>RisikoDetail!AC79</f>
        <v>-1</v>
      </c>
      <c r="AD37" s="772" t="str">
        <f>RisikoDetail!M79</f>
        <v>r74</v>
      </c>
      <c r="AE37" s="762">
        <f>RisikoDetail!AJ79</f>
        <v>-1</v>
      </c>
      <c r="AF37" s="762">
        <f>RisikoDetail!AI79</f>
        <v>-1</v>
      </c>
      <c r="AG37" s="649">
        <v>1</v>
      </c>
      <c r="AJ37" s="654" t="str">
        <f t="shared" ref="AJ37:AJ43" si="32">Q37</f>
        <v>R34</v>
      </c>
      <c r="AK37" s="773" t="str">
        <f t="shared" ref="AK37:AK43" si="33">IF(OR(R37&gt;0,S37&gt;0),SUM(R37:S37),"")</f>
        <v/>
      </c>
      <c r="AL37" s="654" t="str">
        <f t="shared" ref="AL37:AL43" si="34">U37</f>
        <v>r34</v>
      </c>
      <c r="AM37" s="773" t="str">
        <f t="shared" ref="AM37:AM43" si="35">IF(OR(V37&gt;0,W37&gt;0),SUM(V37:W37),"")</f>
        <v/>
      </c>
      <c r="AO37" s="654" t="str">
        <f t="shared" ref="AO37:AO43" si="36">Z37</f>
        <v>R74</v>
      </c>
      <c r="AP37" s="773" t="str">
        <f t="shared" ref="AP37:AP43" si="37">IF(OR(AA37&gt;0,AB37&gt;0),SUM(AA37:AB37),"")</f>
        <v/>
      </c>
      <c r="AQ37" s="654" t="str">
        <f t="shared" ref="AQ37:AQ43" si="38">AD37</f>
        <v>r74</v>
      </c>
      <c r="AR37" s="773" t="str">
        <f t="shared" ref="AR37:AR43" si="39">IF(OR(AE37&gt;0,AF37&gt;0),SUM(AE37:AF37),"")</f>
        <v/>
      </c>
    </row>
    <row r="38" spans="4:44" ht="23.25" customHeight="1" x14ac:dyDescent="0.3">
      <c r="D38" s="469"/>
      <c r="E38" s="770" t="str">
        <f>IF(RisikoDetail!F59&lt;&gt;"",CONCATENATE(RisikoDetail!D59," : ",RisikoDetail!F59),"")</f>
        <v/>
      </c>
      <c r="G38" s="770" t="str">
        <f>IF(RisikoDetail!F67&lt;&gt;"",CONCATENATE(RisikoDetail!D67," : ",RisikoDetail!F67),"")</f>
        <v/>
      </c>
      <c r="H38" s="770"/>
      <c r="I38" s="770"/>
      <c r="J38" s="770"/>
      <c r="K38" s="770"/>
      <c r="L38" s="770"/>
      <c r="M38" s="770"/>
      <c r="N38" s="770"/>
      <c r="O38" s="770"/>
      <c r="P38" s="771"/>
      <c r="Q38" s="762" t="str">
        <f>RisikoDetail!D40</f>
        <v>R35</v>
      </c>
      <c r="R38" s="762">
        <f>RisikoDetail!AD40</f>
        <v>-1</v>
      </c>
      <c r="S38" s="762">
        <f>RisikoDetail!AC40</f>
        <v>-1</v>
      </c>
      <c r="U38" s="772" t="str">
        <f>RisikoDetail!M40</f>
        <v>r35</v>
      </c>
      <c r="V38" s="762">
        <f>RisikoDetail!AJ40</f>
        <v>-1</v>
      </c>
      <c r="W38" s="762">
        <f>RisikoDetail!AI40</f>
        <v>-1</v>
      </c>
      <c r="Z38" s="762" t="str">
        <f>RisikoDetail!D80</f>
        <v>R75</v>
      </c>
      <c r="AA38" s="762">
        <f>RisikoDetail!AD80</f>
        <v>-1</v>
      </c>
      <c r="AB38" s="762">
        <f>RisikoDetail!AC80</f>
        <v>-1</v>
      </c>
      <c r="AD38" s="772" t="str">
        <f>RisikoDetail!M80</f>
        <v>r75</v>
      </c>
      <c r="AE38" s="762">
        <f>RisikoDetail!AJ80</f>
        <v>-1</v>
      </c>
      <c r="AF38" s="762">
        <f>RisikoDetail!AI80</f>
        <v>-1</v>
      </c>
      <c r="AG38" s="649">
        <v>1</v>
      </c>
      <c r="AJ38" s="654" t="str">
        <f t="shared" si="32"/>
        <v>R35</v>
      </c>
      <c r="AK38" s="773" t="str">
        <f t="shared" si="33"/>
        <v/>
      </c>
      <c r="AL38" s="654" t="str">
        <f t="shared" si="34"/>
        <v>r35</v>
      </c>
      <c r="AM38" s="773" t="str">
        <f t="shared" si="35"/>
        <v/>
      </c>
      <c r="AO38" s="654" t="str">
        <f t="shared" si="36"/>
        <v>R75</v>
      </c>
      <c r="AP38" s="773" t="str">
        <f t="shared" si="37"/>
        <v/>
      </c>
      <c r="AQ38" s="654" t="str">
        <f t="shared" si="38"/>
        <v>r75</v>
      </c>
      <c r="AR38" s="773" t="str">
        <f t="shared" si="39"/>
        <v/>
      </c>
    </row>
    <row r="39" spans="4:44" ht="23.25" customHeight="1" x14ac:dyDescent="0.3">
      <c r="D39" s="469"/>
      <c r="E39" s="770" t="str">
        <f>IF(RisikoDetail!F60&lt;&gt;"",CONCATENATE(RisikoDetail!D60," : ",RisikoDetail!F60),"")</f>
        <v/>
      </c>
      <c r="G39" s="770" t="str">
        <f>IF(RisikoDetail!F68&lt;&gt;"",CONCATENATE(RisikoDetail!D68," : ",RisikoDetail!F68),"")</f>
        <v/>
      </c>
      <c r="H39" s="770"/>
      <c r="I39" s="770"/>
      <c r="J39" s="770"/>
      <c r="K39" s="770"/>
      <c r="L39" s="770"/>
      <c r="M39" s="770"/>
      <c r="N39" s="770"/>
      <c r="O39" s="770"/>
      <c r="P39" s="771"/>
      <c r="Q39" s="762" t="str">
        <f>RisikoDetail!D41</f>
        <v>R36</v>
      </c>
      <c r="R39" s="762">
        <f>RisikoDetail!AD41</f>
        <v>-1</v>
      </c>
      <c r="S39" s="762">
        <f>RisikoDetail!AC41</f>
        <v>-1</v>
      </c>
      <c r="U39" s="772" t="str">
        <f>RisikoDetail!M41</f>
        <v>r36</v>
      </c>
      <c r="V39" s="762">
        <f>RisikoDetail!AJ41</f>
        <v>-1</v>
      </c>
      <c r="W39" s="762">
        <f>RisikoDetail!AI41</f>
        <v>-1</v>
      </c>
      <c r="Z39" s="762" t="str">
        <f>RisikoDetail!D81</f>
        <v>R76</v>
      </c>
      <c r="AA39" s="762">
        <f>RisikoDetail!AD81</f>
        <v>-1</v>
      </c>
      <c r="AB39" s="762">
        <f>RisikoDetail!AC81</f>
        <v>-1</v>
      </c>
      <c r="AD39" s="772" t="str">
        <f>RisikoDetail!M81</f>
        <v>r76</v>
      </c>
      <c r="AE39" s="762">
        <f>RisikoDetail!AJ81</f>
        <v>-1</v>
      </c>
      <c r="AF39" s="762">
        <f>RisikoDetail!AI81</f>
        <v>-1</v>
      </c>
      <c r="AG39" s="649">
        <v>1</v>
      </c>
      <c r="AJ39" s="654" t="str">
        <f t="shared" si="32"/>
        <v>R36</v>
      </c>
      <c r="AK39" s="773" t="str">
        <f t="shared" si="33"/>
        <v/>
      </c>
      <c r="AL39" s="654" t="str">
        <f t="shared" si="34"/>
        <v>r36</v>
      </c>
      <c r="AM39" s="773" t="str">
        <f t="shared" si="35"/>
        <v/>
      </c>
      <c r="AO39" s="654" t="str">
        <f t="shared" si="36"/>
        <v>R76</v>
      </c>
      <c r="AP39" s="773" t="str">
        <f t="shared" si="37"/>
        <v/>
      </c>
      <c r="AQ39" s="654" t="str">
        <f t="shared" si="38"/>
        <v>r76</v>
      </c>
      <c r="AR39" s="773" t="str">
        <f t="shared" si="39"/>
        <v/>
      </c>
    </row>
    <row r="40" spans="4:44" ht="23.25" customHeight="1" x14ac:dyDescent="0.3">
      <c r="D40" s="469"/>
      <c r="E40" s="770" t="str">
        <f>IF(RisikoDetail!F61&lt;&gt;"",CONCATENATE(RisikoDetail!D61," : ",RisikoDetail!F61),"")</f>
        <v/>
      </c>
      <c r="G40" s="770" t="str">
        <f>IF(RisikoDetail!F69&lt;&gt;"",CONCATENATE(RisikoDetail!D69," : ",RisikoDetail!F69),"")</f>
        <v/>
      </c>
      <c r="H40" s="770"/>
      <c r="I40" s="770"/>
      <c r="J40" s="770"/>
      <c r="K40" s="770"/>
      <c r="L40" s="770"/>
      <c r="M40" s="770"/>
      <c r="N40" s="770"/>
      <c r="O40" s="770"/>
      <c r="P40" s="771"/>
      <c r="Q40" s="762" t="str">
        <f>RisikoDetail!D42</f>
        <v>R37</v>
      </c>
      <c r="R40" s="762">
        <f>RisikoDetail!AD42</f>
        <v>-1</v>
      </c>
      <c r="S40" s="762">
        <f>RisikoDetail!AC42</f>
        <v>-1</v>
      </c>
      <c r="U40" s="772" t="str">
        <f>RisikoDetail!M42</f>
        <v>r37</v>
      </c>
      <c r="V40" s="762">
        <f>RisikoDetail!AJ42</f>
        <v>-1</v>
      </c>
      <c r="W40" s="762">
        <f>RisikoDetail!AI42</f>
        <v>-1</v>
      </c>
      <c r="Z40" s="762" t="str">
        <f>RisikoDetail!D82</f>
        <v>R77</v>
      </c>
      <c r="AA40" s="762">
        <f>RisikoDetail!AD82</f>
        <v>-1</v>
      </c>
      <c r="AB40" s="762">
        <f>RisikoDetail!AC82</f>
        <v>-1</v>
      </c>
      <c r="AD40" s="772" t="str">
        <f>RisikoDetail!M82</f>
        <v>r77</v>
      </c>
      <c r="AE40" s="762">
        <f>RisikoDetail!AJ82</f>
        <v>-1</v>
      </c>
      <c r="AF40" s="762">
        <f>RisikoDetail!AI82</f>
        <v>-1</v>
      </c>
      <c r="AG40" s="649">
        <v>1</v>
      </c>
      <c r="AJ40" s="654" t="str">
        <f t="shared" si="32"/>
        <v>R37</v>
      </c>
      <c r="AK40" s="773" t="str">
        <f t="shared" si="33"/>
        <v/>
      </c>
      <c r="AL40" s="654" t="str">
        <f t="shared" si="34"/>
        <v>r37</v>
      </c>
      <c r="AM40" s="773" t="str">
        <f t="shared" si="35"/>
        <v/>
      </c>
      <c r="AO40" s="654" t="str">
        <f t="shared" si="36"/>
        <v>R77</v>
      </c>
      <c r="AP40" s="773" t="str">
        <f t="shared" si="37"/>
        <v/>
      </c>
      <c r="AQ40" s="654" t="str">
        <f t="shared" si="38"/>
        <v>r77</v>
      </c>
      <c r="AR40" s="773" t="str">
        <f t="shared" si="39"/>
        <v/>
      </c>
    </row>
    <row r="41" spans="4:44" ht="23.25" customHeight="1" x14ac:dyDescent="0.3">
      <c r="D41" s="469"/>
      <c r="E41" s="770"/>
      <c r="G41" s="770"/>
      <c r="H41" s="770"/>
      <c r="I41" s="770"/>
      <c r="J41" s="770"/>
      <c r="K41" s="770"/>
      <c r="L41" s="770"/>
      <c r="M41" s="770"/>
      <c r="N41" s="770"/>
      <c r="O41" s="770"/>
      <c r="P41" s="771"/>
      <c r="Q41" s="762" t="str">
        <f>RisikoDetail!D43</f>
        <v>R38</v>
      </c>
      <c r="R41" s="762">
        <f>RisikoDetail!AD43</f>
        <v>-1</v>
      </c>
      <c r="S41" s="762">
        <f>RisikoDetail!AC43</f>
        <v>-1</v>
      </c>
      <c r="U41" s="772" t="str">
        <f>RisikoDetail!M43</f>
        <v>r38</v>
      </c>
      <c r="V41" s="762">
        <f>RisikoDetail!AJ43</f>
        <v>-1</v>
      </c>
      <c r="W41" s="762">
        <f>RisikoDetail!AI43</f>
        <v>-1</v>
      </c>
      <c r="Z41" s="762" t="str">
        <f>RisikoDetail!D83</f>
        <v>R78</v>
      </c>
      <c r="AA41" s="762">
        <f>RisikoDetail!AD83</f>
        <v>-1</v>
      </c>
      <c r="AB41" s="762">
        <f>RisikoDetail!AC83</f>
        <v>-1</v>
      </c>
      <c r="AD41" s="772" t="str">
        <f>RisikoDetail!M83</f>
        <v>r78</v>
      </c>
      <c r="AE41" s="762">
        <f>RisikoDetail!AJ83</f>
        <v>-1</v>
      </c>
      <c r="AF41" s="762">
        <f>RisikoDetail!AI83</f>
        <v>-1</v>
      </c>
      <c r="AG41" s="649">
        <v>1</v>
      </c>
      <c r="AJ41" s="654" t="str">
        <f t="shared" si="32"/>
        <v>R38</v>
      </c>
      <c r="AK41" s="773" t="str">
        <f t="shared" si="33"/>
        <v/>
      </c>
      <c r="AL41" s="654" t="str">
        <f t="shared" si="34"/>
        <v>r38</v>
      </c>
      <c r="AM41" s="773" t="str">
        <f t="shared" si="35"/>
        <v/>
      </c>
      <c r="AO41" s="654" t="str">
        <f t="shared" si="36"/>
        <v>R78</v>
      </c>
      <c r="AP41" s="773" t="str">
        <f t="shared" si="37"/>
        <v/>
      </c>
      <c r="AQ41" s="654" t="str">
        <f t="shared" si="38"/>
        <v>r78</v>
      </c>
      <c r="AR41" s="773" t="str">
        <f t="shared" si="39"/>
        <v/>
      </c>
    </row>
    <row r="42" spans="4:44" ht="23.25" customHeight="1" x14ac:dyDescent="0.3">
      <c r="D42" s="469"/>
      <c r="E42" s="770"/>
      <c r="G42" s="770"/>
      <c r="H42" s="770"/>
      <c r="I42" s="770"/>
      <c r="J42" s="770"/>
      <c r="K42" s="770"/>
      <c r="L42" s="770"/>
      <c r="M42" s="770"/>
      <c r="N42" s="770"/>
      <c r="O42" s="770"/>
      <c r="P42" s="771"/>
      <c r="Q42" s="762" t="str">
        <f>RisikoDetail!D44</f>
        <v>R39</v>
      </c>
      <c r="R42" s="762">
        <f>RisikoDetail!AD44</f>
        <v>-1</v>
      </c>
      <c r="S42" s="762">
        <f>RisikoDetail!AC44</f>
        <v>-1</v>
      </c>
      <c r="U42" s="772" t="str">
        <f>RisikoDetail!M44</f>
        <v>r39</v>
      </c>
      <c r="V42" s="762">
        <f>RisikoDetail!AJ44</f>
        <v>-1</v>
      </c>
      <c r="W42" s="762">
        <f>RisikoDetail!AI44</f>
        <v>-1</v>
      </c>
      <c r="Z42" s="762" t="str">
        <f>RisikoDetail!D84</f>
        <v>R79</v>
      </c>
      <c r="AA42" s="762">
        <f>RisikoDetail!AD84</f>
        <v>-1</v>
      </c>
      <c r="AB42" s="762">
        <f>RisikoDetail!AC84</f>
        <v>-1</v>
      </c>
      <c r="AD42" s="772" t="str">
        <f>RisikoDetail!M84</f>
        <v>r79</v>
      </c>
      <c r="AE42" s="762">
        <f>RisikoDetail!AJ84</f>
        <v>-1</v>
      </c>
      <c r="AF42" s="762">
        <f>RisikoDetail!AI84</f>
        <v>-1</v>
      </c>
      <c r="AG42" s="649">
        <v>1</v>
      </c>
      <c r="AJ42" s="654" t="str">
        <f t="shared" si="32"/>
        <v>R39</v>
      </c>
      <c r="AK42" s="773" t="str">
        <f t="shared" si="33"/>
        <v/>
      </c>
      <c r="AL42" s="654" t="str">
        <f t="shared" si="34"/>
        <v>r39</v>
      </c>
      <c r="AM42" s="773" t="str">
        <f t="shared" si="35"/>
        <v/>
      </c>
      <c r="AO42" s="654" t="str">
        <f t="shared" si="36"/>
        <v>R79</v>
      </c>
      <c r="AP42" s="773" t="str">
        <f t="shared" si="37"/>
        <v/>
      </c>
      <c r="AQ42" s="654" t="str">
        <f t="shared" si="38"/>
        <v>r79</v>
      </c>
      <c r="AR42" s="773" t="str">
        <f t="shared" si="39"/>
        <v/>
      </c>
    </row>
    <row r="43" spans="4:44" ht="23.25" customHeight="1" x14ac:dyDescent="0.3">
      <c r="E43" s="770" t="str">
        <f>IF(RisikoDetail!F70&lt;&gt;"",CONCATENATE(RisikoDetail!D70," : ",RisikoDetail!F70),"")</f>
        <v/>
      </c>
      <c r="G43" s="770" t="str">
        <f>IF(RisikoDetail!F78&lt;&gt;"",CONCATENATE(RisikoDetail!D78," : ",RisikoDetail!F78),"")</f>
        <v/>
      </c>
      <c r="H43" s="770"/>
      <c r="I43" s="770"/>
      <c r="J43" s="770"/>
      <c r="K43" s="770"/>
      <c r="L43" s="770"/>
      <c r="M43" s="770"/>
      <c r="N43" s="770"/>
      <c r="O43" s="770"/>
      <c r="P43" s="771"/>
      <c r="Q43" s="762" t="str">
        <f>RisikoDetail!D45</f>
        <v>R40</v>
      </c>
      <c r="R43" s="762">
        <f>RisikoDetail!AD45</f>
        <v>-1</v>
      </c>
      <c r="S43" s="762">
        <f>RisikoDetail!AC45</f>
        <v>-1</v>
      </c>
      <c r="U43" s="772" t="str">
        <f>RisikoDetail!M45</f>
        <v>r40</v>
      </c>
      <c r="V43" s="762">
        <f>RisikoDetail!AJ45</f>
        <v>-1</v>
      </c>
      <c r="W43" s="762">
        <f>RisikoDetail!AI45</f>
        <v>-1</v>
      </c>
      <c r="Z43" s="762" t="str">
        <f>RisikoDetail!D85</f>
        <v>R80</v>
      </c>
      <c r="AA43" s="762">
        <f>RisikoDetail!AD85</f>
        <v>-1</v>
      </c>
      <c r="AB43" s="762">
        <f>RisikoDetail!AC85</f>
        <v>-1</v>
      </c>
      <c r="AD43" s="772" t="str">
        <f>RisikoDetail!M85</f>
        <v>r80</v>
      </c>
      <c r="AE43" s="762">
        <f>RisikoDetail!AJ85</f>
        <v>-1</v>
      </c>
      <c r="AF43" s="762">
        <f>RisikoDetail!AI85</f>
        <v>-1</v>
      </c>
      <c r="AG43" s="649">
        <v>1</v>
      </c>
      <c r="AJ43" s="654" t="str">
        <f t="shared" si="32"/>
        <v>R40</v>
      </c>
      <c r="AK43" s="773" t="str">
        <f t="shared" si="33"/>
        <v/>
      </c>
      <c r="AL43" s="654" t="str">
        <f t="shared" si="34"/>
        <v>r40</v>
      </c>
      <c r="AM43" s="773" t="str">
        <f t="shared" si="35"/>
        <v/>
      </c>
      <c r="AO43" s="654" t="str">
        <f t="shared" si="36"/>
        <v>R80</v>
      </c>
      <c r="AP43" s="773" t="str">
        <f t="shared" si="37"/>
        <v/>
      </c>
      <c r="AQ43" s="654" t="str">
        <f t="shared" si="38"/>
        <v>r80</v>
      </c>
      <c r="AR43" s="773" t="str">
        <f t="shared" si="39"/>
        <v/>
      </c>
    </row>
    <row r="44" spans="4:44" ht="23.25" customHeight="1" x14ac:dyDescent="0.3">
      <c r="D44" s="469"/>
      <c r="E44" s="770" t="str">
        <f>IF(RisikoDetail!F71&lt;&gt;"",CONCATENATE(RisikoDetail!D71," : ",RisikoDetail!F71),"")</f>
        <v/>
      </c>
      <c r="G44" s="770" t="str">
        <f>IF(RisikoDetail!F79&lt;&gt;"",CONCATENATE(RisikoDetail!D79," : ",RisikoDetail!F79),"")</f>
        <v/>
      </c>
      <c r="H44" s="770"/>
      <c r="I44" s="770"/>
      <c r="J44" s="770"/>
      <c r="K44" s="770"/>
      <c r="L44" s="770"/>
      <c r="M44" s="770"/>
      <c r="N44" s="770"/>
      <c r="O44" s="770"/>
      <c r="P44" s="771"/>
    </row>
    <row r="45" spans="4:44" ht="23.25" customHeight="1" x14ac:dyDescent="0.3">
      <c r="D45" s="469"/>
      <c r="E45" s="770" t="str">
        <f>IF(RisikoDetail!F72&lt;&gt;"",CONCATENATE(RisikoDetail!D72," : ",RisikoDetail!F72),"")</f>
        <v/>
      </c>
      <c r="G45" s="770" t="str">
        <f>IF(RisikoDetail!F80&lt;&gt;"",CONCATENATE(RisikoDetail!D80," : ",RisikoDetail!F80),"")</f>
        <v/>
      </c>
      <c r="H45" s="770"/>
      <c r="I45" s="770"/>
      <c r="J45" s="770"/>
      <c r="K45" s="770"/>
      <c r="L45" s="770"/>
      <c r="M45" s="770"/>
      <c r="N45" s="770"/>
      <c r="O45" s="770"/>
      <c r="P45" s="771"/>
    </row>
    <row r="46" spans="4:44" ht="23.25" customHeight="1" x14ac:dyDescent="0.3">
      <c r="D46" s="469"/>
      <c r="E46" s="770" t="str">
        <f>IF(RisikoDetail!F73&lt;&gt;"",CONCATENATE(RisikoDetail!D73," : ",RisikoDetail!F73),"")</f>
        <v/>
      </c>
      <c r="G46" s="770" t="str">
        <f>IF(RisikoDetail!F81&lt;&gt;"",CONCATENATE(RisikoDetail!D81," : ",RisikoDetail!F81),"")</f>
        <v/>
      </c>
      <c r="H46" s="770"/>
      <c r="I46" s="770"/>
      <c r="J46" s="770"/>
      <c r="K46" s="770"/>
      <c r="L46" s="770"/>
      <c r="M46" s="770"/>
      <c r="N46" s="770"/>
      <c r="O46" s="770"/>
      <c r="P46" s="771"/>
    </row>
    <row r="47" spans="4:44" ht="23.25" customHeight="1" x14ac:dyDescent="0.3">
      <c r="D47" s="469"/>
      <c r="E47" s="770" t="str">
        <f>IF(RisikoDetail!F74&lt;&gt;"",CONCATENATE(RisikoDetail!D74," : ",RisikoDetail!F74),"")</f>
        <v/>
      </c>
      <c r="G47" s="770" t="str">
        <f>IF(RisikoDetail!F82&lt;&gt;"",CONCATENATE(RisikoDetail!D82," : ",RisikoDetail!F82),"")</f>
        <v/>
      </c>
      <c r="H47" s="770"/>
      <c r="I47" s="770"/>
      <c r="J47" s="770"/>
      <c r="K47" s="770"/>
      <c r="L47" s="770"/>
      <c r="M47" s="770"/>
      <c r="N47" s="770"/>
      <c r="O47" s="770"/>
      <c r="P47" s="771"/>
    </row>
    <row r="48" spans="4:44" ht="23.25" customHeight="1" x14ac:dyDescent="0.3">
      <c r="D48" s="469"/>
      <c r="E48" s="770" t="str">
        <f>IF(RisikoDetail!F75&lt;&gt;"",CONCATENATE(RisikoDetail!D75," : ",RisikoDetail!F75),"")</f>
        <v/>
      </c>
      <c r="G48" s="770" t="str">
        <f>IF(RisikoDetail!F83&lt;&gt;"",CONCATENATE(RisikoDetail!D83," : ",RisikoDetail!F83),"")</f>
        <v/>
      </c>
      <c r="H48" s="770"/>
      <c r="I48" s="770"/>
      <c r="J48" s="770"/>
      <c r="K48" s="770"/>
      <c r="L48" s="770"/>
      <c r="M48" s="770"/>
      <c r="N48" s="770"/>
      <c r="O48" s="770"/>
      <c r="P48" s="771"/>
    </row>
    <row r="49" spans="1:7" ht="23.25" customHeight="1" x14ac:dyDescent="0.3">
      <c r="D49" s="469"/>
      <c r="E49" s="770" t="str">
        <f>IF(RisikoDetail!F76&lt;&gt;"",CONCATENATE(RisikoDetail!D76," : ",RisikoDetail!F76),"")</f>
        <v/>
      </c>
      <c r="G49" s="770" t="str">
        <f>IF(RisikoDetail!F84&lt;&gt;"",CONCATENATE(RisikoDetail!D84," : ",RisikoDetail!F84),"")</f>
        <v/>
      </c>
    </row>
    <row r="50" spans="1:7" ht="23.25" customHeight="1" x14ac:dyDescent="0.3">
      <c r="D50" s="469"/>
      <c r="E50" s="770" t="str">
        <f>IF(RisikoDetail!F77&lt;&gt;"",CONCATENATE(RisikoDetail!D77," : ",RisikoDetail!F77),"")</f>
        <v/>
      </c>
      <c r="G50" s="770" t="str">
        <f>IF(RisikoDetail!F85&lt;&gt;"",CONCATENATE(RisikoDetail!D85," : ",RisikoDetail!F85),"")</f>
        <v/>
      </c>
    </row>
    <row r="51" spans="1:7" ht="29.25" customHeight="1" x14ac:dyDescent="0.3">
      <c r="E51" s="770"/>
      <c r="G51" s="770"/>
    </row>
    <row r="52" spans="1:7" x14ac:dyDescent="0.3">
      <c r="A52" s="605" t="s">
        <v>1152</v>
      </c>
      <c r="G52" s="777">
        <f ca="1">TODAY()</f>
        <v>46049</v>
      </c>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8"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snahmen3">
    <tabColor theme="5" tint="0.59999389629810485"/>
    <pageSetUpPr fitToPage="1"/>
  </sheetPr>
  <dimension ref="A1:BLY94"/>
  <sheetViews>
    <sheetView showGridLines="0" zoomScaleNormal="100" workbookViewId="0">
      <pane xSplit="5" topLeftCell="F1" activePane="topRight" state="frozen"/>
      <selection sqref="A1:XFD1048576"/>
      <selection pane="topRight" activeCell="A2" sqref="A2"/>
    </sheetView>
  </sheetViews>
  <sheetFormatPr baseColWidth="10" defaultColWidth="11.44140625" defaultRowHeight="18.75" customHeight="1" x14ac:dyDescent="0.3"/>
  <cols>
    <col min="1" max="1" width="6.5546875" style="794" customWidth="1"/>
    <col min="2" max="2" width="3.44140625" style="834" customWidth="1"/>
    <col min="3" max="3" width="43.44140625" style="835" customWidth="1"/>
    <col min="4" max="4" width="5.44140625" style="835" customWidth="1"/>
    <col min="5" max="5" width="8.5546875" style="835" customWidth="1"/>
    <col min="6" max="6" width="3.44140625" style="834" customWidth="1"/>
    <col min="7" max="7" width="28.44140625" style="835" customWidth="1"/>
    <col min="8" max="8" width="12.88671875" style="836" customWidth="1"/>
    <col min="9" max="9" width="11.6640625" style="836" customWidth="1"/>
    <col min="10" max="10" width="11.44140625" style="836" customWidth="1"/>
    <col min="11" max="11" width="7.5546875" style="836" hidden="1" customWidth="1"/>
    <col min="12" max="12" width="6.44140625" style="836" hidden="1" customWidth="1"/>
    <col min="13" max="13" width="3.5546875" style="820" bestFit="1" customWidth="1"/>
    <col min="14" max="14" width="41.5546875" style="797" customWidth="1"/>
    <col min="15" max="15" width="2.6640625" style="798" customWidth="1"/>
    <col min="16" max="18" width="10.44140625" style="797" bestFit="1" customWidth="1"/>
    <col min="19" max="19" width="4.5546875" style="837" customWidth="1"/>
    <col min="20" max="20" width="31.44140625" style="797" customWidth="1"/>
    <col min="21" max="21" width="0.33203125" style="644" customWidth="1"/>
    <col min="22" max="24" width="3.6640625" style="800" customWidth="1"/>
    <col min="25" max="26" width="3.6640625" style="801" customWidth="1"/>
    <col min="27" max="40" width="3.6640625" style="641" customWidth="1"/>
    <col min="41" max="16384" width="11.44140625" style="641"/>
  </cols>
  <sheetData>
    <row r="1" spans="1:1689" s="40" customFormat="1" ht="45" customHeight="1" x14ac:dyDescent="0.6">
      <c r="A1" s="778"/>
      <c r="B1" s="607" t="str">
        <f ca="1">' '!A136</f>
        <v>O B J E C T I F S   A N N U E L S</v>
      </c>
      <c r="C1" s="779"/>
      <c r="D1" s="779"/>
      <c r="E1" s="779"/>
      <c r="F1" s="1371">
        <f ca="1">YEAR(TODAY())</f>
        <v>2026</v>
      </c>
      <c r="G1" s="1371"/>
      <c r="H1" s="596"/>
      <c r="I1" s="596"/>
      <c r="J1" s="596"/>
      <c r="K1" s="596"/>
      <c r="L1" s="596"/>
      <c r="M1" s="668"/>
      <c r="N1" s="780"/>
      <c r="O1" s="781"/>
      <c r="P1" s="782"/>
      <c r="Q1" s="671"/>
      <c r="R1" s="671"/>
      <c r="S1" s="671"/>
      <c r="T1" s="783"/>
      <c r="U1" s="643"/>
      <c r="V1" s="623"/>
      <c r="W1" s="623"/>
      <c r="X1" s="623"/>
      <c r="Y1" s="624"/>
      <c r="Z1" s="624"/>
    </row>
    <row r="2" spans="1:1689" s="40" customFormat="1" ht="10.5" hidden="1" customHeight="1" x14ac:dyDescent="0.55000000000000004">
      <c r="A2" s="784"/>
      <c r="B2" s="785"/>
      <c r="C2" s="215"/>
      <c r="D2" s="215"/>
      <c r="E2" s="215"/>
      <c r="F2" s="785"/>
      <c r="G2" s="215"/>
      <c r="H2" s="215"/>
      <c r="I2" s="215"/>
      <c r="J2" s="215"/>
      <c r="K2" s="215"/>
      <c r="L2" s="215"/>
      <c r="M2" s="616"/>
      <c r="N2" s="677"/>
      <c r="O2" s="676"/>
      <c r="P2" s="616"/>
      <c r="Q2" s="677"/>
      <c r="R2" s="616"/>
      <c r="S2" s="616"/>
      <c r="T2" s="616"/>
      <c r="U2" s="643"/>
      <c r="V2" s="623"/>
      <c r="W2" s="623"/>
      <c r="X2" s="623"/>
      <c r="Y2" s="624"/>
      <c r="Z2" s="624"/>
    </row>
    <row r="3" spans="1:1689" s="469" customFormat="1" ht="20.25" customHeight="1" x14ac:dyDescent="0.3">
      <c r="A3" s="786"/>
      <c r="B3" s="787"/>
      <c r="F3" s="787"/>
      <c r="G3" s="788"/>
      <c r="H3" s="788"/>
      <c r="I3" s="789"/>
      <c r="J3" s="788"/>
      <c r="L3" s="789"/>
      <c r="M3" s="790"/>
      <c r="N3" s="790"/>
      <c r="O3" s="791"/>
      <c r="P3" s="790"/>
      <c r="Q3" s="790"/>
      <c r="R3" s="790"/>
      <c r="S3" s="681"/>
      <c r="T3" s="790"/>
      <c r="U3" s="649"/>
      <c r="V3" s="792"/>
      <c r="W3" s="792"/>
      <c r="X3" s="792"/>
      <c r="Y3" s="793"/>
      <c r="Z3" s="793"/>
    </row>
    <row r="4" spans="1:1689" ht="8.25" customHeight="1" x14ac:dyDescent="0.3">
      <c r="B4" s="795"/>
      <c r="C4" s="796"/>
      <c r="D4" s="796"/>
      <c r="E4" s="796"/>
      <c r="F4" s="795"/>
      <c r="G4" s="796"/>
      <c r="H4" s="796"/>
      <c r="I4" s="796"/>
      <c r="J4" s="796"/>
      <c r="K4" s="796"/>
      <c r="L4" s="796"/>
      <c r="M4" s="796"/>
      <c r="S4" s="799"/>
    </row>
    <row r="5" spans="1:1689" s="816" customFormat="1" ht="37.35" customHeight="1" x14ac:dyDescent="0.3">
      <c r="A5" s="794"/>
      <c r="B5" s="802" t="str">
        <f ca="1">' '!A41</f>
        <v>No.</v>
      </c>
      <c r="C5" s="803" t="str">
        <f ca="1">' '!A137</f>
        <v>Objectifs annuels</v>
      </c>
      <c r="D5" s="804" t="str">
        <f ca="1">' '!A140</f>
        <v>No. strat.</v>
      </c>
      <c r="E5" s="804" t="str">
        <f ca="1">' '!A141</f>
        <v>Domaine</v>
      </c>
      <c r="F5" s="802" t="str">
        <f ca="1">B5</f>
        <v>No.</v>
      </c>
      <c r="G5" s="805" t="str">
        <f ca="1">' '!A133</f>
        <v>Indicateurs</v>
      </c>
      <c r="H5" s="806" t="str">
        <f ca="1">' '!A44</f>
        <v>état actuel</v>
      </c>
      <c r="I5" s="807" t="str">
        <f ca="1">' '!A45</f>
        <v>état visé</v>
      </c>
      <c r="J5" s="808" t="str">
        <f ca="1">' '!A46</f>
        <v>atteint</v>
      </c>
      <c r="K5" s="809" t="str">
        <f ca="1">' '!A47</f>
        <v>rouge</v>
      </c>
      <c r="L5" s="809" t="str">
        <f ca="1">' '!A48</f>
        <v>jaune</v>
      </c>
      <c r="M5" s="802" t="str">
        <f ca="1">B5</f>
        <v>No.</v>
      </c>
      <c r="N5" s="803" t="str">
        <f ca="1">' '!A139</f>
        <v>Mesures / Projets</v>
      </c>
      <c r="O5" s="810" t="s">
        <v>481</v>
      </c>
      <c r="P5" s="811" t="str">
        <f ca="1">' '!A55</f>
        <v>Qui ?</v>
      </c>
      <c r="Q5" s="811" t="str">
        <f ca="1">' '!A53</f>
        <v>Début</v>
      </c>
      <c r="R5" s="811" t="str">
        <f ca="1">' '!A54</f>
        <v>Fin</v>
      </c>
      <c r="S5" s="812" t="s">
        <v>526</v>
      </c>
      <c r="T5" s="811" t="str">
        <f ca="1">' '!A138</f>
        <v>Remarques</v>
      </c>
      <c r="U5" s="813"/>
      <c r="V5" s="814"/>
      <c r="W5" s="814"/>
      <c r="X5" s="814"/>
      <c r="Y5" s="815"/>
      <c r="Z5" s="815"/>
    </row>
    <row r="6" spans="1:1689" s="827" customFormat="1" ht="9" customHeight="1" x14ac:dyDescent="0.3">
      <c r="A6" s="817"/>
      <c r="B6" s="795"/>
      <c r="C6" s="818"/>
      <c r="D6" s="818"/>
      <c r="E6" s="818"/>
      <c r="F6" s="795"/>
      <c r="G6" s="818"/>
      <c r="H6" s="819"/>
      <c r="I6" s="819"/>
      <c r="J6" s="819"/>
      <c r="K6" s="819"/>
      <c r="L6" s="819"/>
      <c r="M6" s="820"/>
      <c r="N6" s="821"/>
      <c r="O6" s="822"/>
      <c r="P6" s="821"/>
      <c r="Q6" s="821"/>
      <c r="R6" s="821"/>
      <c r="S6" s="823"/>
      <c r="T6" s="821"/>
      <c r="U6" s="824"/>
      <c r="V6" s="825"/>
      <c r="W6" s="825"/>
      <c r="X6" s="825"/>
      <c r="Y6" s="826"/>
      <c r="Z6" s="826"/>
    </row>
    <row r="7" spans="1:1689" ht="28.8" x14ac:dyDescent="0.3">
      <c r="A7" s="794" t="str">
        <f t="shared" ref="A7:A61" si="0">IF($C$7="","","ok")</f>
        <v>ok</v>
      </c>
      <c r="B7" s="22">
        <v>1</v>
      </c>
      <c r="C7" s="23" t="s">
        <v>1212</v>
      </c>
      <c r="D7" s="24" t="s">
        <v>1084</v>
      </c>
      <c r="E7" s="24"/>
      <c r="F7" s="22">
        <v>1</v>
      </c>
      <c r="G7" s="25" t="s">
        <v>1422</v>
      </c>
      <c r="H7" s="26">
        <v>100</v>
      </c>
      <c r="I7" s="66">
        <v>200</v>
      </c>
      <c r="J7" s="828">
        <f>IF(G7="","",
IF(I7="",0,
IF(H7=I7,100%,
IF(ISERROR(I7/H7),0,
IF(ISERROR(H7/I7),0,
IF(H7&lt;&gt;0,
IF(AND(H7&gt;I7,Logo!$G$19=1),
I7/H7,
H7/I7
)))))))</f>
        <v>0.5</v>
      </c>
      <c r="K7" s="27">
        <f>Logo!$F$15</f>
        <v>0.7</v>
      </c>
      <c r="L7" s="28">
        <f>Logo!$F$16</f>
        <v>0.9</v>
      </c>
      <c r="M7" s="22">
        <v>1</v>
      </c>
      <c r="N7" s="29" t="s">
        <v>507</v>
      </c>
      <c r="O7" s="68">
        <v>1</v>
      </c>
      <c r="P7" s="30" t="s">
        <v>246</v>
      </c>
      <c r="Q7" s="30">
        <f ca="1">TODAY()</f>
        <v>46049</v>
      </c>
      <c r="R7" s="30">
        <f ca="1">Q7+30</f>
        <v>46079</v>
      </c>
      <c r="S7" s="31">
        <v>1</v>
      </c>
      <c r="T7" s="29"/>
      <c r="U7" s="644">
        <f t="shared" ref="U7:U38" si="1">IF(G7="","",
IF(J7&lt;K7,3,
IF(J7&lt;L7,2,1)))</f>
        <v>3</v>
      </c>
    </row>
    <row r="8" spans="1:1689" ht="28.8" x14ac:dyDescent="0.3">
      <c r="A8" s="794" t="str">
        <f t="shared" si="0"/>
        <v>ok</v>
      </c>
      <c r="B8" s="22">
        <v>2</v>
      </c>
      <c r="C8" s="23" t="s">
        <v>1420</v>
      </c>
      <c r="D8" s="24"/>
      <c r="E8" s="24"/>
      <c r="F8" s="22">
        <v>2</v>
      </c>
      <c r="G8" s="25" t="s">
        <v>1423</v>
      </c>
      <c r="H8" s="26">
        <v>150</v>
      </c>
      <c r="I8" s="66">
        <v>200</v>
      </c>
      <c r="J8" s="828">
        <f>IF(G8="","",
IF(I8="",0,
IF(H8=I8,100%,
IF(ISERROR(I8/H8),0,
IF(ISERROR(H8/I8),0,
IF(H8&lt;&gt;0,
IF(AND(H8&gt;I8,Logo!$G$19=1),
I8/H8,
H8/I8
)))))))</f>
        <v>0.75</v>
      </c>
      <c r="K8" s="27">
        <f>Logo!$F$15</f>
        <v>0.7</v>
      </c>
      <c r="L8" s="28">
        <f>Logo!$F$16</f>
        <v>0.9</v>
      </c>
      <c r="M8" s="22">
        <v>2</v>
      </c>
      <c r="N8" s="29" t="s">
        <v>1654</v>
      </c>
      <c r="O8" s="68">
        <v>2</v>
      </c>
      <c r="P8" s="30" t="s">
        <v>1421</v>
      </c>
      <c r="Q8" s="30">
        <f ca="1">TODAY()</f>
        <v>46049</v>
      </c>
      <c r="R8" s="30">
        <f ca="1">Q8+30</f>
        <v>46079</v>
      </c>
      <c r="S8" s="31">
        <v>2</v>
      </c>
      <c r="T8" s="29"/>
      <c r="U8" s="644">
        <f t="shared" si="1"/>
        <v>2</v>
      </c>
    </row>
    <row r="9" spans="1:1689" ht="28.8" x14ac:dyDescent="0.3">
      <c r="A9" s="794" t="str">
        <f t="shared" si="0"/>
        <v>ok</v>
      </c>
      <c r="B9" s="22">
        <v>3</v>
      </c>
      <c r="C9" s="23"/>
      <c r="D9" s="24"/>
      <c r="E9" s="24"/>
      <c r="F9" s="22">
        <v>3</v>
      </c>
      <c r="G9" s="25"/>
      <c r="H9" s="26"/>
      <c r="I9" s="66"/>
      <c r="J9" s="828" t="str">
        <f>IF(G9="","",
IF(I9="",0,
IF(H9=I9,100%,
IF(ISERROR(I9/H9),0,
IF(ISERROR(H9/I9),0,
IF(H9&lt;&gt;0,
IF(AND(H9&gt;I9,Logo!$G$19=1),
I9/H9,
H9/I9
)))))))</f>
        <v/>
      </c>
      <c r="K9" s="27">
        <f>Logo!$F$15</f>
        <v>0.7</v>
      </c>
      <c r="L9" s="28">
        <f>Logo!$F$16</f>
        <v>0.9</v>
      </c>
      <c r="M9" s="22">
        <v>3</v>
      </c>
      <c r="N9" s="29"/>
      <c r="O9" s="68">
        <v>3</v>
      </c>
      <c r="P9" s="30"/>
      <c r="Q9" s="30"/>
      <c r="R9" s="30"/>
      <c r="S9" s="31"/>
      <c r="T9" s="29"/>
      <c r="U9" s="644" t="str">
        <f t="shared" si="1"/>
        <v/>
      </c>
    </row>
    <row r="10" spans="1:1689" ht="28.8" x14ac:dyDescent="0.3">
      <c r="A10" s="794" t="str">
        <f t="shared" si="0"/>
        <v>ok</v>
      </c>
      <c r="B10" s="22">
        <v>4</v>
      </c>
      <c r="C10" s="23"/>
      <c r="D10" s="24"/>
      <c r="E10" s="24"/>
      <c r="F10" s="22">
        <v>4</v>
      </c>
      <c r="G10" s="25"/>
      <c r="H10" s="26"/>
      <c r="I10" s="66"/>
      <c r="J10" s="828" t="str">
        <f>IF(G10="","",
IF(I10="",0,
IF(H10=I10,100%,
IF(ISERROR(I10/H10),0,
IF(ISERROR(H10/I10),0,
IF(H10&lt;&gt;0,
IF(AND(H10&gt;I10,Logo!$G$19=1),
I10/H10,
H10/I10
)))))))</f>
        <v/>
      </c>
      <c r="K10" s="27">
        <f>Logo!$F$15</f>
        <v>0.7</v>
      </c>
      <c r="L10" s="28">
        <f>Logo!$F$16</f>
        <v>0.9</v>
      </c>
      <c r="M10" s="22">
        <v>4</v>
      </c>
      <c r="N10" s="29"/>
      <c r="O10" s="68"/>
      <c r="P10" s="30"/>
      <c r="Q10" s="30"/>
      <c r="R10" s="30"/>
      <c r="S10" s="31"/>
      <c r="T10" s="29"/>
      <c r="U10" s="644" t="str">
        <f t="shared" si="1"/>
        <v/>
      </c>
    </row>
    <row r="11" spans="1:1689" ht="28.8" x14ac:dyDescent="0.3">
      <c r="A11" s="794" t="str">
        <f t="shared" si="0"/>
        <v>ok</v>
      </c>
      <c r="B11" s="22">
        <v>5</v>
      </c>
      <c r="C11" s="23"/>
      <c r="D11" s="24"/>
      <c r="E11" s="24"/>
      <c r="F11" s="22">
        <v>5</v>
      </c>
      <c r="G11" s="33"/>
      <c r="H11" s="26"/>
      <c r="I11" s="66"/>
      <c r="J11" s="828" t="str">
        <f>IF(G11="","",
IF(I11="",0,
IF(H11=I11,100%,
IF(ISERROR(I11/H11),0,
IF(ISERROR(H11/I11),0,
IF(H11&lt;&gt;0,
IF(AND(H11&gt;I11,Logo!$G$19=1),
I11/H11,
H11/I11
)))))))</f>
        <v/>
      </c>
      <c r="K11" s="27">
        <f>Logo!$F$15</f>
        <v>0.7</v>
      </c>
      <c r="L11" s="28">
        <f>Logo!$F$16</f>
        <v>0.9</v>
      </c>
      <c r="M11" s="22">
        <v>5</v>
      </c>
      <c r="N11" s="29"/>
      <c r="O11" s="68"/>
      <c r="P11" s="30"/>
      <c r="Q11" s="30"/>
      <c r="R11" s="30"/>
      <c r="S11" s="31"/>
      <c r="T11" s="29"/>
      <c r="U11" s="644" t="str">
        <f t="shared" si="1"/>
        <v/>
      </c>
    </row>
    <row r="12" spans="1:1689" ht="28.8" x14ac:dyDescent="0.3">
      <c r="A12" s="794" t="str">
        <f t="shared" si="0"/>
        <v>ok</v>
      </c>
      <c r="B12" s="22">
        <v>6</v>
      </c>
      <c r="C12" s="23"/>
      <c r="D12" s="24"/>
      <c r="E12" s="24"/>
      <c r="F12" s="22">
        <v>6</v>
      </c>
      <c r="G12" s="25"/>
      <c r="H12" s="26"/>
      <c r="I12" s="66"/>
      <c r="J12" s="828" t="str">
        <f>IF(G12="","",
IF(I12="",0,
IF(H12=I12,100%,
IF(ISERROR(I12/H12),0,
IF(ISERROR(H12/I12),0,
IF(H12&lt;&gt;0,
IF(AND(H12&gt;I12,Logo!$G$19=1),
I12/H12,
H12/I12
)))))))</f>
        <v/>
      </c>
      <c r="K12" s="27">
        <f>Logo!$F$15</f>
        <v>0.7</v>
      </c>
      <c r="L12" s="28">
        <f>Logo!$F$16</f>
        <v>0.9</v>
      </c>
      <c r="M12" s="22">
        <v>6</v>
      </c>
      <c r="N12" s="29"/>
      <c r="O12" s="68"/>
      <c r="P12" s="30"/>
      <c r="Q12" s="30"/>
      <c r="R12" s="30"/>
      <c r="S12" s="31"/>
      <c r="T12" s="29"/>
      <c r="U12" s="644" t="str">
        <f t="shared" si="1"/>
        <v/>
      </c>
    </row>
    <row r="13" spans="1:1689" ht="28.8" x14ac:dyDescent="0.3">
      <c r="A13" s="794" t="str">
        <f t="shared" si="0"/>
        <v>ok</v>
      </c>
      <c r="B13" s="22">
        <v>7</v>
      </c>
      <c r="C13" s="23"/>
      <c r="D13" s="24"/>
      <c r="E13" s="24"/>
      <c r="F13" s="22">
        <v>7</v>
      </c>
      <c r="G13" s="25"/>
      <c r="H13" s="26"/>
      <c r="I13" s="66"/>
      <c r="J13" s="828" t="str">
        <f>IF(G13="","",
IF(I13="",0,
IF(H13=I13,100%,
IF(ISERROR(I13/H13),0,
IF(ISERROR(H13/I13),0,
IF(H13&lt;&gt;0,
IF(AND(H13&gt;I13,Logo!$G$19=1),
I13/H13,
H13/I13
)))))))</f>
        <v/>
      </c>
      <c r="K13" s="27">
        <f>Logo!$F$15</f>
        <v>0.7</v>
      </c>
      <c r="L13" s="28">
        <f>Logo!$F$16</f>
        <v>0.9</v>
      </c>
      <c r="M13" s="22">
        <v>7</v>
      </c>
      <c r="N13" s="29"/>
      <c r="O13" s="68"/>
      <c r="P13" s="30"/>
      <c r="Q13" s="30"/>
      <c r="R13" s="30"/>
      <c r="S13" s="31"/>
      <c r="T13" s="29"/>
      <c r="U13" s="644" t="str">
        <f t="shared" si="1"/>
        <v/>
      </c>
    </row>
    <row r="14" spans="1:1689" ht="28.8" x14ac:dyDescent="0.3">
      <c r="A14" s="794" t="str">
        <f t="shared" si="0"/>
        <v>ok</v>
      </c>
      <c r="B14" s="22">
        <v>8</v>
      </c>
      <c r="C14" s="23"/>
      <c r="D14" s="24"/>
      <c r="E14" s="24"/>
      <c r="F14" s="22">
        <v>8</v>
      </c>
      <c r="G14" s="25"/>
      <c r="H14" s="26"/>
      <c r="I14" s="66"/>
      <c r="J14" s="828" t="str">
        <f>IF(G14="","",
IF(I14="",0,
IF(H14=I14,100%,
IF(ISERROR(I14/H14),0,
IF(ISERROR(H14/I14),0,
IF(H14&lt;&gt;0,
IF(AND(H14&gt;I14,Logo!$G$19=1),
I14/H14,
H14/I14
)))))))</f>
        <v/>
      </c>
      <c r="K14" s="27">
        <f>Logo!$F$15</f>
        <v>0.7</v>
      </c>
      <c r="L14" s="28">
        <f>Logo!$F$16</f>
        <v>0.9</v>
      </c>
      <c r="M14" s="22">
        <v>8</v>
      </c>
      <c r="N14" s="29"/>
      <c r="O14" s="68"/>
      <c r="P14" s="30"/>
      <c r="Q14" s="30"/>
      <c r="R14" s="30"/>
      <c r="S14" s="31"/>
      <c r="T14" s="29"/>
      <c r="U14" s="644" t="str">
        <f t="shared" si="1"/>
        <v/>
      </c>
    </row>
    <row r="15" spans="1:1689" ht="28.8" x14ac:dyDescent="0.3">
      <c r="A15" s="794" t="str">
        <f t="shared" si="0"/>
        <v>ok</v>
      </c>
      <c r="B15" s="22">
        <v>9</v>
      </c>
      <c r="C15" s="23"/>
      <c r="D15" s="24"/>
      <c r="E15" s="24"/>
      <c r="F15" s="22">
        <v>9</v>
      </c>
      <c r="G15" s="25"/>
      <c r="H15" s="26"/>
      <c r="I15" s="66"/>
      <c r="J15" s="828" t="str">
        <f>IF(G15="","",
IF(I15="",0,
IF(H15=I15,100%,
IF(ISERROR(I15/H15),0,
IF(ISERROR(H15/I15),0,
IF(H15&lt;&gt;0,
IF(AND(H15&gt;I15,Logo!$G$19=1),
I15/H15,
H15/I15
)))))))</f>
        <v/>
      </c>
      <c r="K15" s="27">
        <f>Logo!$F$15</f>
        <v>0.7</v>
      </c>
      <c r="L15" s="28">
        <f>Logo!$F$16</f>
        <v>0.9</v>
      </c>
      <c r="M15" s="22">
        <v>9</v>
      </c>
      <c r="N15" s="29"/>
      <c r="O15" s="68"/>
      <c r="P15" s="30"/>
      <c r="Q15" s="30"/>
      <c r="R15" s="30"/>
      <c r="S15" s="31"/>
      <c r="T15" s="29"/>
      <c r="U15" s="644" t="str">
        <f t="shared" si="1"/>
        <v/>
      </c>
    </row>
    <row r="16" spans="1:1689" s="800" customFormat="1" ht="28.8" x14ac:dyDescent="0.3">
      <c r="A16" s="794" t="str">
        <f t="shared" si="0"/>
        <v>ok</v>
      </c>
      <c r="B16" s="22">
        <v>10</v>
      </c>
      <c r="C16" s="23"/>
      <c r="D16" s="24"/>
      <c r="E16" s="24"/>
      <c r="F16" s="22">
        <v>10</v>
      </c>
      <c r="G16" s="25"/>
      <c r="H16" s="32"/>
      <c r="I16" s="66"/>
      <c r="J16" s="828" t="str">
        <f>IF(G16="","",
IF(I16="",0,
IF(H16=I16,100%,
IF(ISERROR(I16/H16),0,
IF(ISERROR(H16/I16),0,
IF(H16&lt;&gt;0,
IF(AND(H16&gt;I16,Logo!$G$19=1),
I16/H16,
H16/I16
)))))))</f>
        <v/>
      </c>
      <c r="K16" s="27">
        <f>Logo!$F$15</f>
        <v>0.7</v>
      </c>
      <c r="L16" s="28">
        <f>Logo!$F$16</f>
        <v>0.9</v>
      </c>
      <c r="M16" s="22">
        <v>10</v>
      </c>
      <c r="N16" s="29"/>
      <c r="O16" s="68"/>
      <c r="P16" s="30"/>
      <c r="Q16" s="30"/>
      <c r="R16" s="30"/>
      <c r="S16" s="31"/>
      <c r="T16" s="29"/>
      <c r="U16" s="644" t="str">
        <f t="shared" si="1"/>
        <v/>
      </c>
      <c r="Y16" s="801"/>
      <c r="Z16" s="801"/>
      <c r="AA16" s="641"/>
      <c r="AB16" s="641"/>
      <c r="AC16" s="641"/>
      <c r="AD16" s="641"/>
      <c r="AE16" s="641"/>
      <c r="AF16" s="641"/>
      <c r="AG16" s="641"/>
      <c r="AH16" s="641"/>
      <c r="AI16" s="641"/>
      <c r="AJ16" s="641"/>
      <c r="AK16" s="641"/>
      <c r="AL16" s="641"/>
      <c r="AM16" s="641"/>
      <c r="AN16" s="641"/>
      <c r="AO16" s="641"/>
      <c r="AP16" s="641"/>
      <c r="AQ16" s="641"/>
      <c r="AR16" s="641"/>
      <c r="AS16" s="641"/>
      <c r="AT16" s="641"/>
      <c r="AU16" s="641"/>
      <c r="AV16" s="641"/>
      <c r="AW16" s="641"/>
      <c r="AX16" s="641"/>
      <c r="AY16" s="641"/>
      <c r="AZ16" s="641"/>
      <c r="BA16" s="641"/>
      <c r="BB16" s="641"/>
      <c r="BC16" s="641"/>
      <c r="BD16" s="641"/>
      <c r="BE16" s="641"/>
      <c r="BF16" s="641"/>
      <c r="BG16" s="641"/>
      <c r="BH16" s="641"/>
      <c r="BI16" s="641"/>
      <c r="BJ16" s="641"/>
      <c r="BK16" s="641"/>
      <c r="BL16" s="641"/>
      <c r="BM16" s="641"/>
      <c r="BN16" s="641"/>
      <c r="BO16" s="641"/>
      <c r="BP16" s="641"/>
      <c r="BQ16" s="641"/>
      <c r="BR16" s="641"/>
      <c r="BS16" s="641"/>
      <c r="BT16" s="641"/>
      <c r="BU16" s="641"/>
      <c r="BV16" s="641"/>
      <c r="BW16" s="641"/>
      <c r="BX16" s="641"/>
      <c r="BY16" s="641"/>
      <c r="BZ16" s="641"/>
      <c r="CA16" s="641"/>
      <c r="CB16" s="641"/>
      <c r="CC16" s="641"/>
      <c r="CD16" s="641"/>
      <c r="CE16" s="641"/>
      <c r="CF16" s="641"/>
      <c r="CG16" s="641"/>
      <c r="CH16" s="641"/>
      <c r="CI16" s="641"/>
      <c r="CJ16" s="641"/>
      <c r="CK16" s="641"/>
      <c r="CL16" s="641"/>
      <c r="CM16" s="641"/>
      <c r="CN16" s="641"/>
      <c r="CO16" s="641"/>
      <c r="CP16" s="641"/>
      <c r="CQ16" s="641"/>
      <c r="CR16" s="641"/>
      <c r="CS16" s="641"/>
      <c r="CT16" s="641"/>
      <c r="CU16" s="641"/>
      <c r="CV16" s="641"/>
      <c r="CW16" s="641"/>
      <c r="CX16" s="641"/>
      <c r="CY16" s="641"/>
      <c r="CZ16" s="641"/>
      <c r="DA16" s="641"/>
      <c r="DB16" s="641"/>
      <c r="DC16" s="641"/>
      <c r="DD16" s="641"/>
      <c r="DE16" s="641"/>
      <c r="DF16" s="641"/>
      <c r="DG16" s="641"/>
      <c r="DH16" s="641"/>
      <c r="DI16" s="641"/>
      <c r="DJ16" s="641"/>
      <c r="DK16" s="641"/>
      <c r="DL16" s="641"/>
      <c r="DM16" s="641"/>
      <c r="DN16" s="641"/>
      <c r="DO16" s="641"/>
      <c r="DP16" s="641"/>
      <c r="DQ16" s="641"/>
      <c r="DR16" s="641"/>
      <c r="DS16" s="641"/>
      <c r="DT16" s="641"/>
      <c r="DU16" s="641"/>
      <c r="DV16" s="641"/>
      <c r="DW16" s="641"/>
      <c r="DX16" s="641"/>
      <c r="DY16" s="641"/>
      <c r="DZ16" s="641"/>
      <c r="EA16" s="641"/>
      <c r="EB16" s="641"/>
      <c r="EC16" s="641"/>
      <c r="ED16" s="641"/>
      <c r="EE16" s="641"/>
      <c r="EF16" s="641"/>
      <c r="EG16" s="641"/>
      <c r="EH16" s="641"/>
      <c r="EI16" s="641"/>
      <c r="EJ16" s="641"/>
      <c r="EK16" s="641"/>
      <c r="EL16" s="641"/>
      <c r="EM16" s="641"/>
      <c r="EN16" s="641"/>
      <c r="EO16" s="641"/>
      <c r="EP16" s="641"/>
      <c r="EQ16" s="641"/>
      <c r="ER16" s="641"/>
      <c r="ES16" s="641"/>
      <c r="ET16" s="641"/>
      <c r="EU16" s="641"/>
      <c r="EV16" s="641"/>
      <c r="EW16" s="641"/>
      <c r="EX16" s="641"/>
      <c r="EY16" s="641"/>
      <c r="EZ16" s="641"/>
      <c r="FA16" s="641"/>
      <c r="FB16" s="641"/>
      <c r="FC16" s="641"/>
      <c r="FD16" s="641"/>
      <c r="FE16" s="641"/>
      <c r="FF16" s="641"/>
      <c r="FG16" s="641"/>
      <c r="FH16" s="641"/>
      <c r="FI16" s="641"/>
      <c r="FJ16" s="641"/>
      <c r="FK16" s="641"/>
      <c r="FL16" s="641"/>
      <c r="FM16" s="641"/>
      <c r="FN16" s="641"/>
      <c r="FO16" s="641"/>
      <c r="FP16" s="641"/>
      <c r="FQ16" s="641"/>
      <c r="FR16" s="641"/>
      <c r="FS16" s="641"/>
      <c r="FT16" s="641"/>
      <c r="FU16" s="641"/>
      <c r="FV16" s="641"/>
      <c r="FW16" s="641"/>
      <c r="FX16" s="641"/>
      <c r="FY16" s="641"/>
      <c r="FZ16" s="641"/>
      <c r="GA16" s="641"/>
      <c r="GB16" s="641"/>
      <c r="GC16" s="641"/>
      <c r="GD16" s="641"/>
      <c r="GE16" s="641"/>
      <c r="GF16" s="641"/>
      <c r="GG16" s="641"/>
      <c r="GH16" s="641"/>
      <c r="GI16" s="641"/>
      <c r="GJ16" s="641"/>
      <c r="GK16" s="641"/>
      <c r="GL16" s="641"/>
      <c r="GM16" s="641"/>
      <c r="GN16" s="641"/>
      <c r="GO16" s="641"/>
      <c r="GP16" s="641"/>
      <c r="GQ16" s="641"/>
      <c r="GR16" s="641"/>
      <c r="GS16" s="641"/>
      <c r="GT16" s="641"/>
      <c r="GU16" s="641"/>
      <c r="GV16" s="641"/>
      <c r="GW16" s="641"/>
      <c r="GX16" s="641"/>
      <c r="GY16" s="641"/>
      <c r="GZ16" s="641"/>
      <c r="HA16" s="641"/>
      <c r="HB16" s="641"/>
      <c r="HC16" s="641"/>
      <c r="HD16" s="641"/>
      <c r="HE16" s="641"/>
      <c r="HF16" s="641"/>
      <c r="HG16" s="641"/>
      <c r="HH16" s="641"/>
      <c r="HI16" s="641"/>
      <c r="HJ16" s="641"/>
      <c r="HK16" s="641"/>
      <c r="HL16" s="641"/>
      <c r="HM16" s="641"/>
      <c r="HN16" s="641"/>
      <c r="HO16" s="641"/>
      <c r="HP16" s="641"/>
      <c r="HQ16" s="641"/>
      <c r="HR16" s="641"/>
      <c r="HS16" s="641"/>
      <c r="HT16" s="641"/>
      <c r="HU16" s="641"/>
      <c r="HV16" s="641"/>
      <c r="HW16" s="641"/>
      <c r="HX16" s="641"/>
      <c r="HY16" s="641"/>
      <c r="HZ16" s="641"/>
      <c r="IA16" s="641"/>
      <c r="IB16" s="641"/>
      <c r="IC16" s="641"/>
      <c r="ID16" s="641"/>
      <c r="IE16" s="641"/>
      <c r="IF16" s="641"/>
      <c r="IG16" s="641"/>
      <c r="IH16" s="641"/>
      <c r="II16" s="641"/>
      <c r="IJ16" s="641"/>
      <c r="IK16" s="641"/>
      <c r="IL16" s="641"/>
      <c r="IM16" s="641"/>
      <c r="IN16" s="641"/>
      <c r="IO16" s="641"/>
      <c r="IP16" s="641"/>
      <c r="IQ16" s="641"/>
      <c r="IR16" s="641"/>
      <c r="IS16" s="641"/>
      <c r="IT16" s="641"/>
      <c r="IU16" s="641"/>
      <c r="IV16" s="641"/>
      <c r="IW16" s="641"/>
      <c r="IX16" s="641"/>
      <c r="IY16" s="641"/>
      <c r="IZ16" s="641"/>
      <c r="JA16" s="641"/>
      <c r="JB16" s="641"/>
      <c r="JC16" s="641"/>
      <c r="JD16" s="641"/>
      <c r="JE16" s="641"/>
      <c r="JF16" s="641"/>
      <c r="JG16" s="641"/>
      <c r="JH16" s="641"/>
      <c r="JI16" s="641"/>
      <c r="JJ16" s="641"/>
      <c r="JK16" s="641"/>
      <c r="JL16" s="641"/>
      <c r="JM16" s="641"/>
      <c r="JN16" s="641"/>
      <c r="JO16" s="641"/>
      <c r="JP16" s="641"/>
      <c r="JQ16" s="641"/>
      <c r="JR16" s="641"/>
      <c r="JS16" s="641"/>
      <c r="JT16" s="641"/>
      <c r="JU16" s="641"/>
      <c r="JV16" s="641"/>
      <c r="JW16" s="641"/>
      <c r="JX16" s="641"/>
      <c r="JY16" s="641"/>
      <c r="JZ16" s="641"/>
      <c r="KA16" s="641"/>
      <c r="KB16" s="641"/>
      <c r="KC16" s="641"/>
      <c r="KD16" s="641"/>
      <c r="KE16" s="641"/>
      <c r="KF16" s="641"/>
      <c r="KG16" s="641"/>
      <c r="KH16" s="641"/>
      <c r="KI16" s="641"/>
      <c r="KJ16" s="641"/>
      <c r="KK16" s="641"/>
      <c r="KL16" s="641"/>
      <c r="KM16" s="641"/>
      <c r="KN16" s="641"/>
      <c r="KO16" s="641"/>
      <c r="KP16" s="641"/>
      <c r="KQ16" s="641"/>
      <c r="KR16" s="641"/>
      <c r="KS16" s="641"/>
      <c r="KT16" s="641"/>
      <c r="KU16" s="641"/>
      <c r="KV16" s="641"/>
      <c r="KW16" s="641"/>
      <c r="KX16" s="641"/>
      <c r="KY16" s="641"/>
      <c r="KZ16" s="641"/>
      <c r="LA16" s="641"/>
      <c r="LB16" s="641"/>
      <c r="LC16" s="641"/>
      <c r="LD16" s="641"/>
      <c r="LE16" s="641"/>
      <c r="LF16" s="641"/>
      <c r="LG16" s="641"/>
      <c r="LH16" s="641"/>
      <c r="LI16" s="641"/>
      <c r="LJ16" s="641"/>
      <c r="LK16" s="641"/>
      <c r="LL16" s="641"/>
      <c r="LM16" s="641"/>
      <c r="LN16" s="641"/>
      <c r="LO16" s="641"/>
      <c r="LP16" s="641"/>
      <c r="LQ16" s="641"/>
      <c r="LR16" s="641"/>
      <c r="LS16" s="641"/>
      <c r="LT16" s="641"/>
      <c r="LU16" s="641"/>
      <c r="LV16" s="641"/>
      <c r="LW16" s="641"/>
      <c r="LX16" s="641"/>
      <c r="LY16" s="641"/>
      <c r="LZ16" s="641"/>
      <c r="MA16" s="641"/>
      <c r="MB16" s="641"/>
      <c r="MC16" s="641"/>
      <c r="MD16" s="641"/>
      <c r="ME16" s="641"/>
      <c r="MF16" s="641"/>
      <c r="MG16" s="641"/>
      <c r="MH16" s="641"/>
      <c r="MI16" s="641"/>
      <c r="MJ16" s="641"/>
      <c r="MK16" s="641"/>
      <c r="ML16" s="641"/>
      <c r="MM16" s="641"/>
      <c r="MN16" s="641"/>
      <c r="MO16" s="641"/>
      <c r="MP16" s="641"/>
      <c r="MQ16" s="641"/>
      <c r="MR16" s="641"/>
      <c r="MS16" s="641"/>
      <c r="MT16" s="641"/>
      <c r="MU16" s="641"/>
      <c r="MV16" s="641"/>
      <c r="MW16" s="641"/>
      <c r="MX16" s="641"/>
      <c r="MY16" s="641"/>
      <c r="MZ16" s="641"/>
      <c r="NA16" s="641"/>
      <c r="NB16" s="641"/>
      <c r="NC16" s="641"/>
      <c r="ND16" s="641"/>
      <c r="NE16" s="641"/>
      <c r="NF16" s="641"/>
      <c r="NG16" s="641"/>
      <c r="NH16" s="641"/>
      <c r="NI16" s="641"/>
      <c r="NJ16" s="641"/>
      <c r="NK16" s="641"/>
      <c r="NL16" s="641"/>
      <c r="NM16" s="641"/>
      <c r="NN16" s="641"/>
      <c r="NO16" s="641"/>
      <c r="NP16" s="641"/>
      <c r="NQ16" s="641"/>
      <c r="NR16" s="641"/>
      <c r="NS16" s="641"/>
      <c r="NT16" s="641"/>
      <c r="NU16" s="641"/>
      <c r="NV16" s="641"/>
      <c r="NW16" s="641"/>
      <c r="NX16" s="641"/>
      <c r="NY16" s="641"/>
      <c r="NZ16" s="641"/>
      <c r="OA16" s="641"/>
      <c r="OB16" s="641"/>
      <c r="OC16" s="641"/>
      <c r="OD16" s="641"/>
      <c r="OE16" s="641"/>
      <c r="OF16" s="641"/>
      <c r="OG16" s="641"/>
      <c r="OH16" s="641"/>
      <c r="OI16" s="641"/>
      <c r="OJ16" s="641"/>
      <c r="OK16" s="641"/>
      <c r="OL16" s="641"/>
      <c r="OM16" s="641"/>
      <c r="ON16" s="641"/>
      <c r="OO16" s="641"/>
      <c r="OP16" s="641"/>
      <c r="OQ16" s="641"/>
      <c r="OR16" s="641"/>
      <c r="OS16" s="641"/>
      <c r="OT16" s="641"/>
      <c r="OU16" s="641"/>
      <c r="OV16" s="641"/>
      <c r="OW16" s="641"/>
      <c r="OX16" s="641"/>
      <c r="OY16" s="641"/>
      <c r="OZ16" s="641"/>
      <c r="PA16" s="641"/>
      <c r="PB16" s="641"/>
      <c r="PC16" s="641"/>
      <c r="PD16" s="641"/>
      <c r="PE16" s="641"/>
      <c r="PF16" s="641"/>
      <c r="PG16" s="641"/>
      <c r="PH16" s="641"/>
      <c r="PI16" s="641"/>
      <c r="PJ16" s="641"/>
      <c r="PK16" s="641"/>
      <c r="PL16" s="641"/>
      <c r="PM16" s="641"/>
      <c r="PN16" s="641"/>
      <c r="PO16" s="641"/>
      <c r="PP16" s="641"/>
      <c r="PQ16" s="641"/>
      <c r="PR16" s="641"/>
      <c r="PS16" s="641"/>
      <c r="PT16" s="641"/>
      <c r="PU16" s="641"/>
      <c r="PV16" s="641"/>
      <c r="PW16" s="641"/>
      <c r="PX16" s="641"/>
      <c r="PY16" s="641"/>
      <c r="PZ16" s="641"/>
      <c r="QA16" s="641"/>
      <c r="QB16" s="641"/>
      <c r="QC16" s="641"/>
      <c r="QD16" s="641"/>
      <c r="QE16" s="641"/>
      <c r="QF16" s="641"/>
      <c r="QG16" s="641"/>
      <c r="QH16" s="641"/>
      <c r="QI16" s="641"/>
      <c r="QJ16" s="641"/>
      <c r="QK16" s="641"/>
      <c r="QL16" s="641"/>
      <c r="QM16" s="641"/>
      <c r="QN16" s="641"/>
      <c r="QO16" s="641"/>
      <c r="QP16" s="641"/>
      <c r="QQ16" s="641"/>
      <c r="QR16" s="641"/>
      <c r="QS16" s="641"/>
      <c r="QT16" s="641"/>
      <c r="QU16" s="641"/>
      <c r="QV16" s="641"/>
      <c r="QW16" s="641"/>
      <c r="QX16" s="641"/>
      <c r="QY16" s="641"/>
      <c r="QZ16" s="641"/>
      <c r="RA16" s="641"/>
      <c r="RB16" s="641"/>
      <c r="RC16" s="641"/>
      <c r="RD16" s="641"/>
      <c r="RE16" s="641"/>
      <c r="RF16" s="641"/>
      <c r="RG16" s="641"/>
      <c r="RH16" s="641"/>
      <c r="RI16" s="641"/>
      <c r="RJ16" s="641"/>
      <c r="RK16" s="641"/>
      <c r="RL16" s="641"/>
      <c r="RM16" s="641"/>
      <c r="RN16" s="641"/>
      <c r="RO16" s="641"/>
      <c r="RP16" s="641"/>
      <c r="RQ16" s="641"/>
      <c r="RR16" s="641"/>
      <c r="RS16" s="641"/>
      <c r="RT16" s="641"/>
      <c r="RU16" s="641"/>
      <c r="RV16" s="641"/>
      <c r="RW16" s="641"/>
      <c r="RX16" s="641"/>
      <c r="RY16" s="641"/>
      <c r="RZ16" s="641"/>
      <c r="SA16" s="641"/>
      <c r="SB16" s="641"/>
      <c r="SC16" s="641"/>
      <c r="SD16" s="641"/>
      <c r="SE16" s="641"/>
      <c r="SF16" s="641"/>
      <c r="SG16" s="641"/>
      <c r="SH16" s="641"/>
      <c r="SI16" s="641"/>
      <c r="SJ16" s="641"/>
      <c r="SK16" s="641"/>
      <c r="SL16" s="641"/>
      <c r="SM16" s="641"/>
      <c r="SN16" s="641"/>
      <c r="SO16" s="641"/>
      <c r="SP16" s="641"/>
      <c r="SQ16" s="641"/>
      <c r="SR16" s="641"/>
      <c r="SS16" s="641"/>
      <c r="ST16" s="641"/>
      <c r="SU16" s="641"/>
      <c r="SV16" s="641"/>
      <c r="SW16" s="641"/>
      <c r="SX16" s="641"/>
      <c r="SY16" s="641"/>
      <c r="SZ16" s="641"/>
      <c r="TA16" s="641"/>
      <c r="TB16" s="641"/>
      <c r="TC16" s="641"/>
      <c r="TD16" s="641"/>
      <c r="TE16" s="641"/>
      <c r="TF16" s="641"/>
      <c r="TG16" s="641"/>
      <c r="TH16" s="641"/>
      <c r="TI16" s="641"/>
      <c r="TJ16" s="641"/>
      <c r="TK16" s="641"/>
      <c r="TL16" s="641"/>
      <c r="TM16" s="641"/>
      <c r="TN16" s="641"/>
      <c r="TO16" s="641"/>
      <c r="TP16" s="641"/>
      <c r="TQ16" s="641"/>
      <c r="TR16" s="641"/>
      <c r="TS16" s="641"/>
      <c r="TT16" s="641"/>
      <c r="TU16" s="641"/>
      <c r="TV16" s="641"/>
      <c r="TW16" s="641"/>
      <c r="TX16" s="641"/>
      <c r="TY16" s="641"/>
      <c r="TZ16" s="641"/>
      <c r="UA16" s="641"/>
      <c r="UB16" s="641"/>
      <c r="UC16" s="641"/>
      <c r="UD16" s="641"/>
      <c r="UE16" s="641"/>
      <c r="UF16" s="641"/>
      <c r="UG16" s="641"/>
      <c r="UH16" s="641"/>
      <c r="UI16" s="641"/>
      <c r="UJ16" s="641"/>
      <c r="UK16" s="641"/>
      <c r="UL16" s="641"/>
      <c r="UM16" s="641"/>
      <c r="UN16" s="641"/>
      <c r="UO16" s="641"/>
      <c r="UP16" s="641"/>
      <c r="UQ16" s="641"/>
      <c r="UR16" s="641"/>
      <c r="US16" s="641"/>
      <c r="UT16" s="641"/>
      <c r="UU16" s="641"/>
      <c r="UV16" s="641"/>
      <c r="UW16" s="641"/>
      <c r="UX16" s="641"/>
      <c r="UY16" s="641"/>
      <c r="UZ16" s="641"/>
      <c r="VA16" s="641"/>
      <c r="VB16" s="641"/>
      <c r="VC16" s="641"/>
      <c r="VD16" s="641"/>
      <c r="VE16" s="641"/>
      <c r="VF16" s="641"/>
      <c r="VG16" s="641"/>
      <c r="VH16" s="641"/>
      <c r="VI16" s="641"/>
      <c r="VJ16" s="641"/>
      <c r="VK16" s="641"/>
      <c r="VL16" s="641"/>
      <c r="VM16" s="641"/>
      <c r="VN16" s="641"/>
      <c r="VO16" s="641"/>
      <c r="VP16" s="641"/>
      <c r="VQ16" s="641"/>
      <c r="VR16" s="641"/>
      <c r="VS16" s="641"/>
      <c r="VT16" s="641"/>
      <c r="VU16" s="641"/>
      <c r="VV16" s="641"/>
      <c r="VW16" s="641"/>
      <c r="VX16" s="641"/>
      <c r="VY16" s="641"/>
      <c r="VZ16" s="641"/>
      <c r="WA16" s="641"/>
      <c r="WB16" s="641"/>
      <c r="WC16" s="641"/>
      <c r="WD16" s="641"/>
      <c r="WE16" s="641"/>
      <c r="WF16" s="641"/>
      <c r="WG16" s="641"/>
      <c r="WH16" s="641"/>
      <c r="WI16" s="641"/>
      <c r="WJ16" s="641"/>
      <c r="WK16" s="641"/>
      <c r="WL16" s="641"/>
      <c r="WM16" s="641"/>
      <c r="WN16" s="641"/>
      <c r="WO16" s="641"/>
      <c r="WP16" s="641"/>
      <c r="WQ16" s="641"/>
      <c r="WR16" s="641"/>
      <c r="WS16" s="641"/>
      <c r="WT16" s="641"/>
      <c r="WU16" s="641"/>
      <c r="WV16" s="641"/>
      <c r="WW16" s="641"/>
      <c r="WX16" s="641"/>
      <c r="WY16" s="641"/>
      <c r="WZ16" s="641"/>
      <c r="XA16" s="641"/>
      <c r="XB16" s="641"/>
      <c r="XC16" s="641"/>
      <c r="XD16" s="641"/>
      <c r="XE16" s="641"/>
      <c r="XF16" s="641"/>
      <c r="XG16" s="641"/>
      <c r="XH16" s="641"/>
      <c r="XI16" s="641"/>
      <c r="XJ16" s="641"/>
      <c r="XK16" s="641"/>
      <c r="XL16" s="641"/>
      <c r="XM16" s="641"/>
      <c r="XN16" s="641"/>
      <c r="XO16" s="641"/>
      <c r="XP16" s="641"/>
      <c r="XQ16" s="641"/>
      <c r="XR16" s="641"/>
      <c r="XS16" s="641"/>
      <c r="XT16" s="641"/>
      <c r="XU16" s="641"/>
      <c r="XV16" s="641"/>
      <c r="XW16" s="641"/>
      <c r="XX16" s="641"/>
      <c r="XY16" s="641"/>
      <c r="XZ16" s="641"/>
      <c r="YA16" s="641"/>
      <c r="YB16" s="641"/>
      <c r="YC16" s="641"/>
      <c r="YD16" s="641"/>
      <c r="YE16" s="641"/>
      <c r="YF16" s="641"/>
      <c r="YG16" s="641"/>
      <c r="YH16" s="641"/>
      <c r="YI16" s="641"/>
      <c r="YJ16" s="641"/>
      <c r="YK16" s="641"/>
      <c r="YL16" s="641"/>
      <c r="YM16" s="641"/>
      <c r="YN16" s="641"/>
      <c r="YO16" s="641"/>
      <c r="YP16" s="641"/>
      <c r="YQ16" s="641"/>
      <c r="YR16" s="641"/>
      <c r="YS16" s="641"/>
      <c r="YT16" s="641"/>
      <c r="YU16" s="641"/>
      <c r="YV16" s="641"/>
      <c r="YW16" s="641"/>
      <c r="YX16" s="641"/>
      <c r="YY16" s="641"/>
      <c r="YZ16" s="641"/>
      <c r="ZA16" s="641"/>
      <c r="ZB16" s="641"/>
      <c r="ZC16" s="641"/>
      <c r="ZD16" s="641"/>
      <c r="ZE16" s="641"/>
      <c r="ZF16" s="641"/>
      <c r="ZG16" s="641"/>
      <c r="ZH16" s="641"/>
      <c r="ZI16" s="641"/>
      <c r="ZJ16" s="641"/>
      <c r="ZK16" s="641"/>
      <c r="ZL16" s="641"/>
      <c r="ZM16" s="641"/>
      <c r="ZN16" s="641"/>
      <c r="ZO16" s="641"/>
      <c r="ZP16" s="641"/>
      <c r="ZQ16" s="641"/>
      <c r="ZR16" s="641"/>
      <c r="ZS16" s="641"/>
      <c r="ZT16" s="641"/>
      <c r="ZU16" s="641"/>
      <c r="ZV16" s="641"/>
      <c r="ZW16" s="641"/>
      <c r="ZX16" s="641"/>
      <c r="ZY16" s="641"/>
      <c r="ZZ16" s="641"/>
      <c r="AAA16" s="641"/>
      <c r="AAB16" s="641"/>
      <c r="AAC16" s="641"/>
      <c r="AAD16" s="641"/>
      <c r="AAE16" s="641"/>
      <c r="AAF16" s="641"/>
      <c r="AAG16" s="641"/>
      <c r="AAH16" s="641"/>
      <c r="AAI16" s="641"/>
      <c r="AAJ16" s="641"/>
      <c r="AAK16" s="641"/>
      <c r="AAL16" s="641"/>
      <c r="AAM16" s="641"/>
      <c r="AAN16" s="641"/>
      <c r="AAO16" s="641"/>
      <c r="AAP16" s="641"/>
      <c r="AAQ16" s="641"/>
      <c r="AAR16" s="641"/>
      <c r="AAS16" s="641"/>
      <c r="AAT16" s="641"/>
      <c r="AAU16" s="641"/>
      <c r="AAV16" s="641"/>
      <c r="AAW16" s="641"/>
      <c r="AAX16" s="641"/>
      <c r="AAY16" s="641"/>
      <c r="AAZ16" s="641"/>
      <c r="ABA16" s="641"/>
      <c r="ABB16" s="641"/>
      <c r="ABC16" s="641"/>
      <c r="ABD16" s="641"/>
      <c r="ABE16" s="641"/>
      <c r="ABF16" s="641"/>
      <c r="ABG16" s="641"/>
      <c r="ABH16" s="641"/>
      <c r="ABI16" s="641"/>
      <c r="ABJ16" s="641"/>
      <c r="ABK16" s="641"/>
      <c r="ABL16" s="641"/>
      <c r="ABM16" s="641"/>
      <c r="ABN16" s="641"/>
      <c r="ABO16" s="641"/>
      <c r="ABP16" s="641"/>
      <c r="ABQ16" s="641"/>
      <c r="ABR16" s="641"/>
      <c r="ABS16" s="641"/>
      <c r="ABT16" s="641"/>
      <c r="ABU16" s="641"/>
      <c r="ABV16" s="641"/>
      <c r="ABW16" s="641"/>
      <c r="ABX16" s="641"/>
      <c r="ABY16" s="641"/>
      <c r="ABZ16" s="641"/>
      <c r="ACA16" s="641"/>
      <c r="ACB16" s="641"/>
      <c r="ACC16" s="641"/>
      <c r="ACD16" s="641"/>
      <c r="ACE16" s="641"/>
      <c r="ACF16" s="641"/>
      <c r="ACG16" s="641"/>
      <c r="ACH16" s="641"/>
      <c r="ACI16" s="641"/>
      <c r="ACJ16" s="641"/>
      <c r="ACK16" s="641"/>
      <c r="ACL16" s="641"/>
      <c r="ACM16" s="641"/>
      <c r="ACN16" s="641"/>
      <c r="ACO16" s="641"/>
      <c r="ACP16" s="641"/>
      <c r="ACQ16" s="641"/>
      <c r="ACR16" s="641"/>
      <c r="ACS16" s="641"/>
      <c r="ACT16" s="641"/>
      <c r="ACU16" s="641"/>
      <c r="ACV16" s="641"/>
      <c r="ACW16" s="641"/>
      <c r="ACX16" s="641"/>
      <c r="ACY16" s="641"/>
      <c r="ACZ16" s="641"/>
      <c r="ADA16" s="641"/>
      <c r="ADB16" s="641"/>
      <c r="ADC16" s="641"/>
      <c r="ADD16" s="641"/>
      <c r="ADE16" s="641"/>
      <c r="ADF16" s="641"/>
      <c r="ADG16" s="641"/>
      <c r="ADH16" s="641"/>
      <c r="ADI16" s="641"/>
      <c r="ADJ16" s="641"/>
      <c r="ADK16" s="641"/>
      <c r="ADL16" s="641"/>
      <c r="ADM16" s="641"/>
      <c r="ADN16" s="641"/>
      <c r="ADO16" s="641"/>
      <c r="ADP16" s="641"/>
      <c r="ADQ16" s="641"/>
      <c r="ADR16" s="641"/>
      <c r="ADS16" s="641"/>
      <c r="ADT16" s="641"/>
      <c r="ADU16" s="641"/>
      <c r="ADV16" s="641"/>
      <c r="ADW16" s="641"/>
      <c r="ADX16" s="641"/>
      <c r="ADY16" s="641"/>
      <c r="ADZ16" s="641"/>
      <c r="AEA16" s="641"/>
      <c r="AEB16" s="641"/>
      <c r="AEC16" s="641"/>
      <c r="AED16" s="641"/>
      <c r="AEE16" s="641"/>
      <c r="AEF16" s="641"/>
      <c r="AEG16" s="641"/>
      <c r="AEH16" s="641"/>
      <c r="AEI16" s="641"/>
      <c r="AEJ16" s="641"/>
      <c r="AEK16" s="641"/>
      <c r="AEL16" s="641"/>
      <c r="AEM16" s="641"/>
      <c r="AEN16" s="641"/>
      <c r="AEO16" s="641"/>
      <c r="AEP16" s="641"/>
      <c r="AEQ16" s="641"/>
      <c r="AER16" s="641"/>
      <c r="AES16" s="641"/>
      <c r="AET16" s="641"/>
      <c r="AEU16" s="641"/>
      <c r="AEV16" s="641"/>
      <c r="AEW16" s="641"/>
      <c r="AEX16" s="641"/>
      <c r="AEY16" s="641"/>
      <c r="AEZ16" s="641"/>
      <c r="AFA16" s="641"/>
      <c r="AFB16" s="641"/>
      <c r="AFC16" s="641"/>
      <c r="AFD16" s="641"/>
      <c r="AFE16" s="641"/>
      <c r="AFF16" s="641"/>
      <c r="AFG16" s="641"/>
      <c r="AFH16" s="641"/>
      <c r="AFI16" s="641"/>
      <c r="AFJ16" s="641"/>
      <c r="AFK16" s="641"/>
      <c r="AFL16" s="641"/>
      <c r="AFM16" s="641"/>
      <c r="AFN16" s="641"/>
      <c r="AFO16" s="641"/>
      <c r="AFP16" s="641"/>
      <c r="AFQ16" s="641"/>
      <c r="AFR16" s="641"/>
      <c r="AFS16" s="641"/>
      <c r="AFT16" s="641"/>
      <c r="AFU16" s="641"/>
      <c r="AFV16" s="641"/>
      <c r="AFW16" s="641"/>
      <c r="AFX16" s="641"/>
      <c r="AFY16" s="641"/>
      <c r="AFZ16" s="641"/>
      <c r="AGA16" s="641"/>
      <c r="AGB16" s="641"/>
      <c r="AGC16" s="641"/>
      <c r="AGD16" s="641"/>
      <c r="AGE16" s="641"/>
      <c r="AGF16" s="641"/>
      <c r="AGG16" s="641"/>
      <c r="AGH16" s="641"/>
      <c r="AGI16" s="641"/>
      <c r="AGJ16" s="641"/>
      <c r="AGK16" s="641"/>
      <c r="AGL16" s="641"/>
      <c r="AGM16" s="641"/>
      <c r="AGN16" s="641"/>
      <c r="AGO16" s="641"/>
      <c r="AGP16" s="641"/>
      <c r="AGQ16" s="641"/>
      <c r="AGR16" s="641"/>
      <c r="AGS16" s="641"/>
      <c r="AGT16" s="641"/>
      <c r="AGU16" s="641"/>
      <c r="AGV16" s="641"/>
      <c r="AGW16" s="641"/>
      <c r="AGX16" s="641"/>
      <c r="AGY16" s="641"/>
      <c r="AGZ16" s="641"/>
      <c r="AHA16" s="641"/>
      <c r="AHB16" s="641"/>
      <c r="AHC16" s="641"/>
      <c r="AHD16" s="641"/>
      <c r="AHE16" s="641"/>
      <c r="AHF16" s="641"/>
      <c r="AHG16" s="641"/>
      <c r="AHH16" s="641"/>
      <c r="AHI16" s="641"/>
      <c r="AHJ16" s="641"/>
      <c r="AHK16" s="641"/>
      <c r="AHL16" s="641"/>
      <c r="AHM16" s="641"/>
      <c r="AHN16" s="641"/>
      <c r="AHO16" s="641"/>
      <c r="AHP16" s="641"/>
      <c r="AHQ16" s="641"/>
      <c r="AHR16" s="641"/>
      <c r="AHS16" s="641"/>
      <c r="AHT16" s="641"/>
      <c r="AHU16" s="641"/>
      <c r="AHV16" s="641"/>
      <c r="AHW16" s="641"/>
      <c r="AHX16" s="641"/>
      <c r="AHY16" s="641"/>
      <c r="AHZ16" s="641"/>
      <c r="AIA16" s="641"/>
      <c r="AIB16" s="641"/>
      <c r="AIC16" s="641"/>
      <c r="AID16" s="641"/>
      <c r="AIE16" s="641"/>
      <c r="AIF16" s="641"/>
      <c r="AIG16" s="641"/>
      <c r="AIH16" s="641"/>
      <c r="AII16" s="641"/>
      <c r="AIJ16" s="641"/>
      <c r="AIK16" s="641"/>
      <c r="AIL16" s="641"/>
      <c r="AIM16" s="641"/>
      <c r="AIN16" s="641"/>
      <c r="AIO16" s="641"/>
      <c r="AIP16" s="641"/>
      <c r="AIQ16" s="641"/>
      <c r="AIR16" s="641"/>
      <c r="AIS16" s="641"/>
      <c r="AIT16" s="641"/>
      <c r="AIU16" s="641"/>
      <c r="AIV16" s="641"/>
      <c r="AIW16" s="641"/>
      <c r="AIX16" s="641"/>
      <c r="AIY16" s="641"/>
      <c r="AIZ16" s="641"/>
      <c r="AJA16" s="641"/>
      <c r="AJB16" s="641"/>
      <c r="AJC16" s="641"/>
      <c r="AJD16" s="641"/>
      <c r="AJE16" s="641"/>
      <c r="AJF16" s="641"/>
      <c r="AJG16" s="641"/>
      <c r="AJH16" s="641"/>
      <c r="AJI16" s="641"/>
      <c r="AJJ16" s="641"/>
      <c r="AJK16" s="641"/>
      <c r="AJL16" s="641"/>
      <c r="AJM16" s="641"/>
      <c r="AJN16" s="641"/>
      <c r="AJO16" s="641"/>
      <c r="AJP16" s="641"/>
      <c r="AJQ16" s="641"/>
      <c r="AJR16" s="641"/>
      <c r="AJS16" s="641"/>
      <c r="AJT16" s="641"/>
      <c r="AJU16" s="641"/>
      <c r="AJV16" s="641"/>
      <c r="AJW16" s="641"/>
      <c r="AJX16" s="641"/>
      <c r="AJY16" s="641"/>
      <c r="AJZ16" s="641"/>
      <c r="AKA16" s="641"/>
      <c r="AKB16" s="641"/>
      <c r="AKC16" s="641"/>
      <c r="AKD16" s="641"/>
      <c r="AKE16" s="641"/>
      <c r="AKF16" s="641"/>
      <c r="AKG16" s="641"/>
      <c r="AKH16" s="641"/>
      <c r="AKI16" s="641"/>
      <c r="AKJ16" s="641"/>
      <c r="AKK16" s="641"/>
      <c r="AKL16" s="641"/>
      <c r="AKM16" s="641"/>
      <c r="AKN16" s="641"/>
      <c r="AKO16" s="641"/>
      <c r="AKP16" s="641"/>
      <c r="AKQ16" s="641"/>
      <c r="AKR16" s="641"/>
      <c r="AKS16" s="641"/>
      <c r="AKT16" s="641"/>
      <c r="AKU16" s="641"/>
      <c r="AKV16" s="641"/>
      <c r="AKW16" s="641"/>
      <c r="AKX16" s="641"/>
      <c r="AKY16" s="641"/>
      <c r="AKZ16" s="641"/>
      <c r="ALA16" s="641"/>
      <c r="ALB16" s="641"/>
      <c r="ALC16" s="641"/>
      <c r="ALD16" s="641"/>
      <c r="ALE16" s="641"/>
      <c r="ALF16" s="641"/>
      <c r="ALG16" s="641"/>
      <c r="ALH16" s="641"/>
      <c r="ALI16" s="641"/>
      <c r="ALJ16" s="641"/>
      <c r="ALK16" s="641"/>
      <c r="ALL16" s="641"/>
      <c r="ALM16" s="641"/>
      <c r="ALN16" s="641"/>
      <c r="ALO16" s="641"/>
      <c r="ALP16" s="641"/>
      <c r="ALQ16" s="641"/>
      <c r="ALR16" s="641"/>
      <c r="ALS16" s="641"/>
      <c r="ALT16" s="641"/>
      <c r="ALU16" s="641"/>
      <c r="ALV16" s="641"/>
      <c r="ALW16" s="641"/>
      <c r="ALX16" s="641"/>
      <c r="ALY16" s="641"/>
      <c r="ALZ16" s="641"/>
      <c r="AMA16" s="641"/>
      <c r="AMB16" s="641"/>
      <c r="AMC16" s="641"/>
      <c r="AMD16" s="641"/>
      <c r="AME16" s="641"/>
      <c r="AMF16" s="641"/>
      <c r="AMG16" s="641"/>
      <c r="AMH16" s="641"/>
      <c r="AMI16" s="641"/>
      <c r="AMJ16" s="641"/>
      <c r="AMK16" s="641"/>
      <c r="AML16" s="641"/>
      <c r="AMM16" s="641"/>
      <c r="AMN16" s="641"/>
      <c r="AMO16" s="641"/>
      <c r="AMP16" s="641"/>
      <c r="AMQ16" s="641"/>
      <c r="AMR16" s="641"/>
      <c r="AMS16" s="641"/>
      <c r="AMT16" s="641"/>
      <c r="AMU16" s="641"/>
      <c r="AMV16" s="641"/>
      <c r="AMW16" s="641"/>
      <c r="AMX16" s="641"/>
      <c r="AMY16" s="641"/>
      <c r="AMZ16" s="641"/>
      <c r="ANA16" s="641"/>
      <c r="ANB16" s="641"/>
      <c r="ANC16" s="641"/>
      <c r="AND16" s="641"/>
      <c r="ANE16" s="641"/>
      <c r="ANF16" s="641"/>
      <c r="ANG16" s="641"/>
      <c r="ANH16" s="641"/>
      <c r="ANI16" s="641"/>
      <c r="ANJ16" s="641"/>
      <c r="ANK16" s="641"/>
      <c r="ANL16" s="641"/>
      <c r="ANM16" s="641"/>
      <c r="ANN16" s="641"/>
      <c r="ANO16" s="641"/>
      <c r="ANP16" s="641"/>
      <c r="ANQ16" s="641"/>
      <c r="ANR16" s="641"/>
      <c r="ANS16" s="641"/>
      <c r="ANT16" s="641"/>
      <c r="ANU16" s="641"/>
      <c r="ANV16" s="641"/>
      <c r="ANW16" s="641"/>
      <c r="ANX16" s="641"/>
      <c r="ANY16" s="641"/>
      <c r="ANZ16" s="641"/>
      <c r="AOA16" s="641"/>
      <c r="AOB16" s="641"/>
      <c r="AOC16" s="641"/>
      <c r="AOD16" s="641"/>
      <c r="AOE16" s="641"/>
      <c r="AOF16" s="641"/>
      <c r="AOG16" s="641"/>
      <c r="AOH16" s="641"/>
      <c r="AOI16" s="641"/>
      <c r="AOJ16" s="641"/>
      <c r="AOK16" s="641"/>
      <c r="AOL16" s="641"/>
      <c r="AOM16" s="641"/>
      <c r="AON16" s="641"/>
      <c r="AOO16" s="641"/>
      <c r="AOP16" s="641"/>
      <c r="AOQ16" s="641"/>
      <c r="AOR16" s="641"/>
      <c r="AOS16" s="641"/>
      <c r="AOT16" s="641"/>
      <c r="AOU16" s="641"/>
      <c r="AOV16" s="641"/>
      <c r="AOW16" s="641"/>
      <c r="AOX16" s="641"/>
      <c r="AOY16" s="641"/>
      <c r="AOZ16" s="641"/>
      <c r="APA16" s="641"/>
      <c r="APB16" s="641"/>
      <c r="APC16" s="641"/>
      <c r="APD16" s="641"/>
      <c r="APE16" s="641"/>
      <c r="APF16" s="641"/>
      <c r="APG16" s="641"/>
      <c r="APH16" s="641"/>
      <c r="API16" s="641"/>
      <c r="APJ16" s="641"/>
      <c r="APK16" s="641"/>
      <c r="APL16" s="641"/>
      <c r="APM16" s="641"/>
      <c r="APN16" s="641"/>
      <c r="APO16" s="641"/>
      <c r="APP16" s="641"/>
      <c r="APQ16" s="641"/>
      <c r="APR16" s="641"/>
      <c r="APS16" s="641"/>
      <c r="APT16" s="641"/>
      <c r="APU16" s="641"/>
      <c r="APV16" s="641"/>
      <c r="APW16" s="641"/>
      <c r="APX16" s="641"/>
      <c r="APY16" s="641"/>
      <c r="APZ16" s="641"/>
      <c r="AQA16" s="641"/>
      <c r="AQB16" s="641"/>
      <c r="AQC16" s="641"/>
      <c r="AQD16" s="641"/>
      <c r="AQE16" s="641"/>
      <c r="AQF16" s="641"/>
      <c r="AQG16" s="641"/>
      <c r="AQH16" s="641"/>
      <c r="AQI16" s="641"/>
      <c r="AQJ16" s="641"/>
      <c r="AQK16" s="641"/>
      <c r="AQL16" s="641"/>
      <c r="AQM16" s="641"/>
      <c r="AQN16" s="641"/>
      <c r="AQO16" s="641"/>
      <c r="AQP16" s="641"/>
      <c r="AQQ16" s="641"/>
      <c r="AQR16" s="641"/>
      <c r="AQS16" s="641"/>
      <c r="AQT16" s="641"/>
      <c r="AQU16" s="641"/>
      <c r="AQV16" s="641"/>
      <c r="AQW16" s="641"/>
      <c r="AQX16" s="641"/>
      <c r="AQY16" s="641"/>
      <c r="AQZ16" s="641"/>
      <c r="ARA16" s="641"/>
      <c r="ARB16" s="641"/>
      <c r="ARC16" s="641"/>
      <c r="ARD16" s="641"/>
      <c r="ARE16" s="641"/>
      <c r="ARF16" s="641"/>
      <c r="ARG16" s="641"/>
      <c r="ARH16" s="641"/>
      <c r="ARI16" s="641"/>
      <c r="ARJ16" s="641"/>
      <c r="ARK16" s="641"/>
      <c r="ARL16" s="641"/>
      <c r="ARM16" s="641"/>
      <c r="ARN16" s="641"/>
      <c r="ARO16" s="641"/>
      <c r="ARP16" s="641"/>
      <c r="ARQ16" s="641"/>
      <c r="ARR16" s="641"/>
      <c r="ARS16" s="641"/>
      <c r="ART16" s="641"/>
      <c r="ARU16" s="641"/>
      <c r="ARV16" s="641"/>
      <c r="ARW16" s="641"/>
      <c r="ARX16" s="641"/>
      <c r="ARY16" s="641"/>
      <c r="ARZ16" s="641"/>
      <c r="ASA16" s="641"/>
      <c r="ASB16" s="641"/>
      <c r="ASC16" s="641"/>
      <c r="ASD16" s="641"/>
      <c r="ASE16" s="641"/>
      <c r="ASF16" s="641"/>
      <c r="ASG16" s="641"/>
      <c r="ASH16" s="641"/>
      <c r="ASI16" s="641"/>
      <c r="ASJ16" s="641"/>
      <c r="ASK16" s="641"/>
      <c r="ASL16" s="641"/>
      <c r="ASM16" s="641"/>
      <c r="ASN16" s="641"/>
      <c r="ASO16" s="641"/>
      <c r="ASP16" s="641"/>
      <c r="ASQ16" s="641"/>
      <c r="ASR16" s="641"/>
      <c r="ASS16" s="641"/>
      <c r="AST16" s="641"/>
      <c r="ASU16" s="641"/>
      <c r="ASV16" s="641"/>
      <c r="ASW16" s="641"/>
      <c r="ASX16" s="641"/>
      <c r="ASY16" s="641"/>
      <c r="ASZ16" s="641"/>
      <c r="ATA16" s="641"/>
      <c r="ATB16" s="641"/>
      <c r="ATC16" s="641"/>
      <c r="ATD16" s="641"/>
      <c r="ATE16" s="641"/>
      <c r="ATF16" s="641"/>
      <c r="ATG16" s="641"/>
      <c r="ATH16" s="641"/>
      <c r="ATI16" s="641"/>
      <c r="ATJ16" s="641"/>
      <c r="ATK16" s="641"/>
      <c r="ATL16" s="641"/>
      <c r="ATM16" s="641"/>
      <c r="ATN16" s="641"/>
      <c r="ATO16" s="641"/>
      <c r="ATP16" s="641"/>
      <c r="ATQ16" s="641"/>
      <c r="ATR16" s="641"/>
      <c r="ATS16" s="641"/>
      <c r="ATT16" s="641"/>
      <c r="ATU16" s="641"/>
      <c r="ATV16" s="641"/>
      <c r="ATW16" s="641"/>
      <c r="ATX16" s="641"/>
      <c r="ATY16" s="641"/>
      <c r="ATZ16" s="641"/>
      <c r="AUA16" s="641"/>
      <c r="AUB16" s="641"/>
      <c r="AUC16" s="641"/>
      <c r="AUD16" s="641"/>
      <c r="AUE16" s="641"/>
      <c r="AUF16" s="641"/>
      <c r="AUG16" s="641"/>
      <c r="AUH16" s="641"/>
      <c r="AUI16" s="641"/>
      <c r="AUJ16" s="641"/>
      <c r="AUK16" s="641"/>
      <c r="AUL16" s="641"/>
      <c r="AUM16" s="641"/>
      <c r="AUN16" s="641"/>
      <c r="AUO16" s="641"/>
      <c r="AUP16" s="641"/>
      <c r="AUQ16" s="641"/>
      <c r="AUR16" s="641"/>
      <c r="AUS16" s="641"/>
      <c r="AUT16" s="641"/>
      <c r="AUU16" s="641"/>
      <c r="AUV16" s="641"/>
      <c r="AUW16" s="641"/>
      <c r="AUX16" s="641"/>
      <c r="AUY16" s="641"/>
      <c r="AUZ16" s="641"/>
      <c r="AVA16" s="641"/>
      <c r="AVB16" s="641"/>
      <c r="AVC16" s="641"/>
      <c r="AVD16" s="641"/>
      <c r="AVE16" s="641"/>
      <c r="AVF16" s="641"/>
      <c r="AVG16" s="641"/>
      <c r="AVH16" s="641"/>
      <c r="AVI16" s="641"/>
      <c r="AVJ16" s="641"/>
      <c r="AVK16" s="641"/>
      <c r="AVL16" s="641"/>
      <c r="AVM16" s="641"/>
      <c r="AVN16" s="641"/>
      <c r="AVO16" s="641"/>
      <c r="AVP16" s="641"/>
      <c r="AVQ16" s="641"/>
      <c r="AVR16" s="641"/>
      <c r="AVS16" s="641"/>
      <c r="AVT16" s="641"/>
      <c r="AVU16" s="641"/>
      <c r="AVV16" s="641"/>
      <c r="AVW16" s="641"/>
      <c r="AVX16" s="641"/>
      <c r="AVY16" s="641"/>
      <c r="AVZ16" s="641"/>
      <c r="AWA16" s="641"/>
      <c r="AWB16" s="641"/>
      <c r="AWC16" s="641"/>
      <c r="AWD16" s="641"/>
      <c r="AWE16" s="641"/>
      <c r="AWF16" s="641"/>
      <c r="AWG16" s="641"/>
      <c r="AWH16" s="641"/>
      <c r="AWI16" s="641"/>
      <c r="AWJ16" s="641"/>
      <c r="AWK16" s="641"/>
      <c r="AWL16" s="641"/>
      <c r="AWM16" s="641"/>
      <c r="AWN16" s="641"/>
      <c r="AWO16" s="641"/>
      <c r="AWP16" s="641"/>
      <c r="AWQ16" s="641"/>
      <c r="AWR16" s="641"/>
      <c r="AWS16" s="641"/>
      <c r="AWT16" s="641"/>
      <c r="AWU16" s="641"/>
      <c r="AWV16" s="641"/>
      <c r="AWW16" s="641"/>
      <c r="AWX16" s="641"/>
      <c r="AWY16" s="641"/>
      <c r="AWZ16" s="641"/>
      <c r="AXA16" s="641"/>
      <c r="AXB16" s="641"/>
      <c r="AXC16" s="641"/>
      <c r="AXD16" s="641"/>
      <c r="AXE16" s="641"/>
      <c r="AXF16" s="641"/>
      <c r="AXG16" s="641"/>
      <c r="AXH16" s="641"/>
      <c r="AXI16" s="641"/>
      <c r="AXJ16" s="641"/>
      <c r="AXK16" s="641"/>
      <c r="AXL16" s="641"/>
      <c r="AXM16" s="641"/>
      <c r="AXN16" s="641"/>
      <c r="AXO16" s="641"/>
      <c r="AXP16" s="641"/>
      <c r="AXQ16" s="641"/>
      <c r="AXR16" s="641"/>
      <c r="AXS16" s="641"/>
      <c r="AXT16" s="641"/>
      <c r="AXU16" s="641"/>
      <c r="AXV16" s="641"/>
      <c r="AXW16" s="641"/>
      <c r="AXX16" s="641"/>
      <c r="AXY16" s="641"/>
      <c r="AXZ16" s="641"/>
      <c r="AYA16" s="641"/>
      <c r="AYB16" s="641"/>
      <c r="AYC16" s="641"/>
      <c r="AYD16" s="641"/>
      <c r="AYE16" s="641"/>
      <c r="AYF16" s="641"/>
      <c r="AYG16" s="641"/>
      <c r="AYH16" s="641"/>
      <c r="AYI16" s="641"/>
      <c r="AYJ16" s="641"/>
      <c r="AYK16" s="641"/>
      <c r="AYL16" s="641"/>
      <c r="AYM16" s="641"/>
      <c r="AYN16" s="641"/>
      <c r="AYO16" s="641"/>
      <c r="AYP16" s="641"/>
      <c r="AYQ16" s="641"/>
      <c r="AYR16" s="641"/>
      <c r="AYS16" s="641"/>
      <c r="AYT16" s="641"/>
      <c r="AYU16" s="641"/>
      <c r="AYV16" s="641"/>
      <c r="AYW16" s="641"/>
      <c r="AYX16" s="641"/>
      <c r="AYY16" s="641"/>
      <c r="AYZ16" s="641"/>
      <c r="AZA16" s="641"/>
      <c r="AZB16" s="641"/>
      <c r="AZC16" s="641"/>
      <c r="AZD16" s="641"/>
      <c r="AZE16" s="641"/>
      <c r="AZF16" s="641"/>
      <c r="AZG16" s="641"/>
      <c r="AZH16" s="641"/>
      <c r="AZI16" s="641"/>
      <c r="AZJ16" s="641"/>
      <c r="AZK16" s="641"/>
      <c r="AZL16" s="641"/>
      <c r="AZM16" s="641"/>
      <c r="AZN16" s="641"/>
      <c r="AZO16" s="641"/>
      <c r="AZP16" s="641"/>
      <c r="AZQ16" s="641"/>
      <c r="AZR16" s="641"/>
      <c r="AZS16" s="641"/>
      <c r="AZT16" s="641"/>
      <c r="AZU16" s="641"/>
      <c r="AZV16" s="641"/>
      <c r="AZW16" s="641"/>
      <c r="AZX16" s="641"/>
      <c r="AZY16" s="641"/>
      <c r="AZZ16" s="641"/>
      <c r="BAA16" s="641"/>
      <c r="BAB16" s="641"/>
      <c r="BAC16" s="641"/>
      <c r="BAD16" s="641"/>
      <c r="BAE16" s="641"/>
      <c r="BAF16" s="641"/>
      <c r="BAG16" s="641"/>
      <c r="BAH16" s="641"/>
      <c r="BAI16" s="641"/>
      <c r="BAJ16" s="641"/>
      <c r="BAK16" s="641"/>
      <c r="BAL16" s="641"/>
      <c r="BAM16" s="641"/>
      <c r="BAN16" s="641"/>
      <c r="BAO16" s="641"/>
      <c r="BAP16" s="641"/>
      <c r="BAQ16" s="641"/>
      <c r="BAR16" s="641"/>
      <c r="BAS16" s="641"/>
      <c r="BAT16" s="641"/>
      <c r="BAU16" s="641"/>
      <c r="BAV16" s="641"/>
      <c r="BAW16" s="641"/>
      <c r="BAX16" s="641"/>
      <c r="BAY16" s="641"/>
      <c r="BAZ16" s="641"/>
      <c r="BBA16" s="641"/>
      <c r="BBB16" s="641"/>
      <c r="BBC16" s="641"/>
      <c r="BBD16" s="641"/>
      <c r="BBE16" s="641"/>
      <c r="BBF16" s="641"/>
      <c r="BBG16" s="641"/>
      <c r="BBH16" s="641"/>
      <c r="BBI16" s="641"/>
      <c r="BBJ16" s="641"/>
      <c r="BBK16" s="641"/>
      <c r="BBL16" s="641"/>
      <c r="BBM16" s="641"/>
      <c r="BBN16" s="641"/>
      <c r="BBO16" s="641"/>
      <c r="BBP16" s="641"/>
      <c r="BBQ16" s="641"/>
      <c r="BBR16" s="641"/>
      <c r="BBS16" s="641"/>
      <c r="BBT16" s="641"/>
      <c r="BBU16" s="641"/>
      <c r="BBV16" s="641"/>
      <c r="BBW16" s="641"/>
      <c r="BBX16" s="641"/>
      <c r="BBY16" s="641"/>
      <c r="BBZ16" s="641"/>
      <c r="BCA16" s="641"/>
      <c r="BCB16" s="641"/>
      <c r="BCC16" s="641"/>
      <c r="BCD16" s="641"/>
      <c r="BCE16" s="641"/>
      <c r="BCF16" s="641"/>
      <c r="BCG16" s="641"/>
      <c r="BCH16" s="641"/>
      <c r="BCI16" s="641"/>
      <c r="BCJ16" s="641"/>
      <c r="BCK16" s="641"/>
      <c r="BCL16" s="641"/>
      <c r="BCM16" s="641"/>
      <c r="BCN16" s="641"/>
      <c r="BCO16" s="641"/>
      <c r="BCP16" s="641"/>
      <c r="BCQ16" s="641"/>
      <c r="BCR16" s="641"/>
      <c r="BCS16" s="641"/>
      <c r="BCT16" s="641"/>
      <c r="BCU16" s="641"/>
      <c r="BCV16" s="641"/>
      <c r="BCW16" s="641"/>
      <c r="BCX16" s="641"/>
      <c r="BCY16" s="641"/>
      <c r="BCZ16" s="641"/>
      <c r="BDA16" s="641"/>
      <c r="BDB16" s="641"/>
      <c r="BDC16" s="641"/>
      <c r="BDD16" s="641"/>
      <c r="BDE16" s="641"/>
      <c r="BDF16" s="641"/>
      <c r="BDG16" s="641"/>
      <c r="BDH16" s="641"/>
      <c r="BDI16" s="641"/>
      <c r="BDJ16" s="641"/>
      <c r="BDK16" s="641"/>
      <c r="BDL16" s="641"/>
      <c r="BDM16" s="641"/>
      <c r="BDN16" s="641"/>
      <c r="BDO16" s="641"/>
      <c r="BDP16" s="641"/>
      <c r="BDQ16" s="641"/>
      <c r="BDR16" s="641"/>
      <c r="BDS16" s="641"/>
      <c r="BDT16" s="641"/>
      <c r="BDU16" s="641"/>
      <c r="BDV16" s="641"/>
      <c r="BDW16" s="641"/>
      <c r="BDX16" s="641"/>
      <c r="BDY16" s="641"/>
      <c r="BDZ16" s="641"/>
      <c r="BEA16" s="641"/>
      <c r="BEB16" s="641"/>
      <c r="BEC16" s="641"/>
      <c r="BED16" s="641"/>
      <c r="BEE16" s="641"/>
      <c r="BEF16" s="641"/>
      <c r="BEG16" s="641"/>
      <c r="BEH16" s="641"/>
      <c r="BEI16" s="641"/>
      <c r="BEJ16" s="641"/>
      <c r="BEK16" s="641"/>
      <c r="BEL16" s="641"/>
      <c r="BEM16" s="641"/>
      <c r="BEN16" s="641"/>
      <c r="BEO16" s="641"/>
      <c r="BEP16" s="641"/>
      <c r="BEQ16" s="641"/>
      <c r="BER16" s="641"/>
      <c r="BES16" s="641"/>
      <c r="BET16" s="641"/>
      <c r="BEU16" s="641"/>
      <c r="BEV16" s="641"/>
      <c r="BEW16" s="641"/>
      <c r="BEX16" s="641"/>
      <c r="BEY16" s="641"/>
      <c r="BEZ16" s="641"/>
      <c r="BFA16" s="641"/>
      <c r="BFB16" s="641"/>
      <c r="BFC16" s="641"/>
      <c r="BFD16" s="641"/>
      <c r="BFE16" s="641"/>
      <c r="BFF16" s="641"/>
      <c r="BFG16" s="641"/>
      <c r="BFH16" s="641"/>
      <c r="BFI16" s="641"/>
      <c r="BFJ16" s="641"/>
      <c r="BFK16" s="641"/>
      <c r="BFL16" s="641"/>
      <c r="BFM16" s="641"/>
      <c r="BFN16" s="641"/>
      <c r="BFO16" s="641"/>
      <c r="BFP16" s="641"/>
      <c r="BFQ16" s="641"/>
      <c r="BFR16" s="641"/>
      <c r="BFS16" s="641"/>
      <c r="BFT16" s="641"/>
      <c r="BFU16" s="641"/>
      <c r="BFV16" s="641"/>
      <c r="BFW16" s="641"/>
      <c r="BFX16" s="641"/>
      <c r="BFY16" s="641"/>
      <c r="BFZ16" s="641"/>
      <c r="BGA16" s="641"/>
      <c r="BGB16" s="641"/>
      <c r="BGC16" s="641"/>
      <c r="BGD16" s="641"/>
      <c r="BGE16" s="641"/>
      <c r="BGF16" s="641"/>
      <c r="BGG16" s="641"/>
      <c r="BGH16" s="641"/>
      <c r="BGI16" s="641"/>
      <c r="BGJ16" s="641"/>
      <c r="BGK16" s="641"/>
      <c r="BGL16" s="641"/>
      <c r="BGM16" s="641"/>
      <c r="BGN16" s="641"/>
      <c r="BGO16" s="641"/>
      <c r="BGP16" s="641"/>
      <c r="BGQ16" s="641"/>
      <c r="BGR16" s="641"/>
      <c r="BGS16" s="641"/>
      <c r="BGT16" s="641"/>
      <c r="BGU16" s="641"/>
      <c r="BGV16" s="641"/>
      <c r="BGW16" s="641"/>
      <c r="BGX16" s="641"/>
      <c r="BGY16" s="641"/>
      <c r="BGZ16" s="641"/>
      <c r="BHA16" s="641"/>
      <c r="BHB16" s="641"/>
      <c r="BHC16" s="641"/>
      <c r="BHD16" s="641"/>
      <c r="BHE16" s="641"/>
      <c r="BHF16" s="641"/>
      <c r="BHG16" s="641"/>
      <c r="BHH16" s="641"/>
      <c r="BHI16" s="641"/>
      <c r="BHJ16" s="641"/>
      <c r="BHK16" s="641"/>
      <c r="BHL16" s="641"/>
      <c r="BHM16" s="641"/>
      <c r="BHN16" s="641"/>
      <c r="BHO16" s="641"/>
      <c r="BHP16" s="641"/>
      <c r="BHQ16" s="641"/>
      <c r="BHR16" s="641"/>
      <c r="BHS16" s="641"/>
      <c r="BHT16" s="641"/>
      <c r="BHU16" s="641"/>
      <c r="BHV16" s="641"/>
      <c r="BHW16" s="641"/>
      <c r="BHX16" s="641"/>
      <c r="BHY16" s="641"/>
      <c r="BHZ16" s="641"/>
      <c r="BIA16" s="641"/>
      <c r="BIB16" s="641"/>
      <c r="BIC16" s="641"/>
      <c r="BID16" s="641"/>
      <c r="BIE16" s="641"/>
      <c r="BIF16" s="641"/>
      <c r="BIG16" s="641"/>
      <c r="BIH16" s="641"/>
      <c r="BII16" s="641"/>
      <c r="BIJ16" s="641"/>
      <c r="BIK16" s="641"/>
      <c r="BIL16" s="641"/>
      <c r="BIM16" s="641"/>
      <c r="BIN16" s="641"/>
      <c r="BIO16" s="641"/>
      <c r="BIP16" s="641"/>
      <c r="BIQ16" s="641"/>
      <c r="BIR16" s="641"/>
      <c r="BIS16" s="641"/>
      <c r="BIT16" s="641"/>
      <c r="BIU16" s="641"/>
      <c r="BIV16" s="641"/>
      <c r="BIW16" s="641"/>
      <c r="BIX16" s="641"/>
      <c r="BIY16" s="641"/>
      <c r="BIZ16" s="641"/>
      <c r="BJA16" s="641"/>
      <c r="BJB16" s="641"/>
      <c r="BJC16" s="641"/>
      <c r="BJD16" s="641"/>
      <c r="BJE16" s="641"/>
      <c r="BJF16" s="641"/>
      <c r="BJG16" s="641"/>
      <c r="BJH16" s="641"/>
      <c r="BJI16" s="641"/>
      <c r="BJJ16" s="641"/>
      <c r="BJK16" s="641"/>
      <c r="BJL16" s="641"/>
      <c r="BJM16" s="641"/>
      <c r="BJN16" s="641"/>
      <c r="BJO16" s="641"/>
      <c r="BJP16" s="641"/>
      <c r="BJQ16" s="641"/>
      <c r="BJR16" s="641"/>
      <c r="BJS16" s="641"/>
      <c r="BJT16" s="641"/>
      <c r="BJU16" s="641"/>
      <c r="BJV16" s="641"/>
      <c r="BJW16" s="641"/>
      <c r="BJX16" s="641"/>
      <c r="BJY16" s="641"/>
      <c r="BJZ16" s="641"/>
      <c r="BKA16" s="641"/>
      <c r="BKB16" s="641"/>
      <c r="BKC16" s="641"/>
      <c r="BKD16" s="641"/>
      <c r="BKE16" s="641"/>
      <c r="BKF16" s="641"/>
      <c r="BKG16" s="641"/>
      <c r="BKH16" s="641"/>
      <c r="BKI16" s="641"/>
      <c r="BKJ16" s="641"/>
      <c r="BKK16" s="641"/>
      <c r="BKL16" s="641"/>
      <c r="BKM16" s="641"/>
      <c r="BKN16" s="641"/>
      <c r="BKO16" s="641"/>
      <c r="BKP16" s="641"/>
      <c r="BKQ16" s="641"/>
      <c r="BKR16" s="641"/>
      <c r="BKS16" s="641"/>
      <c r="BKT16" s="641"/>
      <c r="BKU16" s="641"/>
      <c r="BKV16" s="641"/>
      <c r="BKW16" s="641"/>
      <c r="BKX16" s="641"/>
      <c r="BKY16" s="641"/>
      <c r="BKZ16" s="641"/>
      <c r="BLA16" s="641"/>
      <c r="BLB16" s="641"/>
      <c r="BLC16" s="641"/>
      <c r="BLD16" s="641"/>
      <c r="BLE16" s="641"/>
      <c r="BLF16" s="641"/>
      <c r="BLG16" s="641"/>
      <c r="BLH16" s="641"/>
      <c r="BLI16" s="641"/>
      <c r="BLJ16" s="641"/>
      <c r="BLK16" s="641"/>
      <c r="BLL16" s="641"/>
      <c r="BLM16" s="641"/>
      <c r="BLN16" s="641"/>
      <c r="BLO16" s="641"/>
      <c r="BLP16" s="641"/>
      <c r="BLQ16" s="641"/>
      <c r="BLR16" s="641"/>
      <c r="BLS16" s="641"/>
      <c r="BLT16" s="641"/>
      <c r="BLU16" s="641"/>
      <c r="BLV16" s="641"/>
      <c r="BLW16" s="641"/>
      <c r="BLX16" s="641"/>
      <c r="BLY16" s="641"/>
    </row>
    <row r="17" spans="1:21" s="800" customFormat="1" ht="28.8" x14ac:dyDescent="0.3">
      <c r="A17" s="794" t="str">
        <f t="shared" si="0"/>
        <v>ok</v>
      </c>
      <c r="B17" s="22">
        <v>11</v>
      </c>
      <c r="C17" s="23"/>
      <c r="D17" s="24"/>
      <c r="E17" s="24"/>
      <c r="F17" s="22">
        <v>11</v>
      </c>
      <c r="G17" s="25"/>
      <c r="H17" s="26"/>
      <c r="I17" s="66"/>
      <c r="J17" s="828" t="str">
        <f>IF(G17="","",
IF(I17="",0,
IF(H17=I17,100%,
IF(ISERROR(I17/H17),0,
IF(ISERROR(H17/I17),0,
IF(H17&lt;&gt;0,
IF(AND(H17&gt;I17,Logo!$G$19=1),
I17/H17,
H17/I17
)))))))</f>
        <v/>
      </c>
      <c r="K17" s="27">
        <f>Logo!$F$15</f>
        <v>0.7</v>
      </c>
      <c r="L17" s="28">
        <f>Logo!$F$16</f>
        <v>0.9</v>
      </c>
      <c r="M17" s="22">
        <v>11</v>
      </c>
      <c r="N17" s="29"/>
      <c r="O17" s="68"/>
      <c r="P17" s="30"/>
      <c r="Q17" s="30"/>
      <c r="R17" s="30"/>
      <c r="S17" s="31"/>
      <c r="T17" s="29"/>
      <c r="U17" s="644" t="str">
        <f t="shared" si="1"/>
        <v/>
      </c>
    </row>
    <row r="18" spans="1:21" s="800" customFormat="1" ht="28.8" x14ac:dyDescent="0.3">
      <c r="A18" s="794" t="str">
        <f t="shared" si="0"/>
        <v>ok</v>
      </c>
      <c r="B18" s="22">
        <v>12</v>
      </c>
      <c r="C18" s="23"/>
      <c r="D18" s="24"/>
      <c r="E18" s="24"/>
      <c r="F18" s="22">
        <v>12</v>
      </c>
      <c r="G18" s="25"/>
      <c r="H18" s="34"/>
      <c r="I18" s="67"/>
      <c r="J18" s="828" t="str">
        <f>IF(G18="","",
IF(I18="",0,
IF(H18=I18,100%,
IF(ISERROR(I18/H18),0,
IF(ISERROR(H18/I18),0,
IF(H18&lt;&gt;0,
IF(AND(H18&gt;I18,Logo!$G$19=1),
I18/H18,
H18/I18
)))))))</f>
        <v/>
      </c>
      <c r="K18" s="27">
        <f>Logo!$F$15</f>
        <v>0.7</v>
      </c>
      <c r="L18" s="28">
        <f>Logo!$F$16</f>
        <v>0.9</v>
      </c>
      <c r="M18" s="22">
        <v>12</v>
      </c>
      <c r="N18" s="29"/>
      <c r="O18" s="68"/>
      <c r="P18" s="30"/>
      <c r="Q18" s="30"/>
      <c r="R18" s="30"/>
      <c r="S18" s="31"/>
      <c r="T18" s="29"/>
      <c r="U18" s="644" t="str">
        <f t="shared" si="1"/>
        <v/>
      </c>
    </row>
    <row r="19" spans="1:21" s="800" customFormat="1" ht="28.8" x14ac:dyDescent="0.3">
      <c r="A19" s="794" t="str">
        <f t="shared" si="0"/>
        <v>ok</v>
      </c>
      <c r="B19" s="22">
        <v>13</v>
      </c>
      <c r="C19" s="23"/>
      <c r="D19" s="24"/>
      <c r="E19" s="24"/>
      <c r="F19" s="22">
        <v>13</v>
      </c>
      <c r="G19" s="25"/>
      <c r="H19" s="26"/>
      <c r="I19" s="66"/>
      <c r="J19" s="828" t="str">
        <f>IF(G19="","",
IF(I19="",0,
IF(H19=I19,100%,
IF(ISERROR(I19/H19),0,
IF(ISERROR(H19/I19),0,
IF(H19&lt;&gt;0,
IF(AND(H19&gt;I19,Logo!$G$19=1),
I19/H19,
H19/I19
)))))))</f>
        <v/>
      </c>
      <c r="K19" s="27">
        <f>Logo!$F$15</f>
        <v>0.7</v>
      </c>
      <c r="L19" s="28">
        <f>Logo!$F$16</f>
        <v>0.9</v>
      </c>
      <c r="M19" s="22">
        <v>13</v>
      </c>
      <c r="N19" s="29"/>
      <c r="O19" s="68"/>
      <c r="P19" s="30"/>
      <c r="Q19" s="30"/>
      <c r="R19" s="30"/>
      <c r="S19" s="31"/>
      <c r="T19" s="29"/>
      <c r="U19" s="644" t="str">
        <f t="shared" si="1"/>
        <v/>
      </c>
    </row>
    <row r="20" spans="1:21" s="800" customFormat="1" ht="28.8" x14ac:dyDescent="0.3">
      <c r="A20" s="794" t="str">
        <f t="shared" si="0"/>
        <v>ok</v>
      </c>
      <c r="B20" s="22">
        <v>14</v>
      </c>
      <c r="C20" s="23"/>
      <c r="D20" s="24"/>
      <c r="E20" s="24"/>
      <c r="F20" s="22">
        <v>14</v>
      </c>
      <c r="G20" s="33"/>
      <c r="H20" s="26"/>
      <c r="I20" s="66"/>
      <c r="J20" s="828" t="str">
        <f>IF(G20="","",
IF(I20="",0,
IF(H20=I20,100%,
IF(ISERROR(I20/H20),0,
IF(ISERROR(H20/I20),0,
IF(H20&lt;&gt;0,
IF(AND(H20&gt;I20,Logo!$G$19=1),
I20/H20,
H20/I20
)))))))</f>
        <v/>
      </c>
      <c r="K20" s="27">
        <f>Logo!$F$15</f>
        <v>0.7</v>
      </c>
      <c r="L20" s="28">
        <f>Logo!$F$16</f>
        <v>0.9</v>
      </c>
      <c r="M20" s="22">
        <v>14</v>
      </c>
      <c r="N20" s="29"/>
      <c r="O20" s="68"/>
      <c r="P20" s="30"/>
      <c r="Q20" s="30"/>
      <c r="R20" s="30"/>
      <c r="S20" s="31"/>
      <c r="T20" s="29"/>
      <c r="U20" s="644" t="str">
        <f t="shared" si="1"/>
        <v/>
      </c>
    </row>
    <row r="21" spans="1:21" s="800" customFormat="1" ht="28.8" x14ac:dyDescent="0.3">
      <c r="A21" s="794" t="str">
        <f t="shared" si="0"/>
        <v>ok</v>
      </c>
      <c r="B21" s="22">
        <v>15</v>
      </c>
      <c r="C21" s="23"/>
      <c r="D21" s="24"/>
      <c r="E21" s="24"/>
      <c r="F21" s="22">
        <v>15</v>
      </c>
      <c r="G21" s="25"/>
      <c r="H21" s="26"/>
      <c r="I21" s="66"/>
      <c r="J21" s="828" t="str">
        <f>IF(G21="","",
IF(I21="",0,
IF(H21=I21,100%,
IF(ISERROR(I21/H21),0,
IF(ISERROR(H21/I21),0,
IF(H21&lt;&gt;0,
IF(AND(H21&gt;I21,Logo!$G$19=1),
I21/H21,
H21/I21
)))))))</f>
        <v/>
      </c>
      <c r="K21" s="27">
        <f>Logo!$F$15</f>
        <v>0.7</v>
      </c>
      <c r="L21" s="28">
        <f>Logo!$F$16</f>
        <v>0.9</v>
      </c>
      <c r="M21" s="22">
        <v>15</v>
      </c>
      <c r="N21" s="29"/>
      <c r="O21" s="68"/>
      <c r="P21" s="30"/>
      <c r="Q21" s="30"/>
      <c r="R21" s="30"/>
      <c r="S21" s="31"/>
      <c r="T21" s="29"/>
      <c r="U21" s="644" t="str">
        <f t="shared" si="1"/>
        <v/>
      </c>
    </row>
    <row r="22" spans="1:21" s="800" customFormat="1" ht="28.8" x14ac:dyDescent="0.3">
      <c r="A22" s="794" t="str">
        <f t="shared" si="0"/>
        <v>ok</v>
      </c>
      <c r="B22" s="22">
        <v>16</v>
      </c>
      <c r="C22" s="23"/>
      <c r="D22" s="24"/>
      <c r="E22" s="24"/>
      <c r="F22" s="22">
        <v>16</v>
      </c>
      <c r="G22" s="25"/>
      <c r="H22" s="26"/>
      <c r="I22" s="66"/>
      <c r="J22" s="828" t="str">
        <f>IF(G22="","",
IF(I22="",0,
IF(H22=I22,100%,
IF(ISERROR(I22/H22),0,
IF(ISERROR(H22/I22),0,
IF(H22&lt;&gt;0,
IF(AND(H22&gt;I22,Logo!$G$19=1),
I22/H22,
H22/I22
)))))))</f>
        <v/>
      </c>
      <c r="K22" s="27">
        <f>Logo!$F$15</f>
        <v>0.7</v>
      </c>
      <c r="L22" s="28">
        <f>Logo!$F$16</f>
        <v>0.9</v>
      </c>
      <c r="M22" s="22">
        <v>16</v>
      </c>
      <c r="N22" s="29"/>
      <c r="O22" s="68"/>
      <c r="P22" s="30"/>
      <c r="Q22" s="30"/>
      <c r="R22" s="30"/>
      <c r="S22" s="31"/>
      <c r="T22" s="29"/>
      <c r="U22" s="644" t="str">
        <f t="shared" si="1"/>
        <v/>
      </c>
    </row>
    <row r="23" spans="1:21" s="800" customFormat="1" ht="28.8" x14ac:dyDescent="0.3">
      <c r="A23" s="794" t="str">
        <f t="shared" si="0"/>
        <v>ok</v>
      </c>
      <c r="B23" s="22">
        <v>17</v>
      </c>
      <c r="C23" s="23"/>
      <c r="D23" s="24"/>
      <c r="E23" s="24"/>
      <c r="F23" s="22">
        <v>17</v>
      </c>
      <c r="G23" s="25"/>
      <c r="H23" s="26"/>
      <c r="I23" s="66"/>
      <c r="J23" s="828" t="str">
        <f>IF(G23="","",
IF(I23="",0,
IF(H23=I23,100%,
IF(ISERROR(I23/H23),0,
IF(ISERROR(H23/I23),0,
IF(H23&lt;&gt;0,
IF(AND(H23&gt;I23,Logo!$G$19=1),
I23/H23,
H23/I23
)))))))</f>
        <v/>
      </c>
      <c r="K23" s="27">
        <f>Logo!$F$15</f>
        <v>0.7</v>
      </c>
      <c r="L23" s="28">
        <f>Logo!$F$16</f>
        <v>0.9</v>
      </c>
      <c r="M23" s="22">
        <v>17</v>
      </c>
      <c r="N23" s="29"/>
      <c r="O23" s="68"/>
      <c r="P23" s="30"/>
      <c r="Q23" s="30"/>
      <c r="R23" s="30"/>
      <c r="S23" s="31"/>
      <c r="T23" s="29"/>
      <c r="U23" s="644" t="str">
        <f t="shared" si="1"/>
        <v/>
      </c>
    </row>
    <row r="24" spans="1:21" s="800" customFormat="1" ht="28.8" x14ac:dyDescent="0.3">
      <c r="A24" s="794" t="str">
        <f t="shared" si="0"/>
        <v>ok</v>
      </c>
      <c r="B24" s="22">
        <v>18</v>
      </c>
      <c r="C24" s="23"/>
      <c r="D24" s="24"/>
      <c r="E24" s="24"/>
      <c r="F24" s="22">
        <v>18</v>
      </c>
      <c r="G24" s="25"/>
      <c r="H24" s="26"/>
      <c r="I24" s="66"/>
      <c r="J24" s="828" t="str">
        <f>IF(G24="","",
IF(I24="",0,
IF(H24=I24,100%,
IF(ISERROR(I24/H24),0,
IF(ISERROR(H24/I24),0,
IF(H24&lt;&gt;0,
IF(AND(H24&gt;I24,Logo!$G$19=1),
I24/H24,
H24/I24
)))))))</f>
        <v/>
      </c>
      <c r="K24" s="27">
        <f>Logo!$F$15</f>
        <v>0.7</v>
      </c>
      <c r="L24" s="28">
        <f>Logo!$F$16</f>
        <v>0.9</v>
      </c>
      <c r="M24" s="22">
        <v>18</v>
      </c>
      <c r="N24" s="29"/>
      <c r="O24" s="68"/>
      <c r="P24" s="30"/>
      <c r="Q24" s="30"/>
      <c r="R24" s="30"/>
      <c r="S24" s="31"/>
      <c r="T24" s="29"/>
      <c r="U24" s="644" t="str">
        <f t="shared" si="1"/>
        <v/>
      </c>
    </row>
    <row r="25" spans="1:21" s="800" customFormat="1" ht="28.8" x14ac:dyDescent="0.3">
      <c r="A25" s="794" t="str">
        <f t="shared" si="0"/>
        <v>ok</v>
      </c>
      <c r="B25" s="22">
        <v>19</v>
      </c>
      <c r="C25" s="23"/>
      <c r="D25" s="24"/>
      <c r="E25" s="24"/>
      <c r="F25" s="22">
        <v>19</v>
      </c>
      <c r="G25" s="25"/>
      <c r="H25" s="32"/>
      <c r="I25" s="66"/>
      <c r="J25" s="828" t="str">
        <f>IF(G25="","",
IF(I25="",0,
IF(H25=I25,100%,
IF(ISERROR(I25/H25),0,
IF(ISERROR(H25/I25),0,
IF(H25&lt;&gt;0,
IF(AND(H25&gt;I25,Logo!$G$19=1),
I25/H25,
H25/I25
)))))))</f>
        <v/>
      </c>
      <c r="K25" s="27">
        <f>Logo!$F$15</f>
        <v>0.7</v>
      </c>
      <c r="L25" s="28">
        <f>Logo!$F$16</f>
        <v>0.9</v>
      </c>
      <c r="M25" s="22">
        <v>19</v>
      </c>
      <c r="N25" s="29"/>
      <c r="O25" s="68"/>
      <c r="P25" s="30"/>
      <c r="Q25" s="30"/>
      <c r="R25" s="30"/>
      <c r="S25" s="31"/>
      <c r="T25" s="29"/>
      <c r="U25" s="644" t="str">
        <f t="shared" si="1"/>
        <v/>
      </c>
    </row>
    <row r="26" spans="1:21" s="800" customFormat="1" ht="28.8" x14ac:dyDescent="0.3">
      <c r="A26" s="794" t="str">
        <f t="shared" si="0"/>
        <v>ok</v>
      </c>
      <c r="B26" s="22">
        <v>20</v>
      </c>
      <c r="C26" s="23"/>
      <c r="D26" s="24"/>
      <c r="E26" s="24"/>
      <c r="F26" s="22">
        <v>20</v>
      </c>
      <c r="G26" s="25"/>
      <c r="H26" s="26"/>
      <c r="I26" s="66"/>
      <c r="J26" s="828" t="str">
        <f>IF(G26="","",
IF(I26="",0,
IF(H26=I26,100%,
IF(ISERROR(I26/H26),0,
IF(ISERROR(H26/I26),0,
IF(H26&lt;&gt;0,
IF(AND(H26&gt;I26,Logo!$G$19=1),
I26/H26,
H26/I26
)))))))</f>
        <v/>
      </c>
      <c r="K26" s="27">
        <f>Logo!$F$15</f>
        <v>0.7</v>
      </c>
      <c r="L26" s="28">
        <f>Logo!$F$16</f>
        <v>0.9</v>
      </c>
      <c r="M26" s="22">
        <v>20</v>
      </c>
      <c r="N26" s="29"/>
      <c r="O26" s="68"/>
      <c r="P26" s="30"/>
      <c r="Q26" s="30"/>
      <c r="R26" s="30"/>
      <c r="S26" s="31"/>
      <c r="T26" s="29"/>
      <c r="U26" s="644" t="str">
        <f t="shared" si="1"/>
        <v/>
      </c>
    </row>
    <row r="27" spans="1:21" s="800" customFormat="1" ht="28.8" x14ac:dyDescent="0.3">
      <c r="A27" s="794" t="str">
        <f t="shared" si="0"/>
        <v>ok</v>
      </c>
      <c r="B27" s="22">
        <v>21</v>
      </c>
      <c r="C27" s="23"/>
      <c r="D27" s="24"/>
      <c r="E27" s="24"/>
      <c r="F27" s="22">
        <v>21</v>
      </c>
      <c r="G27" s="25"/>
      <c r="H27" s="26"/>
      <c r="I27" s="66"/>
      <c r="J27" s="828" t="str">
        <f>IF(G27="","",
IF(I27="",0,
IF(H27=I27,100%,
IF(ISERROR(I27/H27),0,
IF(ISERROR(H27/I27),0,
IF(H27&lt;&gt;0,
IF(AND(H27&gt;I27,Logo!$G$19=1),
I27/H27,
H27/I27
)))))))</f>
        <v/>
      </c>
      <c r="K27" s="27">
        <f>Logo!$F$15</f>
        <v>0.7</v>
      </c>
      <c r="L27" s="28">
        <f>Logo!$F$16</f>
        <v>0.9</v>
      </c>
      <c r="M27" s="22">
        <v>21</v>
      </c>
      <c r="N27" s="29"/>
      <c r="O27" s="68"/>
      <c r="P27" s="30"/>
      <c r="Q27" s="30"/>
      <c r="R27" s="30"/>
      <c r="S27" s="31"/>
      <c r="T27" s="29"/>
      <c r="U27" s="644" t="str">
        <f t="shared" si="1"/>
        <v/>
      </c>
    </row>
    <row r="28" spans="1:21" s="800" customFormat="1" ht="28.8" x14ac:dyDescent="0.3">
      <c r="A28" s="794" t="str">
        <f t="shared" si="0"/>
        <v>ok</v>
      </c>
      <c r="B28" s="22">
        <v>22</v>
      </c>
      <c r="C28" s="23"/>
      <c r="D28" s="24"/>
      <c r="E28" s="24"/>
      <c r="F28" s="22">
        <v>22</v>
      </c>
      <c r="G28" s="33"/>
      <c r="H28" s="26"/>
      <c r="I28" s="66"/>
      <c r="J28" s="828" t="str">
        <f>IF(G28="","",
IF(I28="",0,
IF(H28=I28,100%,
IF(ISERROR(I28/H28),0,
IF(ISERROR(H28/I28),0,
IF(H28&lt;&gt;0,
IF(AND(H28&gt;I28,Logo!$G$19=1),
I28/H28,
H28/I28
)))))))</f>
        <v/>
      </c>
      <c r="K28" s="27">
        <f>Logo!$F$15</f>
        <v>0.7</v>
      </c>
      <c r="L28" s="28">
        <f>Logo!$F$16</f>
        <v>0.9</v>
      </c>
      <c r="M28" s="22">
        <v>22</v>
      </c>
      <c r="N28" s="29"/>
      <c r="O28" s="68"/>
      <c r="P28" s="30"/>
      <c r="Q28" s="30"/>
      <c r="R28" s="30"/>
      <c r="S28" s="31"/>
      <c r="T28" s="29"/>
      <c r="U28" s="644" t="str">
        <f t="shared" si="1"/>
        <v/>
      </c>
    </row>
    <row r="29" spans="1:21" s="800" customFormat="1" ht="28.8" x14ac:dyDescent="0.3">
      <c r="A29" s="794" t="str">
        <f t="shared" si="0"/>
        <v>ok</v>
      </c>
      <c r="B29" s="22">
        <v>23</v>
      </c>
      <c r="C29" s="23"/>
      <c r="D29" s="24"/>
      <c r="E29" s="24"/>
      <c r="F29" s="22">
        <v>23</v>
      </c>
      <c r="G29" s="25"/>
      <c r="H29" s="26"/>
      <c r="I29" s="66"/>
      <c r="J29" s="828" t="str">
        <f>IF(G29="","",
IF(I29="",0,
IF(H29=I29,100%,
IF(ISERROR(I29/H29),0,
IF(ISERROR(H29/I29),0,
IF(H29&lt;&gt;0,
IF(AND(H29&gt;I29,Logo!$G$19=1),
I29/H29,
H29/I29
)))))))</f>
        <v/>
      </c>
      <c r="K29" s="27">
        <f>Logo!$F$15</f>
        <v>0.7</v>
      </c>
      <c r="L29" s="28">
        <f>Logo!$F$16</f>
        <v>0.9</v>
      </c>
      <c r="M29" s="22">
        <v>23</v>
      </c>
      <c r="N29" s="29"/>
      <c r="O29" s="68"/>
      <c r="P29" s="30"/>
      <c r="Q29" s="30"/>
      <c r="R29" s="30"/>
      <c r="S29" s="31"/>
      <c r="T29" s="29"/>
      <c r="U29" s="644" t="str">
        <f t="shared" si="1"/>
        <v/>
      </c>
    </row>
    <row r="30" spans="1:21" s="800" customFormat="1" ht="28.8" x14ac:dyDescent="0.3">
      <c r="A30" s="794" t="str">
        <f t="shared" si="0"/>
        <v>ok</v>
      </c>
      <c r="B30" s="22">
        <v>24</v>
      </c>
      <c r="C30" s="23"/>
      <c r="D30" s="24"/>
      <c r="E30" s="24"/>
      <c r="F30" s="22">
        <v>24</v>
      </c>
      <c r="G30" s="25"/>
      <c r="H30" s="26"/>
      <c r="I30" s="66"/>
      <c r="J30" s="828" t="str">
        <f>IF(G30="","",
IF(I30="",0,
IF(H30=I30,100%,
IF(ISERROR(I30/H30),0,
IF(ISERROR(H30/I30),0,
IF(H30&lt;&gt;0,
IF(AND(H30&gt;I30,Logo!$G$19=1),
I30/H30,
H30/I30
)))))))</f>
        <v/>
      </c>
      <c r="K30" s="27">
        <f>Logo!$F$15</f>
        <v>0.7</v>
      </c>
      <c r="L30" s="28">
        <f>Logo!$F$16</f>
        <v>0.9</v>
      </c>
      <c r="M30" s="22">
        <v>24</v>
      </c>
      <c r="N30" s="29"/>
      <c r="O30" s="68"/>
      <c r="P30" s="30"/>
      <c r="Q30" s="30"/>
      <c r="R30" s="30"/>
      <c r="S30" s="31"/>
      <c r="T30" s="29"/>
      <c r="U30" s="644" t="str">
        <f t="shared" si="1"/>
        <v/>
      </c>
    </row>
    <row r="31" spans="1:21" s="800" customFormat="1" ht="28.8" x14ac:dyDescent="0.3">
      <c r="A31" s="794" t="str">
        <f t="shared" si="0"/>
        <v>ok</v>
      </c>
      <c r="B31" s="22">
        <v>25</v>
      </c>
      <c r="C31" s="23"/>
      <c r="D31" s="24"/>
      <c r="E31" s="24"/>
      <c r="F31" s="22">
        <v>25</v>
      </c>
      <c r="G31" s="25"/>
      <c r="H31" s="26"/>
      <c r="I31" s="66"/>
      <c r="J31" s="828" t="str">
        <f>IF(G31="","",
IF(I31="",0,
IF(H31=I31,100%,
IF(ISERROR(I31/H31),0,
IF(ISERROR(H31/I31),0,
IF(H31&lt;&gt;0,
IF(AND(H31&gt;I31,Logo!$G$19=1),
I31/H31,
H31/I31
)))))))</f>
        <v/>
      </c>
      <c r="K31" s="27">
        <f>Logo!$F$15</f>
        <v>0.7</v>
      </c>
      <c r="L31" s="28">
        <f>Logo!$F$16</f>
        <v>0.9</v>
      </c>
      <c r="M31" s="22">
        <v>25</v>
      </c>
      <c r="N31" s="29"/>
      <c r="O31" s="68"/>
      <c r="P31" s="30"/>
      <c r="Q31" s="30"/>
      <c r="R31" s="30"/>
      <c r="S31" s="31"/>
      <c r="T31" s="29"/>
      <c r="U31" s="644" t="str">
        <f t="shared" si="1"/>
        <v/>
      </c>
    </row>
    <row r="32" spans="1:21" s="800" customFormat="1" ht="28.8" x14ac:dyDescent="0.3">
      <c r="A32" s="794" t="str">
        <f t="shared" si="0"/>
        <v>ok</v>
      </c>
      <c r="B32" s="22">
        <v>26</v>
      </c>
      <c r="C32" s="23"/>
      <c r="D32" s="24"/>
      <c r="E32" s="24"/>
      <c r="F32" s="22">
        <v>26</v>
      </c>
      <c r="G32" s="25"/>
      <c r="H32" s="26"/>
      <c r="I32" s="66"/>
      <c r="J32" s="828" t="str">
        <f>IF(G32="","",
IF(I32="",0,
IF(H32=I32,100%,
IF(ISERROR(I32/H32),0,
IF(ISERROR(H32/I32),0,
IF(H32&lt;&gt;0,
IF(AND(H32&gt;I32,Logo!$G$19=1),
I32/H32,
H32/I32
)))))))</f>
        <v/>
      </c>
      <c r="K32" s="27">
        <f>Logo!$F$15</f>
        <v>0.7</v>
      </c>
      <c r="L32" s="28">
        <f>Logo!$F$16</f>
        <v>0.9</v>
      </c>
      <c r="M32" s="22">
        <v>26</v>
      </c>
      <c r="N32" s="29"/>
      <c r="O32" s="68"/>
      <c r="P32" s="30"/>
      <c r="Q32" s="30"/>
      <c r="R32" s="30"/>
      <c r="S32" s="31"/>
      <c r="T32" s="29"/>
      <c r="U32" s="644" t="str">
        <f t="shared" si="1"/>
        <v/>
      </c>
    </row>
    <row r="33" spans="1:21" s="800" customFormat="1" ht="28.8" x14ac:dyDescent="0.3">
      <c r="A33" s="794" t="str">
        <f t="shared" si="0"/>
        <v>ok</v>
      </c>
      <c r="B33" s="22">
        <v>27</v>
      </c>
      <c r="C33" s="23"/>
      <c r="D33" s="24"/>
      <c r="E33" s="24"/>
      <c r="F33" s="22">
        <v>27</v>
      </c>
      <c r="G33" s="25"/>
      <c r="H33" s="26"/>
      <c r="I33" s="66"/>
      <c r="J33" s="828" t="str">
        <f>IF(G33="","",
IF(I33="",0,
IF(H33=I33,100%,
IF(ISERROR(I33/H33),0,
IF(ISERROR(H33/I33),0,
IF(H33&lt;&gt;0,
IF(AND(H33&gt;I33,Logo!$G$19=1),
I33/H33,
H33/I33
)))))))</f>
        <v/>
      </c>
      <c r="K33" s="27">
        <f>Logo!$F$15</f>
        <v>0.7</v>
      </c>
      <c r="L33" s="28">
        <f>Logo!$F$16</f>
        <v>0.9</v>
      </c>
      <c r="M33" s="22">
        <v>27</v>
      </c>
      <c r="N33" s="29"/>
      <c r="O33" s="68"/>
      <c r="P33" s="30"/>
      <c r="Q33" s="30"/>
      <c r="R33" s="30"/>
      <c r="S33" s="31"/>
      <c r="T33" s="29"/>
      <c r="U33" s="644" t="str">
        <f t="shared" si="1"/>
        <v/>
      </c>
    </row>
    <row r="34" spans="1:21" s="800" customFormat="1" ht="28.8" x14ac:dyDescent="0.3">
      <c r="A34" s="794" t="str">
        <f t="shared" si="0"/>
        <v>ok</v>
      </c>
      <c r="B34" s="22">
        <v>28</v>
      </c>
      <c r="C34" s="23"/>
      <c r="D34" s="24"/>
      <c r="E34" s="24"/>
      <c r="F34" s="22">
        <v>28</v>
      </c>
      <c r="G34" s="25"/>
      <c r="H34" s="32"/>
      <c r="I34" s="66"/>
      <c r="J34" s="828" t="str">
        <f>IF(G34="","",
IF(I34="",0,
IF(H34=I34,100%,
IF(ISERROR(I34/H34),0,
IF(ISERROR(H34/I34),0,
IF(H34&lt;&gt;0,
IF(AND(H34&gt;I34,Logo!$G$19=1),
I34/H34,
H34/I34
)))))))</f>
        <v/>
      </c>
      <c r="K34" s="27">
        <f>Logo!$F$15</f>
        <v>0.7</v>
      </c>
      <c r="L34" s="28">
        <f>Logo!$F$16</f>
        <v>0.9</v>
      </c>
      <c r="M34" s="22">
        <v>28</v>
      </c>
      <c r="N34" s="29"/>
      <c r="O34" s="68"/>
      <c r="P34" s="30"/>
      <c r="Q34" s="30"/>
      <c r="R34" s="30"/>
      <c r="S34" s="31"/>
      <c r="T34" s="29"/>
      <c r="U34" s="644" t="str">
        <f t="shared" si="1"/>
        <v/>
      </c>
    </row>
    <row r="35" spans="1:21" s="800" customFormat="1" ht="28.8" x14ac:dyDescent="0.3">
      <c r="A35" s="794" t="str">
        <f t="shared" si="0"/>
        <v>ok</v>
      </c>
      <c r="B35" s="22">
        <v>29</v>
      </c>
      <c r="C35" s="23"/>
      <c r="D35" s="24"/>
      <c r="E35" s="24"/>
      <c r="F35" s="22">
        <v>29</v>
      </c>
      <c r="G35" s="25"/>
      <c r="H35" s="26"/>
      <c r="I35" s="66"/>
      <c r="J35" s="828" t="str">
        <f>IF(G35="","",
IF(I35="",0,
IF(H35=I35,100%,
IF(ISERROR(I35/H35),0,
IF(ISERROR(H35/I35),0,
IF(H35&lt;&gt;0,
IF(AND(H35&gt;I35,Logo!$G$19=1),
I35/H35,
H35/I35
)))))))</f>
        <v/>
      </c>
      <c r="K35" s="27">
        <f>Logo!$F$15</f>
        <v>0.7</v>
      </c>
      <c r="L35" s="28">
        <f>Logo!$F$16</f>
        <v>0.9</v>
      </c>
      <c r="M35" s="22">
        <v>29</v>
      </c>
      <c r="N35" s="29"/>
      <c r="O35" s="68"/>
      <c r="P35" s="30"/>
      <c r="Q35" s="30"/>
      <c r="R35" s="30"/>
      <c r="S35" s="31"/>
      <c r="T35" s="29"/>
      <c r="U35" s="644" t="str">
        <f t="shared" si="1"/>
        <v/>
      </c>
    </row>
    <row r="36" spans="1:21" s="800" customFormat="1" ht="28.8" x14ac:dyDescent="0.3">
      <c r="A36" s="794" t="str">
        <f t="shared" si="0"/>
        <v>ok</v>
      </c>
      <c r="B36" s="22">
        <v>30</v>
      </c>
      <c r="C36" s="23"/>
      <c r="D36" s="24"/>
      <c r="E36" s="24"/>
      <c r="F36" s="22">
        <v>30</v>
      </c>
      <c r="G36" s="25"/>
      <c r="H36" s="26"/>
      <c r="I36" s="66"/>
      <c r="J36" s="828" t="str">
        <f>IF(G36="","",
IF(I36="",0,
IF(H36=I36,100%,
IF(ISERROR(I36/H36),0,
IF(ISERROR(H36/I36),0,
IF(H36&lt;&gt;0,
IF(AND(H36&gt;I36,Logo!$G$19=1),
I36/H36,
H36/I36
)))))))</f>
        <v/>
      </c>
      <c r="K36" s="27">
        <f>Logo!$F$15</f>
        <v>0.7</v>
      </c>
      <c r="L36" s="28">
        <f>Logo!$F$16</f>
        <v>0.9</v>
      </c>
      <c r="M36" s="22">
        <v>30</v>
      </c>
      <c r="N36" s="29"/>
      <c r="O36" s="68"/>
      <c r="P36" s="30"/>
      <c r="Q36" s="30"/>
      <c r="R36" s="30"/>
      <c r="S36" s="31"/>
      <c r="T36" s="29"/>
      <c r="U36" s="644" t="str">
        <f t="shared" si="1"/>
        <v/>
      </c>
    </row>
    <row r="37" spans="1:21" s="800" customFormat="1" ht="28.8" x14ac:dyDescent="0.3">
      <c r="A37" s="794" t="str">
        <f t="shared" si="0"/>
        <v>ok</v>
      </c>
      <c r="B37" s="22">
        <v>31</v>
      </c>
      <c r="C37" s="23"/>
      <c r="D37" s="24"/>
      <c r="E37" s="24"/>
      <c r="F37" s="22">
        <v>31</v>
      </c>
      <c r="G37" s="33"/>
      <c r="H37" s="26"/>
      <c r="I37" s="66"/>
      <c r="J37" s="828" t="str">
        <f>IF(G37="","",
IF(I37="",0,
IF(H37=I37,100%,
IF(ISERROR(I37/H37),0,
IF(ISERROR(H37/I37),0,
IF(H37&lt;&gt;0,
IF(AND(H37&gt;I37,Logo!$G$19=1),
I37/H37,
H37/I37
)))))))</f>
        <v/>
      </c>
      <c r="K37" s="27">
        <f>Logo!$F$15</f>
        <v>0.7</v>
      </c>
      <c r="L37" s="28">
        <f>Logo!$F$16</f>
        <v>0.9</v>
      </c>
      <c r="M37" s="22">
        <v>31</v>
      </c>
      <c r="N37" s="29"/>
      <c r="O37" s="68"/>
      <c r="P37" s="30"/>
      <c r="Q37" s="30"/>
      <c r="R37" s="30"/>
      <c r="S37" s="31"/>
      <c r="T37" s="29"/>
      <c r="U37" s="644" t="str">
        <f t="shared" si="1"/>
        <v/>
      </c>
    </row>
    <row r="38" spans="1:21" s="800" customFormat="1" ht="28.8" x14ac:dyDescent="0.3">
      <c r="A38" s="794" t="str">
        <f t="shared" si="0"/>
        <v>ok</v>
      </c>
      <c r="B38" s="22">
        <v>32</v>
      </c>
      <c r="C38" s="23"/>
      <c r="D38" s="24"/>
      <c r="E38" s="24"/>
      <c r="F38" s="22">
        <v>32</v>
      </c>
      <c r="G38" s="25"/>
      <c r="H38" s="26"/>
      <c r="I38" s="66"/>
      <c r="J38" s="828" t="str">
        <f>IF(G38="","",
IF(I38="",0,
IF(H38=I38,100%,
IF(ISERROR(I38/H38),0,
IF(ISERROR(H38/I38),0,
IF(H38&lt;&gt;0,
IF(AND(H38&gt;I38,Logo!$G$19=1),
I38/H38,
H38/I38
)))))))</f>
        <v/>
      </c>
      <c r="K38" s="27">
        <f>Logo!$F$15</f>
        <v>0.7</v>
      </c>
      <c r="L38" s="28">
        <f>Logo!$F$16</f>
        <v>0.9</v>
      </c>
      <c r="M38" s="22">
        <v>32</v>
      </c>
      <c r="N38" s="29"/>
      <c r="O38" s="68"/>
      <c r="P38" s="30"/>
      <c r="Q38" s="30"/>
      <c r="R38" s="30"/>
      <c r="S38" s="31"/>
      <c r="T38" s="29"/>
      <c r="U38" s="644" t="str">
        <f t="shared" si="1"/>
        <v/>
      </c>
    </row>
    <row r="39" spans="1:21" s="800" customFormat="1" ht="28.8" x14ac:dyDescent="0.3">
      <c r="A39" s="794" t="str">
        <f t="shared" si="0"/>
        <v>ok</v>
      </c>
      <c r="B39" s="22">
        <v>33</v>
      </c>
      <c r="C39" s="23"/>
      <c r="D39" s="24"/>
      <c r="E39" s="24"/>
      <c r="F39" s="22">
        <v>33</v>
      </c>
      <c r="G39" s="25"/>
      <c r="H39" s="26"/>
      <c r="I39" s="66"/>
      <c r="J39" s="828" t="str">
        <f>IF(G39="","",
IF(I39="",0,
IF(H39=I39,100%,
IF(ISERROR(I39/H39),0,
IF(ISERROR(H39/I39),0,
IF(H39&lt;&gt;0,
IF(AND(H39&gt;I39,Logo!$G$19=1),
I39/H39,
H39/I39
)))))))</f>
        <v/>
      </c>
      <c r="K39" s="27">
        <f>Logo!$F$15</f>
        <v>0.7</v>
      </c>
      <c r="L39" s="28">
        <f>Logo!$F$16</f>
        <v>0.9</v>
      </c>
      <c r="M39" s="22">
        <v>33</v>
      </c>
      <c r="N39" s="29"/>
      <c r="O39" s="68"/>
      <c r="P39" s="30"/>
      <c r="Q39" s="30"/>
      <c r="R39" s="30"/>
      <c r="S39" s="31"/>
      <c r="T39" s="29"/>
      <c r="U39" s="644" t="str">
        <f t="shared" ref="U39:U61" si="2">IF(G39="","",
IF(J39&lt;K39,3,
IF(J39&lt;L39,2,1)))</f>
        <v/>
      </c>
    </row>
    <row r="40" spans="1:21" s="800" customFormat="1" ht="28.8" x14ac:dyDescent="0.3">
      <c r="A40" s="794" t="str">
        <f t="shared" si="0"/>
        <v>ok</v>
      </c>
      <c r="B40" s="22">
        <v>34</v>
      </c>
      <c r="C40" s="23"/>
      <c r="D40" s="24"/>
      <c r="E40" s="24"/>
      <c r="F40" s="22">
        <v>34</v>
      </c>
      <c r="G40" s="25"/>
      <c r="H40" s="26"/>
      <c r="I40" s="66"/>
      <c r="J40" s="828" t="str">
        <f>IF(G40="","",
IF(I40="",0,
IF(H40=I40,100%,
IF(ISERROR(I40/H40),0,
IF(ISERROR(H40/I40),0,
IF(H40&lt;&gt;0,
IF(AND(H40&gt;I40,Logo!$G$19=1),
I40/H40,
H40/I40
)))))))</f>
        <v/>
      </c>
      <c r="K40" s="27">
        <f>Logo!$F$15</f>
        <v>0.7</v>
      </c>
      <c r="L40" s="28">
        <f>Logo!$F$16</f>
        <v>0.9</v>
      </c>
      <c r="M40" s="22">
        <v>34</v>
      </c>
      <c r="N40" s="29"/>
      <c r="O40" s="68"/>
      <c r="P40" s="30"/>
      <c r="Q40" s="30"/>
      <c r="R40" s="30"/>
      <c r="S40" s="31"/>
      <c r="T40" s="29"/>
      <c r="U40" s="644" t="str">
        <f t="shared" si="2"/>
        <v/>
      </c>
    </row>
    <row r="41" spans="1:21" s="800" customFormat="1" ht="28.8" x14ac:dyDescent="0.3">
      <c r="A41" s="794" t="str">
        <f t="shared" si="0"/>
        <v>ok</v>
      </c>
      <c r="B41" s="22">
        <v>35</v>
      </c>
      <c r="C41" s="23"/>
      <c r="D41" s="24"/>
      <c r="E41" s="24"/>
      <c r="F41" s="22">
        <v>35</v>
      </c>
      <c r="G41" s="25"/>
      <c r="H41" s="26"/>
      <c r="I41" s="66"/>
      <c r="J41" s="828" t="str">
        <f>IF(G41="","",
IF(I41="",0,
IF(H41=I41,100%,
IF(ISERROR(I41/H41),0,
IF(ISERROR(H41/I41),0,
IF(H41&lt;&gt;0,
IF(AND(H41&gt;I41,Logo!$G$19=1),
I41/H41,
H41/I41
)))))))</f>
        <v/>
      </c>
      <c r="K41" s="27">
        <f>Logo!$F$15</f>
        <v>0.7</v>
      </c>
      <c r="L41" s="28">
        <f>Logo!$F$16</f>
        <v>0.9</v>
      </c>
      <c r="M41" s="22">
        <v>35</v>
      </c>
      <c r="N41" s="29"/>
      <c r="O41" s="68"/>
      <c r="P41" s="30"/>
      <c r="Q41" s="30"/>
      <c r="R41" s="30"/>
      <c r="S41" s="31"/>
      <c r="T41" s="29"/>
      <c r="U41" s="644" t="str">
        <f t="shared" si="2"/>
        <v/>
      </c>
    </row>
    <row r="42" spans="1:21" s="800" customFormat="1" ht="28.8" x14ac:dyDescent="0.3">
      <c r="A42" s="794" t="str">
        <f t="shared" si="0"/>
        <v>ok</v>
      </c>
      <c r="B42" s="22">
        <v>36</v>
      </c>
      <c r="C42" s="23"/>
      <c r="D42" s="24"/>
      <c r="E42" s="24"/>
      <c r="F42" s="22">
        <v>36</v>
      </c>
      <c r="G42" s="25"/>
      <c r="H42" s="26"/>
      <c r="I42" s="66"/>
      <c r="J42" s="828" t="str">
        <f>IF(G42="","",
IF(I42="",0,
IF(H42=I42,100%,
IF(ISERROR(I42/H42),0,
IF(ISERROR(H42/I42),0,
IF(H42&lt;&gt;0,
IF(AND(H42&gt;I42,Logo!$G$19=1),
I42/H42,
H42/I42
)))))))</f>
        <v/>
      </c>
      <c r="K42" s="27">
        <f>Logo!$F$15</f>
        <v>0.7</v>
      </c>
      <c r="L42" s="28">
        <f>Logo!$F$16</f>
        <v>0.9</v>
      </c>
      <c r="M42" s="22">
        <v>36</v>
      </c>
      <c r="N42" s="29"/>
      <c r="O42" s="68"/>
      <c r="P42" s="30"/>
      <c r="Q42" s="30"/>
      <c r="R42" s="30"/>
      <c r="S42" s="31"/>
      <c r="T42" s="29"/>
      <c r="U42" s="644" t="str">
        <f t="shared" si="2"/>
        <v/>
      </c>
    </row>
    <row r="43" spans="1:21" s="800" customFormat="1" ht="28.8" x14ac:dyDescent="0.3">
      <c r="A43" s="794" t="str">
        <f t="shared" si="0"/>
        <v>ok</v>
      </c>
      <c r="B43" s="22">
        <v>37</v>
      </c>
      <c r="C43" s="23"/>
      <c r="D43" s="24"/>
      <c r="E43" s="24"/>
      <c r="F43" s="22">
        <v>37</v>
      </c>
      <c r="G43" s="25"/>
      <c r="H43" s="32"/>
      <c r="I43" s="66"/>
      <c r="J43" s="828" t="str">
        <f>IF(G43="","",
IF(I43="",0,
IF(H43=I43,100%,
IF(ISERROR(I43/H43),0,
IF(ISERROR(H43/I43),0,
IF(H43&lt;&gt;0,
IF(AND(H43&gt;I43,Logo!$G$19=1),
I43/H43,
H43/I43
)))))))</f>
        <v/>
      </c>
      <c r="K43" s="27">
        <f>Logo!$F$15</f>
        <v>0.7</v>
      </c>
      <c r="L43" s="28">
        <f>Logo!$F$16</f>
        <v>0.9</v>
      </c>
      <c r="M43" s="22">
        <v>37</v>
      </c>
      <c r="N43" s="29"/>
      <c r="O43" s="68"/>
      <c r="P43" s="30"/>
      <c r="Q43" s="30"/>
      <c r="R43" s="30"/>
      <c r="S43" s="31"/>
      <c r="T43" s="29"/>
      <c r="U43" s="644" t="str">
        <f t="shared" si="2"/>
        <v/>
      </c>
    </row>
    <row r="44" spans="1:21" s="800" customFormat="1" ht="28.8" x14ac:dyDescent="0.3">
      <c r="A44" s="794" t="str">
        <f t="shared" si="0"/>
        <v>ok</v>
      </c>
      <c r="B44" s="22">
        <v>38</v>
      </c>
      <c r="C44" s="23"/>
      <c r="D44" s="24"/>
      <c r="E44" s="24"/>
      <c r="F44" s="22">
        <v>38</v>
      </c>
      <c r="G44" s="25"/>
      <c r="H44" s="26"/>
      <c r="I44" s="66"/>
      <c r="J44" s="828" t="str">
        <f>IF(G44="","",
IF(I44="",0,
IF(H44=I44,100%,
IF(ISERROR(I44/H44),0,
IF(ISERROR(H44/I44),0,
IF(H44&lt;&gt;0,
IF(AND(H44&gt;I44,Logo!$G$19=1),
I44/H44,
H44/I44
)))))))</f>
        <v/>
      </c>
      <c r="K44" s="27">
        <f>Logo!$F$15</f>
        <v>0.7</v>
      </c>
      <c r="L44" s="28">
        <f>Logo!$F$16</f>
        <v>0.9</v>
      </c>
      <c r="M44" s="22">
        <v>38</v>
      </c>
      <c r="N44" s="29"/>
      <c r="O44" s="68"/>
      <c r="P44" s="30"/>
      <c r="Q44" s="30"/>
      <c r="R44" s="30"/>
      <c r="S44" s="31"/>
      <c r="T44" s="29"/>
      <c r="U44" s="644" t="str">
        <f t="shared" si="2"/>
        <v/>
      </c>
    </row>
    <row r="45" spans="1:21" s="800" customFormat="1" ht="28.8" x14ac:dyDescent="0.3">
      <c r="A45" s="794" t="str">
        <f t="shared" si="0"/>
        <v>ok</v>
      </c>
      <c r="B45" s="22">
        <v>39</v>
      </c>
      <c r="C45" s="23"/>
      <c r="D45" s="24"/>
      <c r="E45" s="24"/>
      <c r="F45" s="22">
        <v>39</v>
      </c>
      <c r="G45" s="25"/>
      <c r="H45" s="26"/>
      <c r="I45" s="66"/>
      <c r="J45" s="828" t="str">
        <f>IF(G45="","",
IF(I45="",0,
IF(H45=I45,100%,
IF(ISERROR(I45/H45),0,
IF(ISERROR(H45/I45),0,
IF(H45&lt;&gt;0,
IF(AND(H45&gt;I45,Logo!$G$19=1),
I45/H45,
H45/I45
)))))))</f>
        <v/>
      </c>
      <c r="K45" s="27">
        <f>Logo!$F$15</f>
        <v>0.7</v>
      </c>
      <c r="L45" s="28">
        <f>Logo!$F$16</f>
        <v>0.9</v>
      </c>
      <c r="M45" s="22">
        <v>39</v>
      </c>
      <c r="N45" s="29"/>
      <c r="O45" s="68"/>
      <c r="P45" s="30"/>
      <c r="Q45" s="30"/>
      <c r="R45" s="30"/>
      <c r="S45" s="31"/>
      <c r="T45" s="29"/>
      <c r="U45" s="644" t="str">
        <f t="shared" si="2"/>
        <v/>
      </c>
    </row>
    <row r="46" spans="1:21" s="800" customFormat="1" ht="28.8" x14ac:dyDescent="0.3">
      <c r="A46" s="794" t="str">
        <f t="shared" si="0"/>
        <v>ok</v>
      </c>
      <c r="B46" s="22">
        <v>40</v>
      </c>
      <c r="C46" s="23"/>
      <c r="D46" s="24"/>
      <c r="E46" s="24"/>
      <c r="F46" s="22">
        <v>40</v>
      </c>
      <c r="G46" s="33"/>
      <c r="H46" s="26"/>
      <c r="I46" s="66"/>
      <c r="J46" s="828" t="str">
        <f>IF(G46="","",
IF(I46="",0,
IF(H46=I46,100%,
IF(ISERROR(I46/H46),0,
IF(ISERROR(H46/I46),0,
IF(H46&lt;&gt;0,
IF(AND(H46&gt;I46,Logo!$G$19=1),
I46/H46,
H46/I46
)))))))</f>
        <v/>
      </c>
      <c r="K46" s="27">
        <f>Logo!$F$15</f>
        <v>0.7</v>
      </c>
      <c r="L46" s="28">
        <f>Logo!$F$16</f>
        <v>0.9</v>
      </c>
      <c r="M46" s="22">
        <v>40</v>
      </c>
      <c r="N46" s="29"/>
      <c r="O46" s="68"/>
      <c r="P46" s="30"/>
      <c r="Q46" s="30"/>
      <c r="R46" s="30"/>
      <c r="S46" s="31"/>
      <c r="T46" s="29"/>
      <c r="U46" s="644" t="str">
        <f t="shared" si="2"/>
        <v/>
      </c>
    </row>
    <row r="47" spans="1:21" s="800" customFormat="1" ht="28.8" x14ac:dyDescent="0.3">
      <c r="A47" s="794" t="str">
        <f t="shared" si="0"/>
        <v>ok</v>
      </c>
      <c r="B47" s="22">
        <v>41</v>
      </c>
      <c r="C47" s="23"/>
      <c r="D47" s="24"/>
      <c r="E47" s="24"/>
      <c r="F47" s="22">
        <v>41</v>
      </c>
      <c r="G47" s="25"/>
      <c r="H47" s="26"/>
      <c r="I47" s="66"/>
      <c r="J47" s="828" t="str">
        <f>IF(G47="","",
IF(I47="",0,
IF(H47=I47,100%,
IF(ISERROR(I47/H47),0,
IF(ISERROR(H47/I47),0,
IF(H47&lt;&gt;0,
IF(AND(H47&gt;I47,Logo!$G$19=1),
I47/H47,
H47/I47
)))))))</f>
        <v/>
      </c>
      <c r="K47" s="27">
        <f>Logo!$F$15</f>
        <v>0.7</v>
      </c>
      <c r="L47" s="28">
        <f>Logo!$F$16</f>
        <v>0.9</v>
      </c>
      <c r="M47" s="22">
        <v>41</v>
      </c>
      <c r="N47" s="29"/>
      <c r="O47" s="68"/>
      <c r="P47" s="30"/>
      <c r="Q47" s="30"/>
      <c r="R47" s="30"/>
      <c r="S47" s="31"/>
      <c r="T47" s="29"/>
      <c r="U47" s="644" t="str">
        <f t="shared" si="2"/>
        <v/>
      </c>
    </row>
    <row r="48" spans="1:21" s="801" customFormat="1" ht="28.8" x14ac:dyDescent="0.3">
      <c r="A48" s="794" t="str">
        <f t="shared" si="0"/>
        <v>ok</v>
      </c>
      <c r="B48" s="22">
        <v>42</v>
      </c>
      <c r="C48" s="23"/>
      <c r="D48" s="24"/>
      <c r="E48" s="24"/>
      <c r="F48" s="22">
        <v>42</v>
      </c>
      <c r="G48" s="25"/>
      <c r="H48" s="26"/>
      <c r="I48" s="66"/>
      <c r="J48" s="828" t="str">
        <f>IF(G48="","",
IF(I48="",0,
IF(H48=I48,100%,
IF(ISERROR(I48/H48),0,
IF(ISERROR(H48/I48),0,
IF(H48&lt;&gt;0,
IF(AND(H48&gt;I48,Logo!$G$19=1),
I48/H48,
H48/I48
)))))))</f>
        <v/>
      </c>
      <c r="K48" s="27">
        <f>Logo!$F$15</f>
        <v>0.7</v>
      </c>
      <c r="L48" s="28">
        <f>Logo!$F$16</f>
        <v>0.9</v>
      </c>
      <c r="M48" s="22">
        <v>42</v>
      </c>
      <c r="N48" s="29"/>
      <c r="O48" s="68"/>
      <c r="P48" s="30"/>
      <c r="Q48" s="30"/>
      <c r="R48" s="30"/>
      <c r="S48" s="31"/>
      <c r="T48" s="29"/>
      <c r="U48" s="644" t="str">
        <f t="shared" si="2"/>
        <v/>
      </c>
    </row>
    <row r="49" spans="1:21" s="801" customFormat="1" ht="28.8" x14ac:dyDescent="0.3">
      <c r="A49" s="794" t="str">
        <f t="shared" si="0"/>
        <v>ok</v>
      </c>
      <c r="B49" s="22">
        <v>43</v>
      </c>
      <c r="C49" s="23"/>
      <c r="D49" s="24"/>
      <c r="E49" s="24"/>
      <c r="F49" s="22">
        <v>43</v>
      </c>
      <c r="G49" s="25"/>
      <c r="H49" s="26"/>
      <c r="I49" s="66"/>
      <c r="J49" s="828" t="str">
        <f>IF(G49="","",
IF(I49="",0,
IF(H49=I49,100%,
IF(ISERROR(I49/H49),0,
IF(ISERROR(H49/I49),0,
IF(H49&lt;&gt;0,
IF(AND(H49&gt;I49,Logo!$G$19=1),
I49/H49,
H49/I49
)))))))</f>
        <v/>
      </c>
      <c r="K49" s="27">
        <f>Logo!$F$15</f>
        <v>0.7</v>
      </c>
      <c r="L49" s="28">
        <f>Logo!$F$16</f>
        <v>0.9</v>
      </c>
      <c r="M49" s="22">
        <v>43</v>
      </c>
      <c r="N49" s="29"/>
      <c r="O49" s="68"/>
      <c r="P49" s="30"/>
      <c r="Q49" s="30"/>
      <c r="R49" s="30"/>
      <c r="S49" s="31"/>
      <c r="T49" s="29"/>
      <c r="U49" s="644" t="str">
        <f t="shared" si="2"/>
        <v/>
      </c>
    </row>
    <row r="50" spans="1:21" s="801" customFormat="1" ht="28.8" x14ac:dyDescent="0.3">
      <c r="A50" s="794" t="str">
        <f t="shared" si="0"/>
        <v>ok</v>
      </c>
      <c r="B50" s="22">
        <v>44</v>
      </c>
      <c r="C50" s="23"/>
      <c r="D50" s="24"/>
      <c r="E50" s="24"/>
      <c r="F50" s="22">
        <v>44</v>
      </c>
      <c r="G50" s="25"/>
      <c r="H50" s="26"/>
      <c r="I50" s="66"/>
      <c r="J50" s="828" t="str">
        <f>IF(G50="","",
IF(I50="",0,
IF(H50=I50,100%,
IF(ISERROR(I50/H50),0,
IF(ISERROR(H50/I50),0,
IF(H50&lt;&gt;0,
IF(AND(H50&gt;I50,Logo!$G$19=1),
I50/H50,
H50/I50
)))))))</f>
        <v/>
      </c>
      <c r="K50" s="27">
        <f>Logo!$F$15</f>
        <v>0.7</v>
      </c>
      <c r="L50" s="28">
        <f>Logo!$F$16</f>
        <v>0.9</v>
      </c>
      <c r="M50" s="22">
        <v>44</v>
      </c>
      <c r="N50" s="29"/>
      <c r="O50" s="68"/>
      <c r="P50" s="35"/>
      <c r="Q50" s="35"/>
      <c r="R50" s="35"/>
      <c r="S50" s="36"/>
      <c r="T50" s="29"/>
      <c r="U50" s="644" t="str">
        <f t="shared" si="2"/>
        <v/>
      </c>
    </row>
    <row r="51" spans="1:21" s="801" customFormat="1" ht="28.8" x14ac:dyDescent="0.3">
      <c r="A51" s="794" t="str">
        <f t="shared" si="0"/>
        <v>ok</v>
      </c>
      <c r="B51" s="22">
        <v>45</v>
      </c>
      <c r="C51" s="23"/>
      <c r="D51" s="24"/>
      <c r="E51" s="24"/>
      <c r="F51" s="22">
        <v>45</v>
      </c>
      <c r="G51" s="25"/>
      <c r="H51" s="26"/>
      <c r="I51" s="66"/>
      <c r="J51" s="828" t="str">
        <f>IF(G51="","",
IF(I51="",0,
IF(H51=I51,100%,
IF(ISERROR(I51/H51),0,
IF(ISERROR(H51/I51),0,
IF(H51&lt;&gt;0,
IF(AND(H51&gt;I51,Logo!$G$19=1),
I51/H51,
H51/I51
)))))))</f>
        <v/>
      </c>
      <c r="K51" s="27">
        <f>Logo!$F$15</f>
        <v>0.7</v>
      </c>
      <c r="L51" s="28">
        <f>Logo!$F$16</f>
        <v>0.9</v>
      </c>
      <c r="M51" s="22">
        <v>45</v>
      </c>
      <c r="N51" s="29"/>
      <c r="O51" s="68"/>
      <c r="P51" s="30"/>
      <c r="Q51" s="30"/>
      <c r="R51" s="30"/>
      <c r="S51" s="31"/>
      <c r="T51" s="29"/>
      <c r="U51" s="644" t="str">
        <f t="shared" si="2"/>
        <v/>
      </c>
    </row>
    <row r="52" spans="1:21" s="801" customFormat="1" ht="28.8" x14ac:dyDescent="0.3">
      <c r="A52" s="794" t="str">
        <f t="shared" si="0"/>
        <v>ok</v>
      </c>
      <c r="B52" s="22">
        <v>46</v>
      </c>
      <c r="C52" s="23"/>
      <c r="D52" s="24"/>
      <c r="E52" s="24"/>
      <c r="F52" s="22">
        <v>46</v>
      </c>
      <c r="G52" s="25"/>
      <c r="H52" s="32"/>
      <c r="I52" s="66"/>
      <c r="J52" s="828" t="str">
        <f>IF(G52="","",
IF(I52="",0,
IF(H52=I52,100%,
IF(ISERROR(I52/H52),0,
IF(ISERROR(H52/I52),0,
IF(H52&lt;&gt;0,
IF(AND(H52&gt;I52,Logo!$G$19=1),
I52/H52,
H52/I52
)))))))</f>
        <v/>
      </c>
      <c r="K52" s="27">
        <f>Logo!$F$15</f>
        <v>0.7</v>
      </c>
      <c r="L52" s="28">
        <f>Logo!$F$16</f>
        <v>0.9</v>
      </c>
      <c r="M52" s="22">
        <v>46</v>
      </c>
      <c r="N52" s="29"/>
      <c r="O52" s="68"/>
      <c r="P52" s="35"/>
      <c r="Q52" s="35"/>
      <c r="R52" s="35"/>
      <c r="S52" s="36"/>
      <c r="T52" s="29"/>
      <c r="U52" s="644" t="str">
        <f t="shared" si="2"/>
        <v/>
      </c>
    </row>
    <row r="53" spans="1:21" s="801" customFormat="1" ht="28.8" x14ac:dyDescent="0.3">
      <c r="A53" s="794" t="str">
        <f t="shared" si="0"/>
        <v>ok</v>
      </c>
      <c r="B53" s="22">
        <v>47</v>
      </c>
      <c r="C53" s="23"/>
      <c r="D53" s="24"/>
      <c r="E53" s="24"/>
      <c r="F53" s="22">
        <v>47</v>
      </c>
      <c r="G53" s="25"/>
      <c r="H53" s="26"/>
      <c r="I53" s="66"/>
      <c r="J53" s="828" t="str">
        <f>IF(G53="","",
IF(I53="",0,
IF(H53=I53,100%,
IF(ISERROR(I53/H53),0,
IF(ISERROR(H53/I53),0,
IF(H53&lt;&gt;0,
IF(AND(H53&gt;I53,Logo!$G$19=1),
I53/H53,
H53/I53
)))))))</f>
        <v/>
      </c>
      <c r="K53" s="27">
        <f>Logo!$F$15</f>
        <v>0.7</v>
      </c>
      <c r="L53" s="28">
        <f>Logo!$F$16</f>
        <v>0.9</v>
      </c>
      <c r="M53" s="22">
        <v>47</v>
      </c>
      <c r="N53" s="29"/>
      <c r="O53" s="68"/>
      <c r="P53" s="35"/>
      <c r="Q53" s="35"/>
      <c r="R53" s="35"/>
      <c r="S53" s="36"/>
      <c r="T53" s="29"/>
      <c r="U53" s="644" t="str">
        <f t="shared" si="2"/>
        <v/>
      </c>
    </row>
    <row r="54" spans="1:21" s="801" customFormat="1" ht="28.8" x14ac:dyDescent="0.3">
      <c r="A54" s="794" t="str">
        <f t="shared" si="0"/>
        <v>ok</v>
      </c>
      <c r="B54" s="22">
        <v>48</v>
      </c>
      <c r="C54" s="23"/>
      <c r="D54" s="24"/>
      <c r="E54" s="24"/>
      <c r="F54" s="22">
        <v>48</v>
      </c>
      <c r="G54" s="25"/>
      <c r="H54" s="26"/>
      <c r="I54" s="66"/>
      <c r="J54" s="828" t="str">
        <f>IF(G54="","",
IF(I54="",0,
IF(H54=I54,100%,
IF(ISERROR(I54/H54),0,
IF(ISERROR(H54/I54),0,
IF(H54&lt;&gt;0,
IF(AND(H54&gt;I54,Logo!$G$19=1),
I54/H54,
H54/I54
)))))))</f>
        <v/>
      </c>
      <c r="K54" s="27">
        <f>Logo!$F$15</f>
        <v>0.7</v>
      </c>
      <c r="L54" s="28">
        <f>Logo!$F$16</f>
        <v>0.9</v>
      </c>
      <c r="M54" s="22">
        <v>48</v>
      </c>
      <c r="N54" s="29"/>
      <c r="O54" s="68"/>
      <c r="P54" s="35"/>
      <c r="Q54" s="35"/>
      <c r="R54" s="35"/>
      <c r="S54" s="36"/>
      <c r="T54" s="29"/>
      <c r="U54" s="644" t="str">
        <f t="shared" si="2"/>
        <v/>
      </c>
    </row>
    <row r="55" spans="1:21" s="801" customFormat="1" ht="28.8" x14ac:dyDescent="0.3">
      <c r="A55" s="794" t="str">
        <f t="shared" si="0"/>
        <v>ok</v>
      </c>
      <c r="B55" s="22">
        <v>49</v>
      </c>
      <c r="C55" s="23"/>
      <c r="D55" s="24"/>
      <c r="E55" s="24"/>
      <c r="F55" s="22">
        <v>49</v>
      </c>
      <c r="G55" s="33"/>
      <c r="H55" s="26"/>
      <c r="I55" s="66"/>
      <c r="J55" s="828" t="str">
        <f>IF(G55="","",
IF(I55="",0,
IF(H55=I55,100%,
IF(ISERROR(I55/H55),0,
IF(ISERROR(H55/I55),0,
IF(H55&lt;&gt;0,
IF(AND(H55&gt;I55,Logo!$G$19=1),
I55/H55,
H55/I55
)))))))</f>
        <v/>
      </c>
      <c r="K55" s="27">
        <f>Logo!$F$15</f>
        <v>0.7</v>
      </c>
      <c r="L55" s="28">
        <f>Logo!$F$16</f>
        <v>0.9</v>
      </c>
      <c r="M55" s="22">
        <v>49</v>
      </c>
      <c r="N55" s="29"/>
      <c r="O55" s="68"/>
      <c r="P55" s="35"/>
      <c r="Q55" s="35"/>
      <c r="R55" s="35"/>
      <c r="S55" s="36"/>
      <c r="T55" s="29"/>
      <c r="U55" s="644" t="str">
        <f t="shared" si="2"/>
        <v/>
      </c>
    </row>
    <row r="56" spans="1:21" s="801" customFormat="1" ht="28.8" x14ac:dyDescent="0.3">
      <c r="A56" s="794" t="str">
        <f t="shared" si="0"/>
        <v>ok</v>
      </c>
      <c r="B56" s="22">
        <v>50</v>
      </c>
      <c r="C56" s="23"/>
      <c r="D56" s="24"/>
      <c r="E56" s="24"/>
      <c r="F56" s="22">
        <v>50</v>
      </c>
      <c r="G56" s="25"/>
      <c r="H56" s="26"/>
      <c r="I56" s="66"/>
      <c r="J56" s="828" t="str">
        <f>IF(G56="","",
IF(I56="",0,
IF(H56=I56,100%,
IF(ISERROR(I56/H56),0,
IF(ISERROR(H56/I56),0,
IF(H56&lt;&gt;0,
IF(AND(H56&gt;I56,Logo!$G$19=1),
I56/H56,
H56/I56
)))))))</f>
        <v/>
      </c>
      <c r="K56" s="27">
        <f>Logo!$F$15</f>
        <v>0.7</v>
      </c>
      <c r="L56" s="28">
        <f>Logo!$F$16</f>
        <v>0.9</v>
      </c>
      <c r="M56" s="22">
        <v>50</v>
      </c>
      <c r="N56" s="29"/>
      <c r="O56" s="68"/>
      <c r="P56" s="35"/>
      <c r="Q56" s="35"/>
      <c r="R56" s="35"/>
      <c r="S56" s="36"/>
      <c r="T56" s="29"/>
      <c r="U56" s="644" t="str">
        <f t="shared" si="2"/>
        <v/>
      </c>
    </row>
    <row r="57" spans="1:21" s="801" customFormat="1" ht="28.8" x14ac:dyDescent="0.3">
      <c r="A57" s="794" t="str">
        <f t="shared" si="0"/>
        <v>ok</v>
      </c>
      <c r="B57" s="22">
        <v>51</v>
      </c>
      <c r="C57" s="23"/>
      <c r="D57" s="24"/>
      <c r="E57" s="24"/>
      <c r="F57" s="22">
        <v>51</v>
      </c>
      <c r="G57" s="25"/>
      <c r="H57" s="26"/>
      <c r="I57" s="66"/>
      <c r="J57" s="828" t="str">
        <f>IF(G57="","",
IF(I57="",0,
IF(H57=I57,100%,
IF(ISERROR(I57/H57),0,
IF(ISERROR(H57/I57),0,
IF(H57&lt;&gt;0,
IF(AND(H57&gt;I57,Logo!$G$19=1),
I57/H57,
H57/I57
)))))))</f>
        <v/>
      </c>
      <c r="K57" s="27">
        <f>Logo!$F$15</f>
        <v>0.7</v>
      </c>
      <c r="L57" s="28">
        <f>Logo!$F$16</f>
        <v>0.9</v>
      </c>
      <c r="M57" s="22">
        <v>51</v>
      </c>
      <c r="N57" s="29"/>
      <c r="O57" s="68"/>
      <c r="P57" s="35"/>
      <c r="Q57" s="35"/>
      <c r="R57" s="35"/>
      <c r="S57" s="36"/>
      <c r="T57" s="29"/>
      <c r="U57" s="644" t="str">
        <f t="shared" si="2"/>
        <v/>
      </c>
    </row>
    <row r="58" spans="1:21" s="801" customFormat="1" ht="28.8" x14ac:dyDescent="0.3">
      <c r="A58" s="794" t="str">
        <f t="shared" si="0"/>
        <v>ok</v>
      </c>
      <c r="B58" s="22">
        <v>52</v>
      </c>
      <c r="C58" s="23"/>
      <c r="D58" s="24"/>
      <c r="E58" s="24"/>
      <c r="F58" s="22">
        <v>52</v>
      </c>
      <c r="G58" s="25"/>
      <c r="H58" s="26"/>
      <c r="I58" s="66"/>
      <c r="J58" s="828" t="str">
        <f>IF(G58="","",
IF(I58="",0,
IF(H58=I58,100%,
IF(ISERROR(I58/H58),0,
IF(ISERROR(H58/I58),0,
IF(H58&lt;&gt;0,
IF(AND(H58&gt;I58,Logo!$G$19=1),
I58/H58,
H58/I58
)))))))</f>
        <v/>
      </c>
      <c r="K58" s="27">
        <f>Logo!$F$15</f>
        <v>0.7</v>
      </c>
      <c r="L58" s="28">
        <f>Logo!$F$16</f>
        <v>0.9</v>
      </c>
      <c r="M58" s="22">
        <v>52</v>
      </c>
      <c r="N58" s="29"/>
      <c r="O58" s="68"/>
      <c r="P58" s="30"/>
      <c r="Q58" s="30"/>
      <c r="R58" s="30"/>
      <c r="S58" s="31"/>
      <c r="T58" s="29"/>
      <c r="U58" s="644" t="str">
        <f t="shared" si="2"/>
        <v/>
      </c>
    </row>
    <row r="59" spans="1:21" s="801" customFormat="1" ht="28.8" x14ac:dyDescent="0.3">
      <c r="A59" s="794" t="str">
        <f t="shared" si="0"/>
        <v>ok</v>
      </c>
      <c r="B59" s="22">
        <v>53</v>
      </c>
      <c r="C59" s="23"/>
      <c r="D59" s="24"/>
      <c r="E59" s="24"/>
      <c r="F59" s="22">
        <v>53</v>
      </c>
      <c r="G59" s="25"/>
      <c r="H59" s="26"/>
      <c r="I59" s="66"/>
      <c r="J59" s="828" t="str">
        <f>IF(G59="","",
IF(I59="",0,
IF(H59=I59,100%,
IF(ISERROR(I59/H59),0,
IF(ISERROR(H59/I59),0,
IF(H59&lt;&gt;0,
IF(AND(H59&gt;I59,Logo!$G$19=1),
I59/H59,
H59/I59
)))))))</f>
        <v/>
      </c>
      <c r="K59" s="27">
        <f>Logo!$F$15</f>
        <v>0.7</v>
      </c>
      <c r="L59" s="28">
        <f>Logo!$F$16</f>
        <v>0.9</v>
      </c>
      <c r="M59" s="22">
        <v>53</v>
      </c>
      <c r="N59" s="29"/>
      <c r="O59" s="68"/>
      <c r="P59" s="30"/>
      <c r="Q59" s="30"/>
      <c r="R59" s="30"/>
      <c r="S59" s="31"/>
      <c r="T59" s="29"/>
      <c r="U59" s="644" t="str">
        <f t="shared" si="2"/>
        <v/>
      </c>
    </row>
    <row r="60" spans="1:21" s="801" customFormat="1" ht="28.8" x14ac:dyDescent="0.3">
      <c r="A60" s="794" t="str">
        <f t="shared" si="0"/>
        <v>ok</v>
      </c>
      <c r="B60" s="22">
        <v>54</v>
      </c>
      <c r="C60" s="23"/>
      <c r="D60" s="24"/>
      <c r="E60" s="24"/>
      <c r="F60" s="22">
        <v>54</v>
      </c>
      <c r="G60" s="25"/>
      <c r="H60" s="26"/>
      <c r="I60" s="66"/>
      <c r="J60" s="828" t="str">
        <f>IF(G60="","",
IF(I60="",0,
IF(H60=I60,100%,
IF(ISERROR(I60/H60),0,
IF(ISERROR(H60/I60),0,
IF(H60&lt;&gt;0,
IF(AND(H60&gt;I60,Logo!$G$19=1),
I60/H60,
H60/I60
)))))))</f>
        <v/>
      </c>
      <c r="K60" s="27">
        <f>Logo!$F$15</f>
        <v>0.7</v>
      </c>
      <c r="L60" s="28">
        <f>Logo!$F$16</f>
        <v>0.9</v>
      </c>
      <c r="M60" s="22">
        <v>54</v>
      </c>
      <c r="N60" s="29"/>
      <c r="O60" s="68"/>
      <c r="P60" s="30"/>
      <c r="Q60" s="30"/>
      <c r="R60" s="30"/>
      <c r="S60" s="31"/>
      <c r="T60" s="29"/>
      <c r="U60" s="644" t="str">
        <f t="shared" si="2"/>
        <v/>
      </c>
    </row>
    <row r="61" spans="1:21" s="801" customFormat="1" ht="28.8" x14ac:dyDescent="0.3">
      <c r="A61" s="794" t="str">
        <f t="shared" si="0"/>
        <v>ok</v>
      </c>
      <c r="B61" s="22">
        <v>55</v>
      </c>
      <c r="C61" s="23"/>
      <c r="D61" s="24"/>
      <c r="E61" s="24"/>
      <c r="F61" s="22">
        <v>55</v>
      </c>
      <c r="G61" s="25"/>
      <c r="H61" s="26"/>
      <c r="I61" s="66"/>
      <c r="J61" s="828" t="str">
        <f>IF(G61="","",
IF(I61="",0,
IF(H61=I61,100%,
IF(ISERROR(I61/H61),0,
IF(ISERROR(H61/I61),0,
IF(H61&lt;&gt;0,
IF(AND(H61&gt;I61,Logo!$G$19=1),
I61/H61,
H61/I61
)))))))</f>
        <v/>
      </c>
      <c r="K61" s="27">
        <f>Logo!$F$15</f>
        <v>0.7</v>
      </c>
      <c r="L61" s="28">
        <f>Logo!$F$16</f>
        <v>0.9</v>
      </c>
      <c r="M61" s="22">
        <v>55</v>
      </c>
      <c r="N61" s="29"/>
      <c r="O61" s="68"/>
      <c r="P61" s="30"/>
      <c r="Q61" s="30"/>
      <c r="R61" s="30"/>
      <c r="S61" s="31"/>
      <c r="T61" s="29"/>
      <c r="U61" s="644" t="str">
        <f t="shared" si="2"/>
        <v/>
      </c>
    </row>
    <row r="62" spans="1:21" s="831" customFormat="1" ht="14.85" customHeight="1" x14ac:dyDescent="0.3">
      <c r="A62" s="794" t="str">
        <f>IF($C$62="","","ok")</f>
        <v>ok</v>
      </c>
      <c r="B62" s="829"/>
      <c r="C62" s="605" t="s">
        <v>1152</v>
      </c>
      <c r="D62" s="605"/>
      <c r="E62" s="605"/>
      <c r="F62" s="829"/>
      <c r="G62" s="818"/>
      <c r="H62" s="819"/>
      <c r="I62" s="830"/>
      <c r="J62" s="830"/>
      <c r="K62" s="830"/>
      <c r="M62" s="827"/>
      <c r="N62" s="827"/>
      <c r="O62" s="820"/>
      <c r="P62" s="827"/>
      <c r="Q62" s="827"/>
      <c r="R62" s="827"/>
      <c r="S62" s="827"/>
      <c r="T62" s="757">
        <f ca="1">TODAY()</f>
        <v>46049</v>
      </c>
      <c r="U62" s="832"/>
    </row>
    <row r="80" spans="3:3" s="644" customFormat="1" ht="0.45" customHeight="1" x14ac:dyDescent="0.3">
      <c r="C80" s="833" t="str">
        <f ca="1">CONCATENATE(F84," ",C5)</f>
        <v>2 Objectifs annuels</v>
      </c>
    </row>
    <row r="81" spans="3:6" s="644" customFormat="1" ht="0.45" customHeight="1" x14ac:dyDescent="0.3">
      <c r="C81" s="730" t="str">
        <f ca="1">' '!A148</f>
        <v>pas atteint</v>
      </c>
      <c r="D81" s="730"/>
      <c r="E81" s="730"/>
      <c r="F81" s="731">
        <f>COUNTIF(U7:U61,3)</f>
        <v>1</v>
      </c>
    </row>
    <row r="82" spans="3:6" s="644" customFormat="1" ht="0.45" customHeight="1" x14ac:dyDescent="0.3">
      <c r="C82" s="730" t="str">
        <f ca="1">' '!A149</f>
        <v>partiellement</v>
      </c>
      <c r="D82" s="730"/>
      <c r="E82" s="730"/>
      <c r="F82" s="731">
        <f>COUNTIF(U7:U61,2)</f>
        <v>1</v>
      </c>
    </row>
    <row r="83" spans="3:6" s="644" customFormat="1" ht="0.45" customHeight="1" x14ac:dyDescent="0.3">
      <c r="C83" s="730" t="str">
        <f ca="1">' '!A150</f>
        <v>atteint</v>
      </c>
      <c r="D83" s="730"/>
      <c r="E83" s="730"/>
      <c r="F83" s="731">
        <f>COUNTIF(U7:U61,1)</f>
        <v>0</v>
      </c>
    </row>
    <row r="84" spans="3:6" s="644" customFormat="1" ht="0.45" customHeight="1" x14ac:dyDescent="0.3">
      <c r="C84" s="833" t="s">
        <v>504</v>
      </c>
      <c r="D84" s="833"/>
      <c r="E84" s="833"/>
      <c r="F84" s="731">
        <f>SUM(F81:F83)</f>
        <v>2</v>
      </c>
    </row>
    <row r="85" spans="3:6" s="644" customFormat="1" ht="0.45" customHeight="1" x14ac:dyDescent="0.3">
      <c r="C85" s="833" t="str">
        <f ca="1">CONCATENATE(F89," ",N5)</f>
        <v>2 Mesures / Projets</v>
      </c>
      <c r="D85" s="833"/>
      <c r="E85" s="833"/>
      <c r="F85" s="729"/>
    </row>
    <row r="86" spans="3:6" s="644" customFormat="1" ht="0.45" customHeight="1" x14ac:dyDescent="0.3">
      <c r="C86" s="730" t="str">
        <f ca="1">C81</f>
        <v>pas atteint</v>
      </c>
      <c r="D86" s="730"/>
      <c r="E86" s="730"/>
      <c r="F86" s="731">
        <f>COUNTIF(S7:S61,3)</f>
        <v>0</v>
      </c>
    </row>
    <row r="87" spans="3:6" s="644" customFormat="1" ht="0.45" customHeight="1" x14ac:dyDescent="0.3">
      <c r="C87" s="730" t="str">
        <f ca="1">C82</f>
        <v>partiellement</v>
      </c>
      <c r="D87" s="730"/>
      <c r="E87" s="730"/>
      <c r="F87" s="731">
        <f>COUNTIF(S7:S61,2)</f>
        <v>1</v>
      </c>
    </row>
    <row r="88" spans="3:6" s="644" customFormat="1" ht="0.45" customHeight="1" x14ac:dyDescent="0.3">
      <c r="C88" s="730" t="str">
        <f ca="1">C83</f>
        <v>atteint</v>
      </c>
      <c r="D88" s="730"/>
      <c r="E88" s="730"/>
      <c r="F88" s="731">
        <f>COUNTIF(S7:S61,1)</f>
        <v>1</v>
      </c>
    </row>
    <row r="89" spans="3:6" s="644" customFormat="1" ht="0.45" customHeight="1" x14ac:dyDescent="0.3">
      <c r="C89" s="728" t="str">
        <f>C84</f>
        <v>TOTAL</v>
      </c>
      <c r="D89" s="728"/>
      <c r="E89" s="728"/>
      <c r="F89" s="731">
        <f>SUM(F86:F88)</f>
        <v>2</v>
      </c>
    </row>
    <row r="90" spans="3:6" s="644" customFormat="1" ht="0.45" customHeight="1" x14ac:dyDescent="0.3">
      <c r="C90" s="728" t="str">
        <f ca="1">CONCATENATE(' '!A147,": ",F94)</f>
        <v>TOTAL: 4</v>
      </c>
      <c r="D90" s="728"/>
      <c r="E90" s="728"/>
      <c r="F90" s="729"/>
    </row>
    <row r="91" spans="3:6" s="644" customFormat="1" ht="0.45" customHeight="1" x14ac:dyDescent="0.3">
      <c r="C91" s="730" t="str">
        <f ca="1">C86</f>
        <v>pas atteint</v>
      </c>
      <c r="D91" s="730"/>
      <c r="E91" s="730"/>
      <c r="F91" s="731">
        <f>F81+F86</f>
        <v>1</v>
      </c>
    </row>
    <row r="92" spans="3:6" s="644" customFormat="1" ht="0.45" customHeight="1" x14ac:dyDescent="0.3">
      <c r="C92" s="730" t="str">
        <f ca="1">C87</f>
        <v>partiellement</v>
      </c>
      <c r="D92" s="730"/>
      <c r="E92" s="730"/>
      <c r="F92" s="731">
        <f>F82+F87</f>
        <v>2</v>
      </c>
    </row>
    <row r="93" spans="3:6" s="644" customFormat="1" ht="0.45" customHeight="1" x14ac:dyDescent="0.3">
      <c r="C93" s="730" t="str">
        <f ca="1">C88</f>
        <v>atteint</v>
      </c>
      <c r="D93" s="730"/>
      <c r="E93" s="730"/>
      <c r="F93" s="731">
        <f>F83+F88</f>
        <v>1</v>
      </c>
    </row>
    <row r="94" spans="3:6" s="644" customFormat="1" ht="0.45" customHeight="1" x14ac:dyDescent="0.3">
      <c r="C94" s="728" t="str">
        <f>C89</f>
        <v>TOTAL</v>
      </c>
      <c r="D94" s="728"/>
      <c r="E94" s="728"/>
      <c r="F94" s="731">
        <f>SUM(F91:F93)</f>
        <v>4</v>
      </c>
    </row>
  </sheetData>
  <sheetProtection sheet="1" objects="1" scenarios="1" formatCells="0" formatColumns="0" formatRows="0" insertHyperlinks="0" sort="0" autoFilter="0"/>
  <autoFilter ref="A6:S76" xr:uid="{00000000-0009-0000-0000-00000A000000}"/>
  <sortState xmlns:xlrd2="http://schemas.microsoft.com/office/spreadsheetml/2017/richdata2" ref="B7:T61">
    <sortCondition ref="M7:M61"/>
  </sortState>
  <mergeCells count="1">
    <mergeCell ref="F1:G1"/>
  </mergeCells>
  <conditionalFormatting sqref="S6">
    <cfRule type="iconSet" priority="145">
      <iconSet iconSet="3Symbols2" showValue="0" reverse="1">
        <cfvo type="percent" val="0"/>
        <cfvo type="num" val="1.25"/>
        <cfvo type="num" val="2.25"/>
      </iconSet>
    </cfRule>
  </conditionalFormatting>
  <conditionalFormatting sqref="J7:J61">
    <cfRule type="dataBar" priority="30">
      <dataBar>
        <cfvo type="num" val="0"/>
        <cfvo type="num" val="1"/>
        <color rgb="FF638EC6"/>
      </dataBar>
      <extLst>
        <ext xmlns:x14="http://schemas.microsoft.com/office/spreadsheetml/2009/9/main" uri="{B025F937-C7B1-47D3-B67F-A62EFF666E3E}">
          <x14:id>{85A12E43-6C02-44AB-AF48-E9CF2A838D85}</x14:id>
        </ext>
      </extLst>
    </cfRule>
  </conditionalFormatting>
  <conditionalFormatting sqref="R7:R61">
    <cfRule type="expression" dxfId="787" priority="27">
      <formula>AND(P7&lt;&gt;"",S7&lt;&gt;1,R7&lt;=TODAY())</formula>
    </cfRule>
    <cfRule type="expression" dxfId="786" priority="29">
      <formula>AND(P7&lt;&gt;"",S7&lt;&gt;1,R7&lt;=TODAY()+7)</formula>
    </cfRule>
  </conditionalFormatting>
  <conditionalFormatting sqref="B7:B61 M7:M61">
    <cfRule type="expression" dxfId="785" priority="24">
      <formula>MOD(ROW(A2),2)=0</formula>
    </cfRule>
    <cfRule type="expression" dxfId="784" priority="26">
      <formula>MOD(ROW(A1),2)=0</formula>
    </cfRule>
  </conditionalFormatting>
  <conditionalFormatting sqref="N7:N61 P7:T61 C7:E61">
    <cfRule type="expression" dxfId="783" priority="67">
      <formula>MOD(ROW(A1),2)=0</formula>
    </cfRule>
    <cfRule type="expression" dxfId="782" priority="101">
      <formula>MOD(ROW(A2),2)=0</formula>
    </cfRule>
  </conditionalFormatting>
  <conditionalFormatting sqref="J7:J61">
    <cfRule type="expression" dxfId="781" priority="18159">
      <formula>MOD(ROW(H1),2)=0</formula>
    </cfRule>
    <cfRule type="expression" dxfId="780" priority="18160">
      <formula>MOD(ROW(H2),2)=0</formula>
    </cfRule>
  </conditionalFormatting>
  <conditionalFormatting sqref="O7:O61">
    <cfRule type="expression" dxfId="779" priority="6">
      <formula>MOD(ROW(M1),2)=0</formula>
    </cfRule>
    <cfRule type="expression" dxfId="778" priority="7">
      <formula>MOD(ROW(M2),2)=0</formula>
    </cfRule>
  </conditionalFormatting>
  <conditionalFormatting sqref="O7:O61">
    <cfRule type="expression" dxfId="777" priority="3">
      <formula>O7=3</formula>
    </cfRule>
    <cfRule type="expression" dxfId="776" priority="4">
      <formula>O7=2</formula>
    </cfRule>
    <cfRule type="expression" dxfId="775" priority="5">
      <formula>O7=1</formula>
    </cfRule>
  </conditionalFormatting>
  <conditionalFormatting sqref="G7:I61">
    <cfRule type="expression" dxfId="774" priority="18197">
      <formula>MOD(ROW(G1),2)=0</formula>
    </cfRule>
    <cfRule type="expression" dxfId="773" priority="18198">
      <formula>MOD(ROW(E2),2)=0</formula>
    </cfRule>
  </conditionalFormatting>
  <conditionalFormatting sqref="F7:F61">
    <cfRule type="expression" dxfId="772" priority="18199">
      <formula>MOD(ROW(E2),2)=0</formula>
    </cfRule>
    <cfRule type="expression" dxfId="771" priority="18200">
      <formula>MOD(ROW(G1),2)=0</formula>
    </cfRule>
  </conditionalFormatting>
  <dataValidations count="3">
    <dataValidation type="list" showInputMessage="1" showErrorMessage="1" sqref="S7:S61" xr:uid="{00000000-0002-0000-0A00-000000000000}">
      <formula1>"1,2,3"</formula1>
    </dataValidation>
    <dataValidation type="list" errorStyle="warning" allowBlank="1" showInputMessage="1" showErrorMessage="1" sqref="K7:L61" xr:uid="{00000000-0002-0000-0A00-000001000000}">
      <formula1>"0%,10%,20%,30%,40%,50%,60%,70%,80%,90%,100%"</formula1>
    </dataValidation>
    <dataValidation type="list" allowBlank="1" showInputMessage="1" showErrorMessage="1" errorTitle="Priority" error="Please select priority 1 to 3" sqref="O7:O61" xr:uid="{00000000-0002-0000-0A00-000002000000}">
      <formula1>"1,2,3"</formula1>
    </dataValidation>
  </dataValidations>
  <pageMargins left="0.19685039370078741" right="0.19685039370078741" top="0.31496062992125984" bottom="0.43307086614173229" header="0" footer="0.19685039370078741"/>
  <pageSetup paperSize="8" scale="86" fitToHeight="2" orientation="landscape" r:id="rId1"/>
  <headerFooter>
    <oddFooter>&amp;L&amp;8(c) S. Imboden&amp;C&amp;8printed &amp;D&amp;R&amp;8&amp;P/&amp;N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85A12E43-6C02-44AB-AF48-E9CF2A838D85}">
            <x14:dataBar minLength="0" maxLength="100" direction="leftToRight">
              <x14:cfvo type="num">
                <xm:f>0</xm:f>
              </x14:cfvo>
              <x14:cfvo type="num">
                <xm:f>1</xm:f>
              </x14:cfvo>
              <x14:negativeFillColor rgb="FFFF0000"/>
              <x14:axisColor rgb="FF000000"/>
            </x14:dataBar>
          </x14:cfRule>
          <xm:sqref>J7:J61</xm:sqref>
        </x14:conditionalFormatting>
        <x14:conditionalFormatting xmlns:xm="http://schemas.microsoft.com/office/excel/2006/main">
          <x14:cfRule type="iconSet" priority="23" id="{9886D1E2-B052-4FF7-853D-635A06D3F782}">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S7:S61</xm:sqref>
        </x14:conditionalFormatting>
      </x14:conditionalFormattings>
    </ext>
    <ext xmlns:x14="http://schemas.microsoft.com/office/spreadsheetml/2009/9/main" uri="{CCE6A557-97BC-4b89-ADB6-D9C93CAAB3DF}">
      <x14:dataValidations xmlns:xm="http://schemas.microsoft.com/office/excel/2006/main" count="1">
        <x14:dataValidation type="list" allowBlank="1" xr:uid="{54D9F136-9B16-4156-99CD-A39E19573B7A}">
          <x14:formula1>
            <xm:f>KPI!#REF!</xm:f>
          </x14:formula1>
          <xm:sqref>G7:G61</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snahmen1">
    <tabColor theme="5" tint="0.59999389629810485"/>
    <pageSetUpPr fitToPage="1"/>
  </sheetPr>
  <dimension ref="A1:BMA108"/>
  <sheetViews>
    <sheetView showGridLines="0" zoomScaleNormal="100" workbookViewId="0">
      <pane xSplit="3" ySplit="5" topLeftCell="D6" activePane="bottomRight" state="frozen"/>
      <selection sqref="A1:XFD1048576"/>
      <selection pane="topRight" sqref="A1:XFD1048576"/>
      <selection pane="bottomLeft" sqref="A1:XFD1048576"/>
      <selection pane="bottomRight"/>
    </sheetView>
  </sheetViews>
  <sheetFormatPr baseColWidth="10" defaultColWidth="11.44140625" defaultRowHeight="18.75" customHeight="1" x14ac:dyDescent="0.3"/>
  <cols>
    <col min="1" max="1" width="6" style="847" customWidth="1"/>
    <col min="2" max="2" width="4.33203125" style="871" bestFit="1" customWidth="1"/>
    <col min="3" max="3" width="27.5546875" style="835" customWidth="1"/>
    <col min="4" max="4" width="4.6640625" style="834" customWidth="1"/>
    <col min="5" max="5" width="28.44140625" style="835" customWidth="1"/>
    <col min="6" max="6" width="9.44140625" style="836" customWidth="1"/>
    <col min="7" max="7" width="8.5546875" style="836" customWidth="1"/>
    <col min="8" max="8" width="7.33203125" style="836" hidden="1" customWidth="1"/>
    <col min="9" max="10" width="7.5546875" style="836" hidden="1" customWidth="1"/>
    <col min="11" max="11" width="11.44140625" style="836" customWidth="1"/>
    <col min="12" max="12" width="11.44140625" style="890" hidden="1" customWidth="1"/>
    <col min="13" max="13" width="4.6640625" style="820" hidden="1" customWidth="1"/>
    <col min="14" max="14" width="37.6640625" style="797" hidden="1" customWidth="1"/>
    <col min="15" max="15" width="4.6640625" style="820" customWidth="1"/>
    <col min="16" max="16" width="41.5546875" style="797" customWidth="1"/>
    <col min="17" max="17" width="2.6640625" style="798" customWidth="1"/>
    <col min="18" max="20" width="10.44140625" style="797" bestFit="1" customWidth="1"/>
    <col min="21" max="21" width="4.5546875" style="837" customWidth="1"/>
    <col min="22" max="22" width="3.6640625" style="850" customWidth="1"/>
    <col min="23" max="26" width="3.6640625" style="800" customWidth="1"/>
    <col min="27" max="28" width="3.6640625" style="801" customWidth="1"/>
    <col min="29" max="42" width="3.6640625" style="641" customWidth="1"/>
    <col min="43" max="16384" width="11.44140625" style="641"/>
  </cols>
  <sheetData>
    <row r="1" spans="1:1691" s="40" customFormat="1" ht="45" customHeight="1" x14ac:dyDescent="0.6">
      <c r="A1" s="595"/>
      <c r="B1" s="595"/>
      <c r="C1" s="838" t="str">
        <f ca="1">' '!A131</f>
        <v>I N N O V A T I O N  &amp;  O P P O R T U N I T É S</v>
      </c>
      <c r="D1" s="665"/>
      <c r="E1" s="596"/>
      <c r="F1" s="596"/>
      <c r="G1" s="596"/>
      <c r="H1" s="596"/>
      <c r="I1" s="596"/>
      <c r="J1" s="596"/>
      <c r="K1" s="596"/>
      <c r="L1" s="839"/>
      <c r="M1" s="668"/>
      <c r="N1" s="780"/>
      <c r="O1" s="668"/>
      <c r="P1" s="780"/>
      <c r="Q1" s="781"/>
      <c r="R1" s="782"/>
      <c r="S1" s="671"/>
      <c r="T1" s="840"/>
      <c r="U1" s="668"/>
      <c r="V1" s="841"/>
      <c r="W1" s="623"/>
      <c r="X1" s="623"/>
      <c r="Y1" s="623"/>
      <c r="Z1" s="623"/>
      <c r="AA1" s="624"/>
      <c r="AB1" s="624"/>
    </row>
    <row r="2" spans="1:1691" s="40" customFormat="1" ht="2.25" hidden="1" customHeight="1" x14ac:dyDescent="0.3">
      <c r="B2" s="102"/>
      <c r="C2" s="215"/>
      <c r="D2" s="674"/>
      <c r="E2" s="215"/>
      <c r="F2" s="215"/>
      <c r="G2" s="215"/>
      <c r="H2" s="215"/>
      <c r="I2" s="215"/>
      <c r="J2" s="215"/>
      <c r="K2" s="215"/>
      <c r="L2" s="842"/>
      <c r="M2" s="616"/>
      <c r="N2" s="616"/>
      <c r="O2" s="616"/>
      <c r="P2" s="677"/>
      <c r="Q2" s="676"/>
      <c r="R2" s="616"/>
      <c r="S2" s="677"/>
      <c r="T2" s="616"/>
      <c r="U2" s="616"/>
      <c r="V2" s="841"/>
      <c r="W2" s="623"/>
      <c r="X2" s="623"/>
      <c r="Y2" s="623"/>
      <c r="Z2" s="623"/>
      <c r="AA2" s="624"/>
      <c r="AB2" s="624"/>
    </row>
    <row r="3" spans="1:1691" s="469" customFormat="1" ht="23.25" customHeight="1" x14ac:dyDescent="0.3">
      <c r="A3" s="843"/>
      <c r="B3" s="788"/>
      <c r="D3" s="844"/>
      <c r="E3" s="788"/>
      <c r="F3" s="788"/>
      <c r="G3" s="789"/>
      <c r="H3" s="788"/>
      <c r="J3" s="789"/>
      <c r="K3" s="788"/>
      <c r="L3" s="845"/>
      <c r="M3" s="790"/>
      <c r="N3" s="790"/>
      <c r="O3" s="790"/>
      <c r="P3" s="790"/>
      <c r="Q3" s="791"/>
      <c r="R3" s="790"/>
      <c r="S3" s="790"/>
      <c r="T3" s="790"/>
      <c r="U3" s="681"/>
      <c r="V3" s="846"/>
      <c r="W3" s="792"/>
      <c r="X3" s="792"/>
      <c r="Y3" s="792"/>
      <c r="Z3" s="792"/>
      <c r="AA3" s="793"/>
      <c r="AB3" s="793"/>
    </row>
    <row r="4" spans="1:1691" ht="8.25" customHeight="1" x14ac:dyDescent="0.3">
      <c r="B4" s="796"/>
      <c r="C4" s="796"/>
      <c r="D4" s="848"/>
      <c r="E4" s="796"/>
      <c r="F4" s="796"/>
      <c r="G4" s="796"/>
      <c r="H4" s="796"/>
      <c r="I4" s="796"/>
      <c r="J4" s="796"/>
      <c r="K4" s="796"/>
      <c r="L4" s="849"/>
      <c r="M4" s="796"/>
      <c r="O4" s="796"/>
      <c r="U4" s="799"/>
    </row>
    <row r="5" spans="1:1691" s="816" customFormat="1" ht="24.75" customHeight="1" x14ac:dyDescent="0.3">
      <c r="A5" s="851"/>
      <c r="B5" s="852" t="str">
        <f ca="1">' '!A41</f>
        <v>No.</v>
      </c>
      <c r="C5" s="853" t="str">
        <f ca="1">' '!A132</f>
        <v>Stragégies d'innovation</v>
      </c>
      <c r="D5" s="802" t="str">
        <f ca="1">B5</f>
        <v>No.</v>
      </c>
      <c r="E5" s="854" t="str">
        <f ca="1">' '!A133</f>
        <v>Indicateurs</v>
      </c>
      <c r="F5" s="855" t="str">
        <f ca="1">' '!A44</f>
        <v>état actuel</v>
      </c>
      <c r="G5" s="856" t="str">
        <f ca="1">' '!A45</f>
        <v>état visé</v>
      </c>
      <c r="H5" s="857" t="str">
        <f ca="1">' '!A46</f>
        <v>atteint</v>
      </c>
      <c r="I5" s="858" t="str">
        <f ca="1">' '!A47</f>
        <v>rouge</v>
      </c>
      <c r="J5" s="858" t="str">
        <f ca="1">' '!A48</f>
        <v>jaune</v>
      </c>
      <c r="K5" s="857" t="str">
        <f ca="1">' '!A46</f>
        <v>atteint</v>
      </c>
      <c r="L5" s="859"/>
      <c r="M5" s="802" t="str">
        <f ca="1">B5</f>
        <v>No.</v>
      </c>
      <c r="N5" s="860" t="str">
        <f ca="1">' '!A49</f>
        <v>Objectifs stratégique</v>
      </c>
      <c r="O5" s="802" t="str">
        <f ca="1">B5</f>
        <v>No.</v>
      </c>
      <c r="P5" s="860" t="str">
        <f ca="1">' '!A51</f>
        <v>Projets stratégiques &amp; mesures</v>
      </c>
      <c r="Q5" s="861" t="s">
        <v>481</v>
      </c>
      <c r="R5" s="862" t="str">
        <f ca="1">' '!A55</f>
        <v>Qui ?</v>
      </c>
      <c r="S5" s="862" t="str">
        <f ca="1">' '!A53</f>
        <v>Début</v>
      </c>
      <c r="T5" s="862" t="str">
        <f ca="1">' '!A54</f>
        <v>Fin</v>
      </c>
      <c r="U5" s="863" t="s">
        <v>526</v>
      </c>
      <c r="V5" s="864" t="s">
        <v>21</v>
      </c>
      <c r="W5" s="814"/>
      <c r="X5" s="814"/>
      <c r="Y5" s="814"/>
      <c r="Z5" s="814"/>
      <c r="AA5" s="815"/>
      <c r="AB5" s="815"/>
    </row>
    <row r="6" spans="1:1691" s="827" customFormat="1" ht="9" customHeight="1" x14ac:dyDescent="0.3">
      <c r="A6" s="865"/>
      <c r="B6" s="820"/>
      <c r="C6" s="818"/>
      <c r="D6" s="795"/>
      <c r="E6" s="818"/>
      <c r="F6" s="819"/>
      <c r="G6" s="819"/>
      <c r="H6" s="819"/>
      <c r="I6" s="819"/>
      <c r="J6" s="819"/>
      <c r="K6" s="819"/>
      <c r="L6" s="866"/>
      <c r="M6" s="820"/>
      <c r="N6" s="821"/>
      <c r="O6" s="820"/>
      <c r="P6" s="821"/>
      <c r="Q6" s="822"/>
      <c r="R6" s="821"/>
      <c r="S6" s="821"/>
      <c r="T6" s="821"/>
      <c r="U6" s="823"/>
      <c r="V6" s="867" t="str">
        <f>IF($C$7="","","drucken")</f>
        <v>drucken</v>
      </c>
      <c r="W6" s="825"/>
      <c r="X6" s="825"/>
      <c r="Y6" s="825"/>
      <c r="Z6" s="825"/>
      <c r="AA6" s="826"/>
      <c r="AB6" s="826"/>
    </row>
    <row r="7" spans="1:1691" ht="18" x14ac:dyDescent="0.3">
      <c r="A7" s="847" t="str">
        <f t="shared" ref="A7:A14" si="0">IF($C$7="","","ok")</f>
        <v>ok</v>
      </c>
      <c r="B7" s="868">
        <v>1</v>
      </c>
      <c r="C7" s="1398" t="s">
        <v>1649</v>
      </c>
      <c r="D7" s="1387" t="s">
        <v>123</v>
      </c>
      <c r="E7" s="1388" t="s">
        <v>245</v>
      </c>
      <c r="F7" s="1390">
        <v>70</v>
      </c>
      <c r="G7" s="1386">
        <v>100</v>
      </c>
      <c r="H7" s="1376">
        <f>IF(E7="","",
IF(G7="","",
IF(F7=G7,100%,
IF(ISERROR(G7/F7),0,
IF(ISERROR(F7/G7),0,
IF(F7&lt;&gt;0,F7/G7,
0%))))))</f>
        <v>0.7</v>
      </c>
      <c r="I7" s="1378">
        <f>Logo!$F$15</f>
        <v>0.7</v>
      </c>
      <c r="J7" s="1380">
        <f>Logo!$F$16</f>
        <v>0.9</v>
      </c>
      <c r="K7" s="1374">
        <f>IF(E7="","",
IF(H7="","",
IF(F7=G7,100%,
IF(ISERROR(G7/F7),0,
IF(ISERROR(F7/G7),0,
IF(F7&lt;&gt;0,F7/G7,
0%))))))</f>
        <v>0.7</v>
      </c>
      <c r="L7" s="1372">
        <f>IF(E7="",0,
IF(H7&gt;=J7,1,
IF(AND(H7&gt;I7,H7&lt;J7),2,3)))</f>
        <v>3</v>
      </c>
      <c r="M7" s="79" t="s">
        <v>401</v>
      </c>
      <c r="N7" s="6" t="s">
        <v>515</v>
      </c>
      <c r="O7" s="79" t="s">
        <v>321</v>
      </c>
      <c r="P7" s="7" t="s">
        <v>505</v>
      </c>
      <c r="Q7" s="20">
        <v>1</v>
      </c>
      <c r="R7" s="9" t="s">
        <v>246</v>
      </c>
      <c r="S7" s="10">
        <f ca="1">TODAY()</f>
        <v>46049</v>
      </c>
      <c r="T7" s="10">
        <f ca="1">S7+30</f>
        <v>46079</v>
      </c>
      <c r="U7" s="380">
        <v>1</v>
      </c>
      <c r="V7" s="841" t="str">
        <f>IF($C$7="","","drucken")</f>
        <v>drucken</v>
      </c>
    </row>
    <row r="8" spans="1:1691" ht="18" x14ac:dyDescent="0.3">
      <c r="A8" s="847" t="str">
        <f t="shared" si="0"/>
        <v>ok</v>
      </c>
      <c r="B8" s="704">
        <v>1</v>
      </c>
      <c r="C8" s="1398"/>
      <c r="D8" s="1387"/>
      <c r="E8" s="1389"/>
      <c r="F8" s="1391"/>
      <c r="G8" s="1386"/>
      <c r="H8" s="1377"/>
      <c r="I8" s="1379"/>
      <c r="J8" s="1381"/>
      <c r="K8" s="1375"/>
      <c r="L8" s="1373"/>
      <c r="M8" s="79" t="s">
        <v>402</v>
      </c>
      <c r="N8" s="6"/>
      <c r="O8" s="79" t="s">
        <v>322</v>
      </c>
      <c r="P8" s="7" t="s">
        <v>506</v>
      </c>
      <c r="Q8" s="20">
        <v>2</v>
      </c>
      <c r="R8" s="9"/>
      <c r="S8" s="10"/>
      <c r="T8" s="10"/>
      <c r="U8" s="380">
        <v>2</v>
      </c>
      <c r="V8" s="841" t="str">
        <f t="shared" ref="V8:V14" si="1">IF($C$7="","","drucken")</f>
        <v>drucken</v>
      </c>
    </row>
    <row r="9" spans="1:1691" ht="18" x14ac:dyDescent="0.3">
      <c r="A9" s="847" t="str">
        <f t="shared" si="0"/>
        <v>ok</v>
      </c>
      <c r="B9" s="704">
        <v>1</v>
      </c>
      <c r="C9" s="1398"/>
      <c r="D9" s="1387" t="s">
        <v>124</v>
      </c>
      <c r="E9" s="1394" t="s">
        <v>261</v>
      </c>
      <c r="F9" s="1386">
        <v>90</v>
      </c>
      <c r="G9" s="1386">
        <v>100</v>
      </c>
      <c r="H9" s="1376">
        <f>IF(E9="","",
IF(G9="","",
IF(F9=G9,100%,
IF(ISERROR(G9/F9),0,
IF(ISERROR(F9/G9),0,
IF(F9&lt;&gt;0,F9/G9,
0%))))))</f>
        <v>0.9</v>
      </c>
      <c r="I9" s="1378">
        <f>Logo!$F$15</f>
        <v>0.7</v>
      </c>
      <c r="J9" s="1380">
        <f>Logo!$F$16</f>
        <v>0.9</v>
      </c>
      <c r="K9" s="1374">
        <f>IF(E9="","",
IF(H9="","",
IF(F9=G9,100%,
IF(ISERROR(G9/F9),0,
IF(ISERROR(F9/G9),0,
IF(F9&lt;&gt;0,F9/G9,
0%))))))</f>
        <v>0.9</v>
      </c>
      <c r="L9" s="1372">
        <f>IF(E9="",0,
IF(H9&gt;=J9,1,
IF(AND(H9&gt;I9,H9&lt;J9),2,3)))</f>
        <v>1</v>
      </c>
      <c r="M9" s="79" t="s">
        <v>403</v>
      </c>
      <c r="N9" s="6"/>
      <c r="O9" s="79" t="s">
        <v>323</v>
      </c>
      <c r="P9" s="7" t="s">
        <v>527</v>
      </c>
      <c r="Q9" s="20">
        <v>3</v>
      </c>
      <c r="R9" s="9"/>
      <c r="S9" s="10"/>
      <c r="T9" s="10"/>
      <c r="U9" s="380">
        <v>3</v>
      </c>
      <c r="V9" s="841" t="str">
        <f t="shared" si="1"/>
        <v>drucken</v>
      </c>
    </row>
    <row r="10" spans="1:1691" ht="18" x14ac:dyDescent="0.3">
      <c r="A10" s="847" t="str">
        <f t="shared" si="0"/>
        <v>ok</v>
      </c>
      <c r="B10" s="704">
        <v>1</v>
      </c>
      <c r="C10" s="1398"/>
      <c r="D10" s="1387"/>
      <c r="E10" s="1394"/>
      <c r="F10" s="1386"/>
      <c r="G10" s="1386"/>
      <c r="H10" s="1377"/>
      <c r="I10" s="1379"/>
      <c r="J10" s="1381"/>
      <c r="K10" s="1375"/>
      <c r="L10" s="1373"/>
      <c r="M10" s="79" t="s">
        <v>404</v>
      </c>
      <c r="N10" s="6"/>
      <c r="O10" s="79" t="s">
        <v>324</v>
      </c>
      <c r="P10" s="7"/>
      <c r="Q10" s="20"/>
      <c r="R10" s="9"/>
      <c r="S10" s="10"/>
      <c r="T10" s="10"/>
      <c r="U10" s="380"/>
      <c r="V10" s="841" t="str">
        <f t="shared" si="1"/>
        <v>drucken</v>
      </c>
    </row>
    <row r="11" spans="1:1691" ht="18" x14ac:dyDescent="0.3">
      <c r="A11" s="847" t="str">
        <f t="shared" si="0"/>
        <v>ok</v>
      </c>
      <c r="B11" s="704">
        <v>1</v>
      </c>
      <c r="C11" s="1398"/>
      <c r="D11" s="1387" t="s">
        <v>125</v>
      </c>
      <c r="E11" s="1403" t="s">
        <v>528</v>
      </c>
      <c r="F11" s="1386">
        <v>10</v>
      </c>
      <c r="G11" s="1386">
        <v>100</v>
      </c>
      <c r="H11" s="1376">
        <f>IF(E11="","",
IF(G11="","",
IF(F11=G11,100%,
IF(ISERROR(G11/F11),0,
IF(ISERROR(F11/G11),0,
IF(F11&lt;&gt;0,F11/G11,
0%))))))</f>
        <v>0.1</v>
      </c>
      <c r="I11" s="1378">
        <f>Logo!$F$15</f>
        <v>0.7</v>
      </c>
      <c r="J11" s="1380">
        <f>Logo!$F$16</f>
        <v>0.9</v>
      </c>
      <c r="K11" s="1374">
        <f>IF(E11="","",
IF(H11="","",
IF(F11=G11,100%,
IF(ISERROR(G11/F11),0,
IF(ISERROR(F11/G11),0,
IF(F11&lt;&gt;0,F11/G11,
0%))))))</f>
        <v>0.1</v>
      </c>
      <c r="L11" s="1372">
        <f>IF(E11="",0,
IF(H11&gt;=J11,1,
IF(AND(H11&gt;I11,H11&lt;J11),2,3)))</f>
        <v>3</v>
      </c>
      <c r="M11" s="79" t="s">
        <v>405</v>
      </c>
      <c r="N11" s="6"/>
      <c r="O11" s="79" t="s">
        <v>325</v>
      </c>
      <c r="P11" s="7"/>
      <c r="Q11" s="20"/>
      <c r="R11" s="9"/>
      <c r="S11" s="10"/>
      <c r="T11" s="10"/>
      <c r="U11" s="380"/>
      <c r="V11" s="841" t="str">
        <f t="shared" si="1"/>
        <v>drucken</v>
      </c>
    </row>
    <row r="12" spans="1:1691" ht="18" x14ac:dyDescent="0.3">
      <c r="A12" s="847" t="str">
        <f t="shared" si="0"/>
        <v>ok</v>
      </c>
      <c r="B12" s="704">
        <v>1</v>
      </c>
      <c r="C12" s="1398"/>
      <c r="D12" s="1387"/>
      <c r="E12" s="1394"/>
      <c r="F12" s="1386"/>
      <c r="G12" s="1386"/>
      <c r="H12" s="1377"/>
      <c r="I12" s="1379"/>
      <c r="J12" s="1381"/>
      <c r="K12" s="1375"/>
      <c r="L12" s="1373"/>
      <c r="M12" s="79" t="s">
        <v>406</v>
      </c>
      <c r="N12" s="6"/>
      <c r="O12" s="79" t="s">
        <v>326</v>
      </c>
      <c r="P12" s="7"/>
      <c r="Q12" s="20"/>
      <c r="R12" s="9"/>
      <c r="S12" s="10"/>
      <c r="T12" s="10"/>
      <c r="U12" s="380"/>
      <c r="V12" s="841" t="str">
        <f t="shared" si="1"/>
        <v>drucken</v>
      </c>
    </row>
    <row r="13" spans="1:1691" ht="18" x14ac:dyDescent="0.3">
      <c r="A13" s="847" t="str">
        <f t="shared" si="0"/>
        <v>ok</v>
      </c>
      <c r="B13" s="704">
        <v>1</v>
      </c>
      <c r="C13" s="1398"/>
      <c r="D13" s="1387" t="s">
        <v>126</v>
      </c>
      <c r="E13" s="1394"/>
      <c r="F13" s="1386"/>
      <c r="G13" s="1386"/>
      <c r="H13" s="1376" t="str">
        <f>IF(E13="","",
IF(G13="","",
IF(F13=G13,100%,
IF(ISERROR(G13/F13),0,
IF(ISERROR(F13/G13),0,
IF(F13&lt;&gt;0,F13/G13,
0%))))))</f>
        <v/>
      </c>
      <c r="I13" s="1378">
        <f>Logo!$F$15</f>
        <v>0.7</v>
      </c>
      <c r="J13" s="1380">
        <f>Logo!$F$16</f>
        <v>0.9</v>
      </c>
      <c r="K13" s="1374" t="str">
        <f>IF(E13="","",
IF(H13="","",
IF(F13=G13,100%,
IF(ISERROR(G13/F13),0,
IF(ISERROR(F13/G13),0,
IF(F13&lt;&gt;0,F13/G13,
0%))))))</f>
        <v/>
      </c>
      <c r="L13" s="1372">
        <f>IF(E13="",0,
IF(H13&gt;=J13,1,
IF(AND(H13&gt;I13,H13&lt;J13),2,3)))</f>
        <v>0</v>
      </c>
      <c r="M13" s="79" t="s">
        <v>407</v>
      </c>
      <c r="N13" s="6"/>
      <c r="O13" s="79" t="s">
        <v>327</v>
      </c>
      <c r="P13" s="7"/>
      <c r="Q13" s="20"/>
      <c r="R13" s="9"/>
      <c r="S13" s="10"/>
      <c r="T13" s="10"/>
      <c r="U13" s="380"/>
      <c r="V13" s="841" t="str">
        <f t="shared" si="1"/>
        <v>drucken</v>
      </c>
    </row>
    <row r="14" spans="1:1691" ht="18" x14ac:dyDescent="0.3">
      <c r="A14" s="847" t="str">
        <f t="shared" si="0"/>
        <v>ok</v>
      </c>
      <c r="B14" s="704">
        <v>1</v>
      </c>
      <c r="C14" s="1398"/>
      <c r="D14" s="1387"/>
      <c r="E14" s="1394"/>
      <c r="F14" s="1386"/>
      <c r="G14" s="1386"/>
      <c r="H14" s="1377"/>
      <c r="I14" s="1379"/>
      <c r="J14" s="1381"/>
      <c r="K14" s="1375"/>
      <c r="L14" s="1373"/>
      <c r="M14" s="80" t="s">
        <v>408</v>
      </c>
      <c r="N14" s="6"/>
      <c r="O14" s="80" t="s">
        <v>328</v>
      </c>
      <c r="P14" s="7"/>
      <c r="Q14" s="20"/>
      <c r="R14" s="9"/>
      <c r="S14" s="10"/>
      <c r="T14" s="10"/>
      <c r="U14" s="380"/>
      <c r="V14" s="841" t="str">
        <f t="shared" si="1"/>
        <v>drucken</v>
      </c>
    </row>
    <row r="15" spans="1:1691" ht="18" x14ac:dyDescent="0.3">
      <c r="A15" s="847" t="str">
        <f t="shared" ref="A15:A22" si="2">IF($C$15="","","ok")</f>
        <v/>
      </c>
      <c r="B15" s="868">
        <v>2</v>
      </c>
      <c r="C15" s="1392"/>
      <c r="D15" s="1393" t="s">
        <v>127</v>
      </c>
      <c r="E15" s="1394"/>
      <c r="F15" s="1395"/>
      <c r="G15" s="1397"/>
      <c r="H15" s="1376" t="str">
        <f>IF(E15="","",
IF(G15="","",
IF(F15=G15,100%,
IF(ISERROR(G15/F15),0,
IF(ISERROR(F15/G15),0,
IF(F15&lt;&gt;0,F15/G15,
0%))))))</f>
        <v/>
      </c>
      <c r="I15" s="1378">
        <f>Logo!$F$15</f>
        <v>0.7</v>
      </c>
      <c r="J15" s="1380">
        <f>Logo!$F$16</f>
        <v>0.9</v>
      </c>
      <c r="K15" s="1374" t="str">
        <f>IF(E15="","",
IF(H15="","",
IF(F15=G15,100%,
IF(ISERROR(G15/F15),0,
IF(ISERROR(F15/G15),0,
IF(F15&lt;&gt;0,F15/G15,
0%))))))</f>
        <v/>
      </c>
      <c r="L15" s="1372">
        <f>IF(E15="",0,
IF(H15&gt;=J15,1,
IF(AND(H15&gt;I15,H15&lt;J15),2,3)))</f>
        <v>0</v>
      </c>
      <c r="M15" s="81" t="s">
        <v>409</v>
      </c>
      <c r="N15" s="11"/>
      <c r="O15" s="81" t="s">
        <v>329</v>
      </c>
      <c r="P15" s="12"/>
      <c r="Q15" s="21"/>
      <c r="R15" s="14"/>
      <c r="S15" s="15"/>
      <c r="T15" s="15"/>
      <c r="U15" s="381"/>
      <c r="V15" s="841" t="str">
        <f>IF($C$15="","","drucken")</f>
        <v/>
      </c>
    </row>
    <row r="16" spans="1:1691" s="800" customFormat="1" ht="18" x14ac:dyDescent="0.3">
      <c r="A16" s="847" t="str">
        <f t="shared" si="2"/>
        <v/>
      </c>
      <c r="B16" s="704">
        <v>2</v>
      </c>
      <c r="C16" s="1392"/>
      <c r="D16" s="1393"/>
      <c r="E16" s="1394"/>
      <c r="F16" s="1396"/>
      <c r="G16" s="1397"/>
      <c r="H16" s="1377"/>
      <c r="I16" s="1379"/>
      <c r="J16" s="1381"/>
      <c r="K16" s="1375"/>
      <c r="L16" s="1373"/>
      <c r="M16" s="81" t="s">
        <v>410</v>
      </c>
      <c r="N16" s="11"/>
      <c r="O16" s="81" t="s">
        <v>330</v>
      </c>
      <c r="P16" s="12"/>
      <c r="Q16" s="21"/>
      <c r="R16" s="14"/>
      <c r="S16" s="15"/>
      <c r="T16" s="15"/>
      <c r="U16" s="381"/>
      <c r="V16" s="841" t="str">
        <f t="shared" ref="V16:V22" si="3">IF($C$15="","","drucken")</f>
        <v/>
      </c>
      <c r="AA16" s="801"/>
      <c r="AB16" s="801"/>
      <c r="AC16" s="641"/>
      <c r="AD16" s="641"/>
      <c r="AE16" s="641"/>
      <c r="AF16" s="641"/>
      <c r="AG16" s="641"/>
      <c r="AH16" s="641"/>
      <c r="AI16" s="641"/>
      <c r="AJ16" s="641"/>
      <c r="AK16" s="641"/>
      <c r="AL16" s="641"/>
      <c r="AM16" s="641"/>
      <c r="AN16" s="641"/>
      <c r="AO16" s="641"/>
      <c r="AP16" s="641"/>
      <c r="AQ16" s="641"/>
      <c r="AR16" s="641"/>
      <c r="AS16" s="641"/>
      <c r="AT16" s="641"/>
      <c r="AU16" s="641"/>
      <c r="AV16" s="641"/>
      <c r="AW16" s="641"/>
      <c r="AX16" s="641"/>
      <c r="AY16" s="641"/>
      <c r="AZ16" s="641"/>
      <c r="BA16" s="641"/>
      <c r="BB16" s="641"/>
      <c r="BC16" s="641"/>
      <c r="BD16" s="641"/>
      <c r="BE16" s="641"/>
      <c r="BF16" s="641"/>
      <c r="BG16" s="641"/>
      <c r="BH16" s="641"/>
      <c r="BI16" s="641"/>
      <c r="BJ16" s="641"/>
      <c r="BK16" s="641"/>
      <c r="BL16" s="641"/>
      <c r="BM16" s="641"/>
      <c r="BN16" s="641"/>
      <c r="BO16" s="641"/>
      <c r="BP16" s="641"/>
      <c r="BQ16" s="641"/>
      <c r="BR16" s="641"/>
      <c r="BS16" s="641"/>
      <c r="BT16" s="641"/>
      <c r="BU16" s="641"/>
      <c r="BV16" s="641"/>
      <c r="BW16" s="641"/>
      <c r="BX16" s="641"/>
      <c r="BY16" s="641"/>
      <c r="BZ16" s="641"/>
      <c r="CA16" s="641"/>
      <c r="CB16" s="641"/>
      <c r="CC16" s="641"/>
      <c r="CD16" s="641"/>
      <c r="CE16" s="641"/>
      <c r="CF16" s="641"/>
      <c r="CG16" s="641"/>
      <c r="CH16" s="641"/>
      <c r="CI16" s="641"/>
      <c r="CJ16" s="641"/>
      <c r="CK16" s="641"/>
      <c r="CL16" s="641"/>
      <c r="CM16" s="641"/>
      <c r="CN16" s="641"/>
      <c r="CO16" s="641"/>
      <c r="CP16" s="641"/>
      <c r="CQ16" s="641"/>
      <c r="CR16" s="641"/>
      <c r="CS16" s="641"/>
      <c r="CT16" s="641"/>
      <c r="CU16" s="641"/>
      <c r="CV16" s="641"/>
      <c r="CW16" s="641"/>
      <c r="CX16" s="641"/>
      <c r="CY16" s="641"/>
      <c r="CZ16" s="641"/>
      <c r="DA16" s="641"/>
      <c r="DB16" s="641"/>
      <c r="DC16" s="641"/>
      <c r="DD16" s="641"/>
      <c r="DE16" s="641"/>
      <c r="DF16" s="641"/>
      <c r="DG16" s="641"/>
      <c r="DH16" s="641"/>
      <c r="DI16" s="641"/>
      <c r="DJ16" s="641"/>
      <c r="DK16" s="641"/>
      <c r="DL16" s="641"/>
      <c r="DM16" s="641"/>
      <c r="DN16" s="641"/>
      <c r="DO16" s="641"/>
      <c r="DP16" s="641"/>
      <c r="DQ16" s="641"/>
      <c r="DR16" s="641"/>
      <c r="DS16" s="641"/>
      <c r="DT16" s="641"/>
      <c r="DU16" s="641"/>
      <c r="DV16" s="641"/>
      <c r="DW16" s="641"/>
      <c r="DX16" s="641"/>
      <c r="DY16" s="641"/>
      <c r="DZ16" s="641"/>
      <c r="EA16" s="641"/>
      <c r="EB16" s="641"/>
      <c r="EC16" s="641"/>
      <c r="ED16" s="641"/>
      <c r="EE16" s="641"/>
      <c r="EF16" s="641"/>
      <c r="EG16" s="641"/>
      <c r="EH16" s="641"/>
      <c r="EI16" s="641"/>
      <c r="EJ16" s="641"/>
      <c r="EK16" s="641"/>
      <c r="EL16" s="641"/>
      <c r="EM16" s="641"/>
      <c r="EN16" s="641"/>
      <c r="EO16" s="641"/>
      <c r="EP16" s="641"/>
      <c r="EQ16" s="641"/>
      <c r="ER16" s="641"/>
      <c r="ES16" s="641"/>
      <c r="ET16" s="641"/>
      <c r="EU16" s="641"/>
      <c r="EV16" s="641"/>
      <c r="EW16" s="641"/>
      <c r="EX16" s="641"/>
      <c r="EY16" s="641"/>
      <c r="EZ16" s="641"/>
      <c r="FA16" s="641"/>
      <c r="FB16" s="641"/>
      <c r="FC16" s="641"/>
      <c r="FD16" s="641"/>
      <c r="FE16" s="641"/>
      <c r="FF16" s="641"/>
      <c r="FG16" s="641"/>
      <c r="FH16" s="641"/>
      <c r="FI16" s="641"/>
      <c r="FJ16" s="641"/>
      <c r="FK16" s="641"/>
      <c r="FL16" s="641"/>
      <c r="FM16" s="641"/>
      <c r="FN16" s="641"/>
      <c r="FO16" s="641"/>
      <c r="FP16" s="641"/>
      <c r="FQ16" s="641"/>
      <c r="FR16" s="641"/>
      <c r="FS16" s="641"/>
      <c r="FT16" s="641"/>
      <c r="FU16" s="641"/>
      <c r="FV16" s="641"/>
      <c r="FW16" s="641"/>
      <c r="FX16" s="641"/>
      <c r="FY16" s="641"/>
      <c r="FZ16" s="641"/>
      <c r="GA16" s="641"/>
      <c r="GB16" s="641"/>
      <c r="GC16" s="641"/>
      <c r="GD16" s="641"/>
      <c r="GE16" s="641"/>
      <c r="GF16" s="641"/>
      <c r="GG16" s="641"/>
      <c r="GH16" s="641"/>
      <c r="GI16" s="641"/>
      <c r="GJ16" s="641"/>
      <c r="GK16" s="641"/>
      <c r="GL16" s="641"/>
      <c r="GM16" s="641"/>
      <c r="GN16" s="641"/>
      <c r="GO16" s="641"/>
      <c r="GP16" s="641"/>
      <c r="GQ16" s="641"/>
      <c r="GR16" s="641"/>
      <c r="GS16" s="641"/>
      <c r="GT16" s="641"/>
      <c r="GU16" s="641"/>
      <c r="GV16" s="641"/>
      <c r="GW16" s="641"/>
      <c r="GX16" s="641"/>
      <c r="GY16" s="641"/>
      <c r="GZ16" s="641"/>
      <c r="HA16" s="641"/>
      <c r="HB16" s="641"/>
      <c r="HC16" s="641"/>
      <c r="HD16" s="641"/>
      <c r="HE16" s="641"/>
      <c r="HF16" s="641"/>
      <c r="HG16" s="641"/>
      <c r="HH16" s="641"/>
      <c r="HI16" s="641"/>
      <c r="HJ16" s="641"/>
      <c r="HK16" s="641"/>
      <c r="HL16" s="641"/>
      <c r="HM16" s="641"/>
      <c r="HN16" s="641"/>
      <c r="HO16" s="641"/>
      <c r="HP16" s="641"/>
      <c r="HQ16" s="641"/>
      <c r="HR16" s="641"/>
      <c r="HS16" s="641"/>
      <c r="HT16" s="641"/>
      <c r="HU16" s="641"/>
      <c r="HV16" s="641"/>
      <c r="HW16" s="641"/>
      <c r="HX16" s="641"/>
      <c r="HY16" s="641"/>
      <c r="HZ16" s="641"/>
      <c r="IA16" s="641"/>
      <c r="IB16" s="641"/>
      <c r="IC16" s="641"/>
      <c r="ID16" s="641"/>
      <c r="IE16" s="641"/>
      <c r="IF16" s="641"/>
      <c r="IG16" s="641"/>
      <c r="IH16" s="641"/>
      <c r="II16" s="641"/>
      <c r="IJ16" s="641"/>
      <c r="IK16" s="641"/>
      <c r="IL16" s="641"/>
      <c r="IM16" s="641"/>
      <c r="IN16" s="641"/>
      <c r="IO16" s="641"/>
      <c r="IP16" s="641"/>
      <c r="IQ16" s="641"/>
      <c r="IR16" s="641"/>
      <c r="IS16" s="641"/>
      <c r="IT16" s="641"/>
      <c r="IU16" s="641"/>
      <c r="IV16" s="641"/>
      <c r="IW16" s="641"/>
      <c r="IX16" s="641"/>
      <c r="IY16" s="641"/>
      <c r="IZ16" s="641"/>
      <c r="JA16" s="641"/>
      <c r="JB16" s="641"/>
      <c r="JC16" s="641"/>
      <c r="JD16" s="641"/>
      <c r="JE16" s="641"/>
      <c r="JF16" s="641"/>
      <c r="JG16" s="641"/>
      <c r="JH16" s="641"/>
      <c r="JI16" s="641"/>
      <c r="JJ16" s="641"/>
      <c r="JK16" s="641"/>
      <c r="JL16" s="641"/>
      <c r="JM16" s="641"/>
      <c r="JN16" s="641"/>
      <c r="JO16" s="641"/>
      <c r="JP16" s="641"/>
      <c r="JQ16" s="641"/>
      <c r="JR16" s="641"/>
      <c r="JS16" s="641"/>
      <c r="JT16" s="641"/>
      <c r="JU16" s="641"/>
      <c r="JV16" s="641"/>
      <c r="JW16" s="641"/>
      <c r="JX16" s="641"/>
      <c r="JY16" s="641"/>
      <c r="JZ16" s="641"/>
      <c r="KA16" s="641"/>
      <c r="KB16" s="641"/>
      <c r="KC16" s="641"/>
      <c r="KD16" s="641"/>
      <c r="KE16" s="641"/>
      <c r="KF16" s="641"/>
      <c r="KG16" s="641"/>
      <c r="KH16" s="641"/>
      <c r="KI16" s="641"/>
      <c r="KJ16" s="641"/>
      <c r="KK16" s="641"/>
      <c r="KL16" s="641"/>
      <c r="KM16" s="641"/>
      <c r="KN16" s="641"/>
      <c r="KO16" s="641"/>
      <c r="KP16" s="641"/>
      <c r="KQ16" s="641"/>
      <c r="KR16" s="641"/>
      <c r="KS16" s="641"/>
      <c r="KT16" s="641"/>
      <c r="KU16" s="641"/>
      <c r="KV16" s="641"/>
      <c r="KW16" s="641"/>
      <c r="KX16" s="641"/>
      <c r="KY16" s="641"/>
      <c r="KZ16" s="641"/>
      <c r="LA16" s="641"/>
      <c r="LB16" s="641"/>
      <c r="LC16" s="641"/>
      <c r="LD16" s="641"/>
      <c r="LE16" s="641"/>
      <c r="LF16" s="641"/>
      <c r="LG16" s="641"/>
      <c r="LH16" s="641"/>
      <c r="LI16" s="641"/>
      <c r="LJ16" s="641"/>
      <c r="LK16" s="641"/>
      <c r="LL16" s="641"/>
      <c r="LM16" s="641"/>
      <c r="LN16" s="641"/>
      <c r="LO16" s="641"/>
      <c r="LP16" s="641"/>
      <c r="LQ16" s="641"/>
      <c r="LR16" s="641"/>
      <c r="LS16" s="641"/>
      <c r="LT16" s="641"/>
      <c r="LU16" s="641"/>
      <c r="LV16" s="641"/>
      <c r="LW16" s="641"/>
      <c r="LX16" s="641"/>
      <c r="LY16" s="641"/>
      <c r="LZ16" s="641"/>
      <c r="MA16" s="641"/>
      <c r="MB16" s="641"/>
      <c r="MC16" s="641"/>
      <c r="MD16" s="641"/>
      <c r="ME16" s="641"/>
      <c r="MF16" s="641"/>
      <c r="MG16" s="641"/>
      <c r="MH16" s="641"/>
      <c r="MI16" s="641"/>
      <c r="MJ16" s="641"/>
      <c r="MK16" s="641"/>
      <c r="ML16" s="641"/>
      <c r="MM16" s="641"/>
      <c r="MN16" s="641"/>
      <c r="MO16" s="641"/>
      <c r="MP16" s="641"/>
      <c r="MQ16" s="641"/>
      <c r="MR16" s="641"/>
      <c r="MS16" s="641"/>
      <c r="MT16" s="641"/>
      <c r="MU16" s="641"/>
      <c r="MV16" s="641"/>
      <c r="MW16" s="641"/>
      <c r="MX16" s="641"/>
      <c r="MY16" s="641"/>
      <c r="MZ16" s="641"/>
      <c r="NA16" s="641"/>
      <c r="NB16" s="641"/>
      <c r="NC16" s="641"/>
      <c r="ND16" s="641"/>
      <c r="NE16" s="641"/>
      <c r="NF16" s="641"/>
      <c r="NG16" s="641"/>
      <c r="NH16" s="641"/>
      <c r="NI16" s="641"/>
      <c r="NJ16" s="641"/>
      <c r="NK16" s="641"/>
      <c r="NL16" s="641"/>
      <c r="NM16" s="641"/>
      <c r="NN16" s="641"/>
      <c r="NO16" s="641"/>
      <c r="NP16" s="641"/>
      <c r="NQ16" s="641"/>
      <c r="NR16" s="641"/>
      <c r="NS16" s="641"/>
      <c r="NT16" s="641"/>
      <c r="NU16" s="641"/>
      <c r="NV16" s="641"/>
      <c r="NW16" s="641"/>
      <c r="NX16" s="641"/>
      <c r="NY16" s="641"/>
      <c r="NZ16" s="641"/>
      <c r="OA16" s="641"/>
      <c r="OB16" s="641"/>
      <c r="OC16" s="641"/>
      <c r="OD16" s="641"/>
      <c r="OE16" s="641"/>
      <c r="OF16" s="641"/>
      <c r="OG16" s="641"/>
      <c r="OH16" s="641"/>
      <c r="OI16" s="641"/>
      <c r="OJ16" s="641"/>
      <c r="OK16" s="641"/>
      <c r="OL16" s="641"/>
      <c r="OM16" s="641"/>
      <c r="ON16" s="641"/>
      <c r="OO16" s="641"/>
      <c r="OP16" s="641"/>
      <c r="OQ16" s="641"/>
      <c r="OR16" s="641"/>
      <c r="OS16" s="641"/>
      <c r="OT16" s="641"/>
      <c r="OU16" s="641"/>
      <c r="OV16" s="641"/>
      <c r="OW16" s="641"/>
      <c r="OX16" s="641"/>
      <c r="OY16" s="641"/>
      <c r="OZ16" s="641"/>
      <c r="PA16" s="641"/>
      <c r="PB16" s="641"/>
      <c r="PC16" s="641"/>
      <c r="PD16" s="641"/>
      <c r="PE16" s="641"/>
      <c r="PF16" s="641"/>
      <c r="PG16" s="641"/>
      <c r="PH16" s="641"/>
      <c r="PI16" s="641"/>
      <c r="PJ16" s="641"/>
      <c r="PK16" s="641"/>
      <c r="PL16" s="641"/>
      <c r="PM16" s="641"/>
      <c r="PN16" s="641"/>
      <c r="PO16" s="641"/>
      <c r="PP16" s="641"/>
      <c r="PQ16" s="641"/>
      <c r="PR16" s="641"/>
      <c r="PS16" s="641"/>
      <c r="PT16" s="641"/>
      <c r="PU16" s="641"/>
      <c r="PV16" s="641"/>
      <c r="PW16" s="641"/>
      <c r="PX16" s="641"/>
      <c r="PY16" s="641"/>
      <c r="PZ16" s="641"/>
      <c r="QA16" s="641"/>
      <c r="QB16" s="641"/>
      <c r="QC16" s="641"/>
      <c r="QD16" s="641"/>
      <c r="QE16" s="641"/>
      <c r="QF16" s="641"/>
      <c r="QG16" s="641"/>
      <c r="QH16" s="641"/>
      <c r="QI16" s="641"/>
      <c r="QJ16" s="641"/>
      <c r="QK16" s="641"/>
      <c r="QL16" s="641"/>
      <c r="QM16" s="641"/>
      <c r="QN16" s="641"/>
      <c r="QO16" s="641"/>
      <c r="QP16" s="641"/>
      <c r="QQ16" s="641"/>
      <c r="QR16" s="641"/>
      <c r="QS16" s="641"/>
      <c r="QT16" s="641"/>
      <c r="QU16" s="641"/>
      <c r="QV16" s="641"/>
      <c r="QW16" s="641"/>
      <c r="QX16" s="641"/>
      <c r="QY16" s="641"/>
      <c r="QZ16" s="641"/>
      <c r="RA16" s="641"/>
      <c r="RB16" s="641"/>
      <c r="RC16" s="641"/>
      <c r="RD16" s="641"/>
      <c r="RE16" s="641"/>
      <c r="RF16" s="641"/>
      <c r="RG16" s="641"/>
      <c r="RH16" s="641"/>
      <c r="RI16" s="641"/>
      <c r="RJ16" s="641"/>
      <c r="RK16" s="641"/>
      <c r="RL16" s="641"/>
      <c r="RM16" s="641"/>
      <c r="RN16" s="641"/>
      <c r="RO16" s="641"/>
      <c r="RP16" s="641"/>
      <c r="RQ16" s="641"/>
      <c r="RR16" s="641"/>
      <c r="RS16" s="641"/>
      <c r="RT16" s="641"/>
      <c r="RU16" s="641"/>
      <c r="RV16" s="641"/>
      <c r="RW16" s="641"/>
      <c r="RX16" s="641"/>
      <c r="RY16" s="641"/>
      <c r="RZ16" s="641"/>
      <c r="SA16" s="641"/>
      <c r="SB16" s="641"/>
      <c r="SC16" s="641"/>
      <c r="SD16" s="641"/>
      <c r="SE16" s="641"/>
      <c r="SF16" s="641"/>
      <c r="SG16" s="641"/>
      <c r="SH16" s="641"/>
      <c r="SI16" s="641"/>
      <c r="SJ16" s="641"/>
      <c r="SK16" s="641"/>
      <c r="SL16" s="641"/>
      <c r="SM16" s="641"/>
      <c r="SN16" s="641"/>
      <c r="SO16" s="641"/>
      <c r="SP16" s="641"/>
      <c r="SQ16" s="641"/>
      <c r="SR16" s="641"/>
      <c r="SS16" s="641"/>
      <c r="ST16" s="641"/>
      <c r="SU16" s="641"/>
      <c r="SV16" s="641"/>
      <c r="SW16" s="641"/>
      <c r="SX16" s="641"/>
      <c r="SY16" s="641"/>
      <c r="SZ16" s="641"/>
      <c r="TA16" s="641"/>
      <c r="TB16" s="641"/>
      <c r="TC16" s="641"/>
      <c r="TD16" s="641"/>
      <c r="TE16" s="641"/>
      <c r="TF16" s="641"/>
      <c r="TG16" s="641"/>
      <c r="TH16" s="641"/>
      <c r="TI16" s="641"/>
      <c r="TJ16" s="641"/>
      <c r="TK16" s="641"/>
      <c r="TL16" s="641"/>
      <c r="TM16" s="641"/>
      <c r="TN16" s="641"/>
      <c r="TO16" s="641"/>
      <c r="TP16" s="641"/>
      <c r="TQ16" s="641"/>
      <c r="TR16" s="641"/>
      <c r="TS16" s="641"/>
      <c r="TT16" s="641"/>
      <c r="TU16" s="641"/>
      <c r="TV16" s="641"/>
      <c r="TW16" s="641"/>
      <c r="TX16" s="641"/>
      <c r="TY16" s="641"/>
      <c r="TZ16" s="641"/>
      <c r="UA16" s="641"/>
      <c r="UB16" s="641"/>
      <c r="UC16" s="641"/>
      <c r="UD16" s="641"/>
      <c r="UE16" s="641"/>
      <c r="UF16" s="641"/>
      <c r="UG16" s="641"/>
      <c r="UH16" s="641"/>
      <c r="UI16" s="641"/>
      <c r="UJ16" s="641"/>
      <c r="UK16" s="641"/>
      <c r="UL16" s="641"/>
      <c r="UM16" s="641"/>
      <c r="UN16" s="641"/>
      <c r="UO16" s="641"/>
      <c r="UP16" s="641"/>
      <c r="UQ16" s="641"/>
      <c r="UR16" s="641"/>
      <c r="US16" s="641"/>
      <c r="UT16" s="641"/>
      <c r="UU16" s="641"/>
      <c r="UV16" s="641"/>
      <c r="UW16" s="641"/>
      <c r="UX16" s="641"/>
      <c r="UY16" s="641"/>
      <c r="UZ16" s="641"/>
      <c r="VA16" s="641"/>
      <c r="VB16" s="641"/>
      <c r="VC16" s="641"/>
      <c r="VD16" s="641"/>
      <c r="VE16" s="641"/>
      <c r="VF16" s="641"/>
      <c r="VG16" s="641"/>
      <c r="VH16" s="641"/>
      <c r="VI16" s="641"/>
      <c r="VJ16" s="641"/>
      <c r="VK16" s="641"/>
      <c r="VL16" s="641"/>
      <c r="VM16" s="641"/>
      <c r="VN16" s="641"/>
      <c r="VO16" s="641"/>
      <c r="VP16" s="641"/>
      <c r="VQ16" s="641"/>
      <c r="VR16" s="641"/>
      <c r="VS16" s="641"/>
      <c r="VT16" s="641"/>
      <c r="VU16" s="641"/>
      <c r="VV16" s="641"/>
      <c r="VW16" s="641"/>
      <c r="VX16" s="641"/>
      <c r="VY16" s="641"/>
      <c r="VZ16" s="641"/>
      <c r="WA16" s="641"/>
      <c r="WB16" s="641"/>
      <c r="WC16" s="641"/>
      <c r="WD16" s="641"/>
      <c r="WE16" s="641"/>
      <c r="WF16" s="641"/>
      <c r="WG16" s="641"/>
      <c r="WH16" s="641"/>
      <c r="WI16" s="641"/>
      <c r="WJ16" s="641"/>
      <c r="WK16" s="641"/>
      <c r="WL16" s="641"/>
      <c r="WM16" s="641"/>
      <c r="WN16" s="641"/>
      <c r="WO16" s="641"/>
      <c r="WP16" s="641"/>
      <c r="WQ16" s="641"/>
      <c r="WR16" s="641"/>
      <c r="WS16" s="641"/>
      <c r="WT16" s="641"/>
      <c r="WU16" s="641"/>
      <c r="WV16" s="641"/>
      <c r="WW16" s="641"/>
      <c r="WX16" s="641"/>
      <c r="WY16" s="641"/>
      <c r="WZ16" s="641"/>
      <c r="XA16" s="641"/>
      <c r="XB16" s="641"/>
      <c r="XC16" s="641"/>
      <c r="XD16" s="641"/>
      <c r="XE16" s="641"/>
      <c r="XF16" s="641"/>
      <c r="XG16" s="641"/>
      <c r="XH16" s="641"/>
      <c r="XI16" s="641"/>
      <c r="XJ16" s="641"/>
      <c r="XK16" s="641"/>
      <c r="XL16" s="641"/>
      <c r="XM16" s="641"/>
      <c r="XN16" s="641"/>
      <c r="XO16" s="641"/>
      <c r="XP16" s="641"/>
      <c r="XQ16" s="641"/>
      <c r="XR16" s="641"/>
      <c r="XS16" s="641"/>
      <c r="XT16" s="641"/>
      <c r="XU16" s="641"/>
      <c r="XV16" s="641"/>
      <c r="XW16" s="641"/>
      <c r="XX16" s="641"/>
      <c r="XY16" s="641"/>
      <c r="XZ16" s="641"/>
      <c r="YA16" s="641"/>
      <c r="YB16" s="641"/>
      <c r="YC16" s="641"/>
      <c r="YD16" s="641"/>
      <c r="YE16" s="641"/>
      <c r="YF16" s="641"/>
      <c r="YG16" s="641"/>
      <c r="YH16" s="641"/>
      <c r="YI16" s="641"/>
      <c r="YJ16" s="641"/>
      <c r="YK16" s="641"/>
      <c r="YL16" s="641"/>
      <c r="YM16" s="641"/>
      <c r="YN16" s="641"/>
      <c r="YO16" s="641"/>
      <c r="YP16" s="641"/>
      <c r="YQ16" s="641"/>
      <c r="YR16" s="641"/>
      <c r="YS16" s="641"/>
      <c r="YT16" s="641"/>
      <c r="YU16" s="641"/>
      <c r="YV16" s="641"/>
      <c r="YW16" s="641"/>
      <c r="YX16" s="641"/>
      <c r="YY16" s="641"/>
      <c r="YZ16" s="641"/>
      <c r="ZA16" s="641"/>
      <c r="ZB16" s="641"/>
      <c r="ZC16" s="641"/>
      <c r="ZD16" s="641"/>
      <c r="ZE16" s="641"/>
      <c r="ZF16" s="641"/>
      <c r="ZG16" s="641"/>
      <c r="ZH16" s="641"/>
      <c r="ZI16" s="641"/>
      <c r="ZJ16" s="641"/>
      <c r="ZK16" s="641"/>
      <c r="ZL16" s="641"/>
      <c r="ZM16" s="641"/>
      <c r="ZN16" s="641"/>
      <c r="ZO16" s="641"/>
      <c r="ZP16" s="641"/>
      <c r="ZQ16" s="641"/>
      <c r="ZR16" s="641"/>
      <c r="ZS16" s="641"/>
      <c r="ZT16" s="641"/>
      <c r="ZU16" s="641"/>
      <c r="ZV16" s="641"/>
      <c r="ZW16" s="641"/>
      <c r="ZX16" s="641"/>
      <c r="ZY16" s="641"/>
      <c r="ZZ16" s="641"/>
      <c r="AAA16" s="641"/>
      <c r="AAB16" s="641"/>
      <c r="AAC16" s="641"/>
      <c r="AAD16" s="641"/>
      <c r="AAE16" s="641"/>
      <c r="AAF16" s="641"/>
      <c r="AAG16" s="641"/>
      <c r="AAH16" s="641"/>
      <c r="AAI16" s="641"/>
      <c r="AAJ16" s="641"/>
      <c r="AAK16" s="641"/>
      <c r="AAL16" s="641"/>
      <c r="AAM16" s="641"/>
      <c r="AAN16" s="641"/>
      <c r="AAO16" s="641"/>
      <c r="AAP16" s="641"/>
      <c r="AAQ16" s="641"/>
      <c r="AAR16" s="641"/>
      <c r="AAS16" s="641"/>
      <c r="AAT16" s="641"/>
      <c r="AAU16" s="641"/>
      <c r="AAV16" s="641"/>
      <c r="AAW16" s="641"/>
      <c r="AAX16" s="641"/>
      <c r="AAY16" s="641"/>
      <c r="AAZ16" s="641"/>
      <c r="ABA16" s="641"/>
      <c r="ABB16" s="641"/>
      <c r="ABC16" s="641"/>
      <c r="ABD16" s="641"/>
      <c r="ABE16" s="641"/>
      <c r="ABF16" s="641"/>
      <c r="ABG16" s="641"/>
      <c r="ABH16" s="641"/>
      <c r="ABI16" s="641"/>
      <c r="ABJ16" s="641"/>
      <c r="ABK16" s="641"/>
      <c r="ABL16" s="641"/>
      <c r="ABM16" s="641"/>
      <c r="ABN16" s="641"/>
      <c r="ABO16" s="641"/>
      <c r="ABP16" s="641"/>
      <c r="ABQ16" s="641"/>
      <c r="ABR16" s="641"/>
      <c r="ABS16" s="641"/>
      <c r="ABT16" s="641"/>
      <c r="ABU16" s="641"/>
      <c r="ABV16" s="641"/>
      <c r="ABW16" s="641"/>
      <c r="ABX16" s="641"/>
      <c r="ABY16" s="641"/>
      <c r="ABZ16" s="641"/>
      <c r="ACA16" s="641"/>
      <c r="ACB16" s="641"/>
      <c r="ACC16" s="641"/>
      <c r="ACD16" s="641"/>
      <c r="ACE16" s="641"/>
      <c r="ACF16" s="641"/>
      <c r="ACG16" s="641"/>
      <c r="ACH16" s="641"/>
      <c r="ACI16" s="641"/>
      <c r="ACJ16" s="641"/>
      <c r="ACK16" s="641"/>
      <c r="ACL16" s="641"/>
      <c r="ACM16" s="641"/>
      <c r="ACN16" s="641"/>
      <c r="ACO16" s="641"/>
      <c r="ACP16" s="641"/>
      <c r="ACQ16" s="641"/>
      <c r="ACR16" s="641"/>
      <c r="ACS16" s="641"/>
      <c r="ACT16" s="641"/>
      <c r="ACU16" s="641"/>
      <c r="ACV16" s="641"/>
      <c r="ACW16" s="641"/>
      <c r="ACX16" s="641"/>
      <c r="ACY16" s="641"/>
      <c r="ACZ16" s="641"/>
      <c r="ADA16" s="641"/>
      <c r="ADB16" s="641"/>
      <c r="ADC16" s="641"/>
      <c r="ADD16" s="641"/>
      <c r="ADE16" s="641"/>
      <c r="ADF16" s="641"/>
      <c r="ADG16" s="641"/>
      <c r="ADH16" s="641"/>
      <c r="ADI16" s="641"/>
      <c r="ADJ16" s="641"/>
      <c r="ADK16" s="641"/>
      <c r="ADL16" s="641"/>
      <c r="ADM16" s="641"/>
      <c r="ADN16" s="641"/>
      <c r="ADO16" s="641"/>
      <c r="ADP16" s="641"/>
      <c r="ADQ16" s="641"/>
      <c r="ADR16" s="641"/>
      <c r="ADS16" s="641"/>
      <c r="ADT16" s="641"/>
      <c r="ADU16" s="641"/>
      <c r="ADV16" s="641"/>
      <c r="ADW16" s="641"/>
      <c r="ADX16" s="641"/>
      <c r="ADY16" s="641"/>
      <c r="ADZ16" s="641"/>
      <c r="AEA16" s="641"/>
      <c r="AEB16" s="641"/>
      <c r="AEC16" s="641"/>
      <c r="AED16" s="641"/>
      <c r="AEE16" s="641"/>
      <c r="AEF16" s="641"/>
      <c r="AEG16" s="641"/>
      <c r="AEH16" s="641"/>
      <c r="AEI16" s="641"/>
      <c r="AEJ16" s="641"/>
      <c r="AEK16" s="641"/>
      <c r="AEL16" s="641"/>
      <c r="AEM16" s="641"/>
      <c r="AEN16" s="641"/>
      <c r="AEO16" s="641"/>
      <c r="AEP16" s="641"/>
      <c r="AEQ16" s="641"/>
      <c r="AER16" s="641"/>
      <c r="AES16" s="641"/>
      <c r="AET16" s="641"/>
      <c r="AEU16" s="641"/>
      <c r="AEV16" s="641"/>
      <c r="AEW16" s="641"/>
      <c r="AEX16" s="641"/>
      <c r="AEY16" s="641"/>
      <c r="AEZ16" s="641"/>
      <c r="AFA16" s="641"/>
      <c r="AFB16" s="641"/>
      <c r="AFC16" s="641"/>
      <c r="AFD16" s="641"/>
      <c r="AFE16" s="641"/>
      <c r="AFF16" s="641"/>
      <c r="AFG16" s="641"/>
      <c r="AFH16" s="641"/>
      <c r="AFI16" s="641"/>
      <c r="AFJ16" s="641"/>
      <c r="AFK16" s="641"/>
      <c r="AFL16" s="641"/>
      <c r="AFM16" s="641"/>
      <c r="AFN16" s="641"/>
      <c r="AFO16" s="641"/>
      <c r="AFP16" s="641"/>
      <c r="AFQ16" s="641"/>
      <c r="AFR16" s="641"/>
      <c r="AFS16" s="641"/>
      <c r="AFT16" s="641"/>
      <c r="AFU16" s="641"/>
      <c r="AFV16" s="641"/>
      <c r="AFW16" s="641"/>
      <c r="AFX16" s="641"/>
      <c r="AFY16" s="641"/>
      <c r="AFZ16" s="641"/>
      <c r="AGA16" s="641"/>
      <c r="AGB16" s="641"/>
      <c r="AGC16" s="641"/>
      <c r="AGD16" s="641"/>
      <c r="AGE16" s="641"/>
      <c r="AGF16" s="641"/>
      <c r="AGG16" s="641"/>
      <c r="AGH16" s="641"/>
      <c r="AGI16" s="641"/>
      <c r="AGJ16" s="641"/>
      <c r="AGK16" s="641"/>
      <c r="AGL16" s="641"/>
      <c r="AGM16" s="641"/>
      <c r="AGN16" s="641"/>
      <c r="AGO16" s="641"/>
      <c r="AGP16" s="641"/>
      <c r="AGQ16" s="641"/>
      <c r="AGR16" s="641"/>
      <c r="AGS16" s="641"/>
      <c r="AGT16" s="641"/>
      <c r="AGU16" s="641"/>
      <c r="AGV16" s="641"/>
      <c r="AGW16" s="641"/>
      <c r="AGX16" s="641"/>
      <c r="AGY16" s="641"/>
      <c r="AGZ16" s="641"/>
      <c r="AHA16" s="641"/>
      <c r="AHB16" s="641"/>
      <c r="AHC16" s="641"/>
      <c r="AHD16" s="641"/>
      <c r="AHE16" s="641"/>
      <c r="AHF16" s="641"/>
      <c r="AHG16" s="641"/>
      <c r="AHH16" s="641"/>
      <c r="AHI16" s="641"/>
      <c r="AHJ16" s="641"/>
      <c r="AHK16" s="641"/>
      <c r="AHL16" s="641"/>
      <c r="AHM16" s="641"/>
      <c r="AHN16" s="641"/>
      <c r="AHO16" s="641"/>
      <c r="AHP16" s="641"/>
      <c r="AHQ16" s="641"/>
      <c r="AHR16" s="641"/>
      <c r="AHS16" s="641"/>
      <c r="AHT16" s="641"/>
      <c r="AHU16" s="641"/>
      <c r="AHV16" s="641"/>
      <c r="AHW16" s="641"/>
      <c r="AHX16" s="641"/>
      <c r="AHY16" s="641"/>
      <c r="AHZ16" s="641"/>
      <c r="AIA16" s="641"/>
      <c r="AIB16" s="641"/>
      <c r="AIC16" s="641"/>
      <c r="AID16" s="641"/>
      <c r="AIE16" s="641"/>
      <c r="AIF16" s="641"/>
      <c r="AIG16" s="641"/>
      <c r="AIH16" s="641"/>
      <c r="AII16" s="641"/>
      <c r="AIJ16" s="641"/>
      <c r="AIK16" s="641"/>
      <c r="AIL16" s="641"/>
      <c r="AIM16" s="641"/>
      <c r="AIN16" s="641"/>
      <c r="AIO16" s="641"/>
      <c r="AIP16" s="641"/>
      <c r="AIQ16" s="641"/>
      <c r="AIR16" s="641"/>
      <c r="AIS16" s="641"/>
      <c r="AIT16" s="641"/>
      <c r="AIU16" s="641"/>
      <c r="AIV16" s="641"/>
      <c r="AIW16" s="641"/>
      <c r="AIX16" s="641"/>
      <c r="AIY16" s="641"/>
      <c r="AIZ16" s="641"/>
      <c r="AJA16" s="641"/>
      <c r="AJB16" s="641"/>
      <c r="AJC16" s="641"/>
      <c r="AJD16" s="641"/>
      <c r="AJE16" s="641"/>
      <c r="AJF16" s="641"/>
      <c r="AJG16" s="641"/>
      <c r="AJH16" s="641"/>
      <c r="AJI16" s="641"/>
      <c r="AJJ16" s="641"/>
      <c r="AJK16" s="641"/>
      <c r="AJL16" s="641"/>
      <c r="AJM16" s="641"/>
      <c r="AJN16" s="641"/>
      <c r="AJO16" s="641"/>
      <c r="AJP16" s="641"/>
      <c r="AJQ16" s="641"/>
      <c r="AJR16" s="641"/>
      <c r="AJS16" s="641"/>
      <c r="AJT16" s="641"/>
      <c r="AJU16" s="641"/>
      <c r="AJV16" s="641"/>
      <c r="AJW16" s="641"/>
      <c r="AJX16" s="641"/>
      <c r="AJY16" s="641"/>
      <c r="AJZ16" s="641"/>
      <c r="AKA16" s="641"/>
      <c r="AKB16" s="641"/>
      <c r="AKC16" s="641"/>
      <c r="AKD16" s="641"/>
      <c r="AKE16" s="641"/>
      <c r="AKF16" s="641"/>
      <c r="AKG16" s="641"/>
      <c r="AKH16" s="641"/>
      <c r="AKI16" s="641"/>
      <c r="AKJ16" s="641"/>
      <c r="AKK16" s="641"/>
      <c r="AKL16" s="641"/>
      <c r="AKM16" s="641"/>
      <c r="AKN16" s="641"/>
      <c r="AKO16" s="641"/>
      <c r="AKP16" s="641"/>
      <c r="AKQ16" s="641"/>
      <c r="AKR16" s="641"/>
      <c r="AKS16" s="641"/>
      <c r="AKT16" s="641"/>
      <c r="AKU16" s="641"/>
      <c r="AKV16" s="641"/>
      <c r="AKW16" s="641"/>
      <c r="AKX16" s="641"/>
      <c r="AKY16" s="641"/>
      <c r="AKZ16" s="641"/>
      <c r="ALA16" s="641"/>
      <c r="ALB16" s="641"/>
      <c r="ALC16" s="641"/>
      <c r="ALD16" s="641"/>
      <c r="ALE16" s="641"/>
      <c r="ALF16" s="641"/>
      <c r="ALG16" s="641"/>
      <c r="ALH16" s="641"/>
      <c r="ALI16" s="641"/>
      <c r="ALJ16" s="641"/>
      <c r="ALK16" s="641"/>
      <c r="ALL16" s="641"/>
      <c r="ALM16" s="641"/>
      <c r="ALN16" s="641"/>
      <c r="ALO16" s="641"/>
      <c r="ALP16" s="641"/>
      <c r="ALQ16" s="641"/>
      <c r="ALR16" s="641"/>
      <c r="ALS16" s="641"/>
      <c r="ALT16" s="641"/>
      <c r="ALU16" s="641"/>
      <c r="ALV16" s="641"/>
      <c r="ALW16" s="641"/>
      <c r="ALX16" s="641"/>
      <c r="ALY16" s="641"/>
      <c r="ALZ16" s="641"/>
      <c r="AMA16" s="641"/>
      <c r="AMB16" s="641"/>
      <c r="AMC16" s="641"/>
      <c r="AMD16" s="641"/>
      <c r="AME16" s="641"/>
      <c r="AMF16" s="641"/>
      <c r="AMG16" s="641"/>
      <c r="AMH16" s="641"/>
      <c r="AMI16" s="641"/>
      <c r="AMJ16" s="641"/>
      <c r="AMK16" s="641"/>
      <c r="AML16" s="641"/>
      <c r="AMM16" s="641"/>
      <c r="AMN16" s="641"/>
      <c r="AMO16" s="641"/>
      <c r="AMP16" s="641"/>
      <c r="AMQ16" s="641"/>
      <c r="AMR16" s="641"/>
      <c r="AMS16" s="641"/>
      <c r="AMT16" s="641"/>
      <c r="AMU16" s="641"/>
      <c r="AMV16" s="641"/>
      <c r="AMW16" s="641"/>
      <c r="AMX16" s="641"/>
      <c r="AMY16" s="641"/>
      <c r="AMZ16" s="641"/>
      <c r="ANA16" s="641"/>
      <c r="ANB16" s="641"/>
      <c r="ANC16" s="641"/>
      <c r="AND16" s="641"/>
      <c r="ANE16" s="641"/>
      <c r="ANF16" s="641"/>
      <c r="ANG16" s="641"/>
      <c r="ANH16" s="641"/>
      <c r="ANI16" s="641"/>
      <c r="ANJ16" s="641"/>
      <c r="ANK16" s="641"/>
      <c r="ANL16" s="641"/>
      <c r="ANM16" s="641"/>
      <c r="ANN16" s="641"/>
      <c r="ANO16" s="641"/>
      <c r="ANP16" s="641"/>
      <c r="ANQ16" s="641"/>
      <c r="ANR16" s="641"/>
      <c r="ANS16" s="641"/>
      <c r="ANT16" s="641"/>
      <c r="ANU16" s="641"/>
      <c r="ANV16" s="641"/>
      <c r="ANW16" s="641"/>
      <c r="ANX16" s="641"/>
      <c r="ANY16" s="641"/>
      <c r="ANZ16" s="641"/>
      <c r="AOA16" s="641"/>
      <c r="AOB16" s="641"/>
      <c r="AOC16" s="641"/>
      <c r="AOD16" s="641"/>
      <c r="AOE16" s="641"/>
      <c r="AOF16" s="641"/>
      <c r="AOG16" s="641"/>
      <c r="AOH16" s="641"/>
      <c r="AOI16" s="641"/>
      <c r="AOJ16" s="641"/>
      <c r="AOK16" s="641"/>
      <c r="AOL16" s="641"/>
      <c r="AOM16" s="641"/>
      <c r="AON16" s="641"/>
      <c r="AOO16" s="641"/>
      <c r="AOP16" s="641"/>
      <c r="AOQ16" s="641"/>
      <c r="AOR16" s="641"/>
      <c r="AOS16" s="641"/>
      <c r="AOT16" s="641"/>
      <c r="AOU16" s="641"/>
      <c r="AOV16" s="641"/>
      <c r="AOW16" s="641"/>
      <c r="AOX16" s="641"/>
      <c r="AOY16" s="641"/>
      <c r="AOZ16" s="641"/>
      <c r="APA16" s="641"/>
      <c r="APB16" s="641"/>
      <c r="APC16" s="641"/>
      <c r="APD16" s="641"/>
      <c r="APE16" s="641"/>
      <c r="APF16" s="641"/>
      <c r="APG16" s="641"/>
      <c r="APH16" s="641"/>
      <c r="API16" s="641"/>
      <c r="APJ16" s="641"/>
      <c r="APK16" s="641"/>
      <c r="APL16" s="641"/>
      <c r="APM16" s="641"/>
      <c r="APN16" s="641"/>
      <c r="APO16" s="641"/>
      <c r="APP16" s="641"/>
      <c r="APQ16" s="641"/>
      <c r="APR16" s="641"/>
      <c r="APS16" s="641"/>
      <c r="APT16" s="641"/>
      <c r="APU16" s="641"/>
      <c r="APV16" s="641"/>
      <c r="APW16" s="641"/>
      <c r="APX16" s="641"/>
      <c r="APY16" s="641"/>
      <c r="APZ16" s="641"/>
      <c r="AQA16" s="641"/>
      <c r="AQB16" s="641"/>
      <c r="AQC16" s="641"/>
      <c r="AQD16" s="641"/>
      <c r="AQE16" s="641"/>
      <c r="AQF16" s="641"/>
      <c r="AQG16" s="641"/>
      <c r="AQH16" s="641"/>
      <c r="AQI16" s="641"/>
      <c r="AQJ16" s="641"/>
      <c r="AQK16" s="641"/>
      <c r="AQL16" s="641"/>
      <c r="AQM16" s="641"/>
      <c r="AQN16" s="641"/>
      <c r="AQO16" s="641"/>
      <c r="AQP16" s="641"/>
      <c r="AQQ16" s="641"/>
      <c r="AQR16" s="641"/>
      <c r="AQS16" s="641"/>
      <c r="AQT16" s="641"/>
      <c r="AQU16" s="641"/>
      <c r="AQV16" s="641"/>
      <c r="AQW16" s="641"/>
      <c r="AQX16" s="641"/>
      <c r="AQY16" s="641"/>
      <c r="AQZ16" s="641"/>
      <c r="ARA16" s="641"/>
      <c r="ARB16" s="641"/>
      <c r="ARC16" s="641"/>
      <c r="ARD16" s="641"/>
      <c r="ARE16" s="641"/>
      <c r="ARF16" s="641"/>
      <c r="ARG16" s="641"/>
      <c r="ARH16" s="641"/>
      <c r="ARI16" s="641"/>
      <c r="ARJ16" s="641"/>
      <c r="ARK16" s="641"/>
      <c r="ARL16" s="641"/>
      <c r="ARM16" s="641"/>
      <c r="ARN16" s="641"/>
      <c r="ARO16" s="641"/>
      <c r="ARP16" s="641"/>
      <c r="ARQ16" s="641"/>
      <c r="ARR16" s="641"/>
      <c r="ARS16" s="641"/>
      <c r="ART16" s="641"/>
      <c r="ARU16" s="641"/>
      <c r="ARV16" s="641"/>
      <c r="ARW16" s="641"/>
      <c r="ARX16" s="641"/>
      <c r="ARY16" s="641"/>
      <c r="ARZ16" s="641"/>
      <c r="ASA16" s="641"/>
      <c r="ASB16" s="641"/>
      <c r="ASC16" s="641"/>
      <c r="ASD16" s="641"/>
      <c r="ASE16" s="641"/>
      <c r="ASF16" s="641"/>
      <c r="ASG16" s="641"/>
      <c r="ASH16" s="641"/>
      <c r="ASI16" s="641"/>
      <c r="ASJ16" s="641"/>
      <c r="ASK16" s="641"/>
      <c r="ASL16" s="641"/>
      <c r="ASM16" s="641"/>
      <c r="ASN16" s="641"/>
      <c r="ASO16" s="641"/>
      <c r="ASP16" s="641"/>
      <c r="ASQ16" s="641"/>
      <c r="ASR16" s="641"/>
      <c r="ASS16" s="641"/>
      <c r="AST16" s="641"/>
      <c r="ASU16" s="641"/>
      <c r="ASV16" s="641"/>
      <c r="ASW16" s="641"/>
      <c r="ASX16" s="641"/>
      <c r="ASY16" s="641"/>
      <c r="ASZ16" s="641"/>
      <c r="ATA16" s="641"/>
      <c r="ATB16" s="641"/>
      <c r="ATC16" s="641"/>
      <c r="ATD16" s="641"/>
      <c r="ATE16" s="641"/>
      <c r="ATF16" s="641"/>
      <c r="ATG16" s="641"/>
      <c r="ATH16" s="641"/>
      <c r="ATI16" s="641"/>
      <c r="ATJ16" s="641"/>
      <c r="ATK16" s="641"/>
      <c r="ATL16" s="641"/>
      <c r="ATM16" s="641"/>
      <c r="ATN16" s="641"/>
      <c r="ATO16" s="641"/>
      <c r="ATP16" s="641"/>
      <c r="ATQ16" s="641"/>
      <c r="ATR16" s="641"/>
      <c r="ATS16" s="641"/>
      <c r="ATT16" s="641"/>
      <c r="ATU16" s="641"/>
      <c r="ATV16" s="641"/>
      <c r="ATW16" s="641"/>
      <c r="ATX16" s="641"/>
      <c r="ATY16" s="641"/>
      <c r="ATZ16" s="641"/>
      <c r="AUA16" s="641"/>
      <c r="AUB16" s="641"/>
      <c r="AUC16" s="641"/>
      <c r="AUD16" s="641"/>
      <c r="AUE16" s="641"/>
      <c r="AUF16" s="641"/>
      <c r="AUG16" s="641"/>
      <c r="AUH16" s="641"/>
      <c r="AUI16" s="641"/>
      <c r="AUJ16" s="641"/>
      <c r="AUK16" s="641"/>
      <c r="AUL16" s="641"/>
      <c r="AUM16" s="641"/>
      <c r="AUN16" s="641"/>
      <c r="AUO16" s="641"/>
      <c r="AUP16" s="641"/>
      <c r="AUQ16" s="641"/>
      <c r="AUR16" s="641"/>
      <c r="AUS16" s="641"/>
      <c r="AUT16" s="641"/>
      <c r="AUU16" s="641"/>
      <c r="AUV16" s="641"/>
      <c r="AUW16" s="641"/>
      <c r="AUX16" s="641"/>
      <c r="AUY16" s="641"/>
      <c r="AUZ16" s="641"/>
      <c r="AVA16" s="641"/>
      <c r="AVB16" s="641"/>
      <c r="AVC16" s="641"/>
      <c r="AVD16" s="641"/>
      <c r="AVE16" s="641"/>
      <c r="AVF16" s="641"/>
      <c r="AVG16" s="641"/>
      <c r="AVH16" s="641"/>
      <c r="AVI16" s="641"/>
      <c r="AVJ16" s="641"/>
      <c r="AVK16" s="641"/>
      <c r="AVL16" s="641"/>
      <c r="AVM16" s="641"/>
      <c r="AVN16" s="641"/>
      <c r="AVO16" s="641"/>
      <c r="AVP16" s="641"/>
      <c r="AVQ16" s="641"/>
      <c r="AVR16" s="641"/>
      <c r="AVS16" s="641"/>
      <c r="AVT16" s="641"/>
      <c r="AVU16" s="641"/>
      <c r="AVV16" s="641"/>
      <c r="AVW16" s="641"/>
      <c r="AVX16" s="641"/>
      <c r="AVY16" s="641"/>
      <c r="AVZ16" s="641"/>
      <c r="AWA16" s="641"/>
      <c r="AWB16" s="641"/>
      <c r="AWC16" s="641"/>
      <c r="AWD16" s="641"/>
      <c r="AWE16" s="641"/>
      <c r="AWF16" s="641"/>
      <c r="AWG16" s="641"/>
      <c r="AWH16" s="641"/>
      <c r="AWI16" s="641"/>
      <c r="AWJ16" s="641"/>
      <c r="AWK16" s="641"/>
      <c r="AWL16" s="641"/>
      <c r="AWM16" s="641"/>
      <c r="AWN16" s="641"/>
      <c r="AWO16" s="641"/>
      <c r="AWP16" s="641"/>
      <c r="AWQ16" s="641"/>
      <c r="AWR16" s="641"/>
      <c r="AWS16" s="641"/>
      <c r="AWT16" s="641"/>
      <c r="AWU16" s="641"/>
      <c r="AWV16" s="641"/>
      <c r="AWW16" s="641"/>
      <c r="AWX16" s="641"/>
      <c r="AWY16" s="641"/>
      <c r="AWZ16" s="641"/>
      <c r="AXA16" s="641"/>
      <c r="AXB16" s="641"/>
      <c r="AXC16" s="641"/>
      <c r="AXD16" s="641"/>
      <c r="AXE16" s="641"/>
      <c r="AXF16" s="641"/>
      <c r="AXG16" s="641"/>
      <c r="AXH16" s="641"/>
      <c r="AXI16" s="641"/>
      <c r="AXJ16" s="641"/>
      <c r="AXK16" s="641"/>
      <c r="AXL16" s="641"/>
      <c r="AXM16" s="641"/>
      <c r="AXN16" s="641"/>
      <c r="AXO16" s="641"/>
      <c r="AXP16" s="641"/>
      <c r="AXQ16" s="641"/>
      <c r="AXR16" s="641"/>
      <c r="AXS16" s="641"/>
      <c r="AXT16" s="641"/>
      <c r="AXU16" s="641"/>
      <c r="AXV16" s="641"/>
      <c r="AXW16" s="641"/>
      <c r="AXX16" s="641"/>
      <c r="AXY16" s="641"/>
      <c r="AXZ16" s="641"/>
      <c r="AYA16" s="641"/>
      <c r="AYB16" s="641"/>
      <c r="AYC16" s="641"/>
      <c r="AYD16" s="641"/>
      <c r="AYE16" s="641"/>
      <c r="AYF16" s="641"/>
      <c r="AYG16" s="641"/>
      <c r="AYH16" s="641"/>
      <c r="AYI16" s="641"/>
      <c r="AYJ16" s="641"/>
      <c r="AYK16" s="641"/>
      <c r="AYL16" s="641"/>
      <c r="AYM16" s="641"/>
      <c r="AYN16" s="641"/>
      <c r="AYO16" s="641"/>
      <c r="AYP16" s="641"/>
      <c r="AYQ16" s="641"/>
      <c r="AYR16" s="641"/>
      <c r="AYS16" s="641"/>
      <c r="AYT16" s="641"/>
      <c r="AYU16" s="641"/>
      <c r="AYV16" s="641"/>
      <c r="AYW16" s="641"/>
      <c r="AYX16" s="641"/>
      <c r="AYY16" s="641"/>
      <c r="AYZ16" s="641"/>
      <c r="AZA16" s="641"/>
      <c r="AZB16" s="641"/>
      <c r="AZC16" s="641"/>
      <c r="AZD16" s="641"/>
      <c r="AZE16" s="641"/>
      <c r="AZF16" s="641"/>
      <c r="AZG16" s="641"/>
      <c r="AZH16" s="641"/>
      <c r="AZI16" s="641"/>
      <c r="AZJ16" s="641"/>
      <c r="AZK16" s="641"/>
      <c r="AZL16" s="641"/>
      <c r="AZM16" s="641"/>
      <c r="AZN16" s="641"/>
      <c r="AZO16" s="641"/>
      <c r="AZP16" s="641"/>
      <c r="AZQ16" s="641"/>
      <c r="AZR16" s="641"/>
      <c r="AZS16" s="641"/>
      <c r="AZT16" s="641"/>
      <c r="AZU16" s="641"/>
      <c r="AZV16" s="641"/>
      <c r="AZW16" s="641"/>
      <c r="AZX16" s="641"/>
      <c r="AZY16" s="641"/>
      <c r="AZZ16" s="641"/>
      <c r="BAA16" s="641"/>
      <c r="BAB16" s="641"/>
      <c r="BAC16" s="641"/>
      <c r="BAD16" s="641"/>
      <c r="BAE16" s="641"/>
      <c r="BAF16" s="641"/>
      <c r="BAG16" s="641"/>
      <c r="BAH16" s="641"/>
      <c r="BAI16" s="641"/>
      <c r="BAJ16" s="641"/>
      <c r="BAK16" s="641"/>
      <c r="BAL16" s="641"/>
      <c r="BAM16" s="641"/>
      <c r="BAN16" s="641"/>
      <c r="BAO16" s="641"/>
      <c r="BAP16" s="641"/>
      <c r="BAQ16" s="641"/>
      <c r="BAR16" s="641"/>
      <c r="BAS16" s="641"/>
      <c r="BAT16" s="641"/>
      <c r="BAU16" s="641"/>
      <c r="BAV16" s="641"/>
      <c r="BAW16" s="641"/>
      <c r="BAX16" s="641"/>
      <c r="BAY16" s="641"/>
      <c r="BAZ16" s="641"/>
      <c r="BBA16" s="641"/>
      <c r="BBB16" s="641"/>
      <c r="BBC16" s="641"/>
      <c r="BBD16" s="641"/>
      <c r="BBE16" s="641"/>
      <c r="BBF16" s="641"/>
      <c r="BBG16" s="641"/>
      <c r="BBH16" s="641"/>
      <c r="BBI16" s="641"/>
      <c r="BBJ16" s="641"/>
      <c r="BBK16" s="641"/>
      <c r="BBL16" s="641"/>
      <c r="BBM16" s="641"/>
      <c r="BBN16" s="641"/>
      <c r="BBO16" s="641"/>
      <c r="BBP16" s="641"/>
      <c r="BBQ16" s="641"/>
      <c r="BBR16" s="641"/>
      <c r="BBS16" s="641"/>
      <c r="BBT16" s="641"/>
      <c r="BBU16" s="641"/>
      <c r="BBV16" s="641"/>
      <c r="BBW16" s="641"/>
      <c r="BBX16" s="641"/>
      <c r="BBY16" s="641"/>
      <c r="BBZ16" s="641"/>
      <c r="BCA16" s="641"/>
      <c r="BCB16" s="641"/>
      <c r="BCC16" s="641"/>
      <c r="BCD16" s="641"/>
      <c r="BCE16" s="641"/>
      <c r="BCF16" s="641"/>
      <c r="BCG16" s="641"/>
      <c r="BCH16" s="641"/>
      <c r="BCI16" s="641"/>
      <c r="BCJ16" s="641"/>
      <c r="BCK16" s="641"/>
      <c r="BCL16" s="641"/>
      <c r="BCM16" s="641"/>
      <c r="BCN16" s="641"/>
      <c r="BCO16" s="641"/>
      <c r="BCP16" s="641"/>
      <c r="BCQ16" s="641"/>
      <c r="BCR16" s="641"/>
      <c r="BCS16" s="641"/>
      <c r="BCT16" s="641"/>
      <c r="BCU16" s="641"/>
      <c r="BCV16" s="641"/>
      <c r="BCW16" s="641"/>
      <c r="BCX16" s="641"/>
      <c r="BCY16" s="641"/>
      <c r="BCZ16" s="641"/>
      <c r="BDA16" s="641"/>
      <c r="BDB16" s="641"/>
      <c r="BDC16" s="641"/>
      <c r="BDD16" s="641"/>
      <c r="BDE16" s="641"/>
      <c r="BDF16" s="641"/>
      <c r="BDG16" s="641"/>
      <c r="BDH16" s="641"/>
      <c r="BDI16" s="641"/>
      <c r="BDJ16" s="641"/>
      <c r="BDK16" s="641"/>
      <c r="BDL16" s="641"/>
      <c r="BDM16" s="641"/>
      <c r="BDN16" s="641"/>
      <c r="BDO16" s="641"/>
      <c r="BDP16" s="641"/>
      <c r="BDQ16" s="641"/>
      <c r="BDR16" s="641"/>
      <c r="BDS16" s="641"/>
      <c r="BDT16" s="641"/>
      <c r="BDU16" s="641"/>
      <c r="BDV16" s="641"/>
      <c r="BDW16" s="641"/>
      <c r="BDX16" s="641"/>
      <c r="BDY16" s="641"/>
      <c r="BDZ16" s="641"/>
      <c r="BEA16" s="641"/>
      <c r="BEB16" s="641"/>
      <c r="BEC16" s="641"/>
      <c r="BED16" s="641"/>
      <c r="BEE16" s="641"/>
      <c r="BEF16" s="641"/>
      <c r="BEG16" s="641"/>
      <c r="BEH16" s="641"/>
      <c r="BEI16" s="641"/>
      <c r="BEJ16" s="641"/>
      <c r="BEK16" s="641"/>
      <c r="BEL16" s="641"/>
      <c r="BEM16" s="641"/>
      <c r="BEN16" s="641"/>
      <c r="BEO16" s="641"/>
      <c r="BEP16" s="641"/>
      <c r="BEQ16" s="641"/>
      <c r="BER16" s="641"/>
      <c r="BES16" s="641"/>
      <c r="BET16" s="641"/>
      <c r="BEU16" s="641"/>
      <c r="BEV16" s="641"/>
      <c r="BEW16" s="641"/>
      <c r="BEX16" s="641"/>
      <c r="BEY16" s="641"/>
      <c r="BEZ16" s="641"/>
      <c r="BFA16" s="641"/>
      <c r="BFB16" s="641"/>
      <c r="BFC16" s="641"/>
      <c r="BFD16" s="641"/>
      <c r="BFE16" s="641"/>
      <c r="BFF16" s="641"/>
      <c r="BFG16" s="641"/>
      <c r="BFH16" s="641"/>
      <c r="BFI16" s="641"/>
      <c r="BFJ16" s="641"/>
      <c r="BFK16" s="641"/>
      <c r="BFL16" s="641"/>
      <c r="BFM16" s="641"/>
      <c r="BFN16" s="641"/>
      <c r="BFO16" s="641"/>
      <c r="BFP16" s="641"/>
      <c r="BFQ16" s="641"/>
      <c r="BFR16" s="641"/>
      <c r="BFS16" s="641"/>
      <c r="BFT16" s="641"/>
      <c r="BFU16" s="641"/>
      <c r="BFV16" s="641"/>
      <c r="BFW16" s="641"/>
      <c r="BFX16" s="641"/>
      <c r="BFY16" s="641"/>
      <c r="BFZ16" s="641"/>
      <c r="BGA16" s="641"/>
      <c r="BGB16" s="641"/>
      <c r="BGC16" s="641"/>
      <c r="BGD16" s="641"/>
      <c r="BGE16" s="641"/>
      <c r="BGF16" s="641"/>
      <c r="BGG16" s="641"/>
      <c r="BGH16" s="641"/>
      <c r="BGI16" s="641"/>
      <c r="BGJ16" s="641"/>
      <c r="BGK16" s="641"/>
      <c r="BGL16" s="641"/>
      <c r="BGM16" s="641"/>
      <c r="BGN16" s="641"/>
      <c r="BGO16" s="641"/>
      <c r="BGP16" s="641"/>
      <c r="BGQ16" s="641"/>
      <c r="BGR16" s="641"/>
      <c r="BGS16" s="641"/>
      <c r="BGT16" s="641"/>
      <c r="BGU16" s="641"/>
      <c r="BGV16" s="641"/>
      <c r="BGW16" s="641"/>
      <c r="BGX16" s="641"/>
      <c r="BGY16" s="641"/>
      <c r="BGZ16" s="641"/>
      <c r="BHA16" s="641"/>
      <c r="BHB16" s="641"/>
      <c r="BHC16" s="641"/>
      <c r="BHD16" s="641"/>
      <c r="BHE16" s="641"/>
      <c r="BHF16" s="641"/>
      <c r="BHG16" s="641"/>
      <c r="BHH16" s="641"/>
      <c r="BHI16" s="641"/>
      <c r="BHJ16" s="641"/>
      <c r="BHK16" s="641"/>
      <c r="BHL16" s="641"/>
      <c r="BHM16" s="641"/>
      <c r="BHN16" s="641"/>
      <c r="BHO16" s="641"/>
      <c r="BHP16" s="641"/>
      <c r="BHQ16" s="641"/>
      <c r="BHR16" s="641"/>
      <c r="BHS16" s="641"/>
      <c r="BHT16" s="641"/>
      <c r="BHU16" s="641"/>
      <c r="BHV16" s="641"/>
      <c r="BHW16" s="641"/>
      <c r="BHX16" s="641"/>
      <c r="BHY16" s="641"/>
      <c r="BHZ16" s="641"/>
      <c r="BIA16" s="641"/>
      <c r="BIB16" s="641"/>
      <c r="BIC16" s="641"/>
      <c r="BID16" s="641"/>
      <c r="BIE16" s="641"/>
      <c r="BIF16" s="641"/>
      <c r="BIG16" s="641"/>
      <c r="BIH16" s="641"/>
      <c r="BII16" s="641"/>
      <c r="BIJ16" s="641"/>
      <c r="BIK16" s="641"/>
      <c r="BIL16" s="641"/>
      <c r="BIM16" s="641"/>
      <c r="BIN16" s="641"/>
      <c r="BIO16" s="641"/>
      <c r="BIP16" s="641"/>
      <c r="BIQ16" s="641"/>
      <c r="BIR16" s="641"/>
      <c r="BIS16" s="641"/>
      <c r="BIT16" s="641"/>
      <c r="BIU16" s="641"/>
      <c r="BIV16" s="641"/>
      <c r="BIW16" s="641"/>
      <c r="BIX16" s="641"/>
      <c r="BIY16" s="641"/>
      <c r="BIZ16" s="641"/>
      <c r="BJA16" s="641"/>
      <c r="BJB16" s="641"/>
      <c r="BJC16" s="641"/>
      <c r="BJD16" s="641"/>
      <c r="BJE16" s="641"/>
      <c r="BJF16" s="641"/>
      <c r="BJG16" s="641"/>
      <c r="BJH16" s="641"/>
      <c r="BJI16" s="641"/>
      <c r="BJJ16" s="641"/>
      <c r="BJK16" s="641"/>
      <c r="BJL16" s="641"/>
      <c r="BJM16" s="641"/>
      <c r="BJN16" s="641"/>
      <c r="BJO16" s="641"/>
      <c r="BJP16" s="641"/>
      <c r="BJQ16" s="641"/>
      <c r="BJR16" s="641"/>
      <c r="BJS16" s="641"/>
      <c r="BJT16" s="641"/>
      <c r="BJU16" s="641"/>
      <c r="BJV16" s="641"/>
      <c r="BJW16" s="641"/>
      <c r="BJX16" s="641"/>
      <c r="BJY16" s="641"/>
      <c r="BJZ16" s="641"/>
      <c r="BKA16" s="641"/>
      <c r="BKB16" s="641"/>
      <c r="BKC16" s="641"/>
      <c r="BKD16" s="641"/>
      <c r="BKE16" s="641"/>
      <c r="BKF16" s="641"/>
      <c r="BKG16" s="641"/>
      <c r="BKH16" s="641"/>
      <c r="BKI16" s="641"/>
      <c r="BKJ16" s="641"/>
      <c r="BKK16" s="641"/>
      <c r="BKL16" s="641"/>
      <c r="BKM16" s="641"/>
      <c r="BKN16" s="641"/>
      <c r="BKO16" s="641"/>
      <c r="BKP16" s="641"/>
      <c r="BKQ16" s="641"/>
      <c r="BKR16" s="641"/>
      <c r="BKS16" s="641"/>
      <c r="BKT16" s="641"/>
      <c r="BKU16" s="641"/>
      <c r="BKV16" s="641"/>
      <c r="BKW16" s="641"/>
      <c r="BKX16" s="641"/>
      <c r="BKY16" s="641"/>
      <c r="BKZ16" s="641"/>
      <c r="BLA16" s="641"/>
      <c r="BLB16" s="641"/>
      <c r="BLC16" s="641"/>
      <c r="BLD16" s="641"/>
      <c r="BLE16" s="641"/>
      <c r="BLF16" s="641"/>
      <c r="BLG16" s="641"/>
      <c r="BLH16" s="641"/>
      <c r="BLI16" s="641"/>
      <c r="BLJ16" s="641"/>
      <c r="BLK16" s="641"/>
      <c r="BLL16" s="641"/>
      <c r="BLM16" s="641"/>
      <c r="BLN16" s="641"/>
      <c r="BLO16" s="641"/>
      <c r="BLP16" s="641"/>
      <c r="BLQ16" s="641"/>
      <c r="BLR16" s="641"/>
      <c r="BLS16" s="641"/>
      <c r="BLT16" s="641"/>
      <c r="BLU16" s="641"/>
      <c r="BLV16" s="641"/>
      <c r="BLW16" s="641"/>
      <c r="BLX16" s="641"/>
      <c r="BLY16" s="641"/>
      <c r="BLZ16" s="641"/>
      <c r="BMA16" s="641"/>
    </row>
    <row r="17" spans="1:22" s="800" customFormat="1" ht="18" x14ac:dyDescent="0.3">
      <c r="A17" s="847" t="str">
        <f t="shared" si="2"/>
        <v/>
      </c>
      <c r="B17" s="704">
        <v>2</v>
      </c>
      <c r="C17" s="1392"/>
      <c r="D17" s="1393" t="s">
        <v>128</v>
      </c>
      <c r="E17" s="1404"/>
      <c r="F17" s="1401"/>
      <c r="G17" s="1401"/>
      <c r="H17" s="1376" t="str">
        <f>IF(E17="","",
IF(G17="","",
IF(F17=G17,100%,
IF(ISERROR(G17/F17),0,
IF(ISERROR(F17/G17),0,
IF(F17&lt;&gt;0,F17/G17,
0%))))))</f>
        <v/>
      </c>
      <c r="I17" s="1382">
        <f>Logo!$F$15</f>
        <v>0.7</v>
      </c>
      <c r="J17" s="1384">
        <f>Logo!$F$16</f>
        <v>0.9</v>
      </c>
      <c r="K17" s="1374" t="str">
        <f>IF(E17="","",
IF(H17="","",
IF(F17=G17,100%,
IF(ISERROR(G17/F17),0,
IF(ISERROR(F17/G17),0,
IF(F17&lt;&gt;0,F17/G17,
0%))))))</f>
        <v/>
      </c>
      <c r="L17" s="1372">
        <f>IF(E17="",0,
IF(H17&gt;=J17,1,
IF(AND(H17&gt;I17,H17&lt;J17),2,3)))</f>
        <v>0</v>
      </c>
      <c r="M17" s="81" t="s">
        <v>411</v>
      </c>
      <c r="N17" s="11"/>
      <c r="O17" s="81" t="s">
        <v>331</v>
      </c>
      <c r="P17" s="12"/>
      <c r="Q17" s="21"/>
      <c r="R17" s="14"/>
      <c r="S17" s="15"/>
      <c r="T17" s="15"/>
      <c r="U17" s="381"/>
      <c r="V17" s="841" t="str">
        <f t="shared" si="3"/>
        <v/>
      </c>
    </row>
    <row r="18" spans="1:22" s="800" customFormat="1" ht="18" x14ac:dyDescent="0.3">
      <c r="A18" s="847" t="str">
        <f t="shared" si="2"/>
        <v/>
      </c>
      <c r="B18" s="704">
        <v>2</v>
      </c>
      <c r="C18" s="1392"/>
      <c r="D18" s="1393"/>
      <c r="E18" s="1405"/>
      <c r="F18" s="1402"/>
      <c r="G18" s="1402"/>
      <c r="H18" s="1377"/>
      <c r="I18" s="1383"/>
      <c r="J18" s="1385"/>
      <c r="K18" s="1375"/>
      <c r="L18" s="1373"/>
      <c r="M18" s="81" t="s">
        <v>412</v>
      </c>
      <c r="N18" s="11"/>
      <c r="O18" s="81" t="s">
        <v>332</v>
      </c>
      <c r="P18" s="12"/>
      <c r="Q18" s="21"/>
      <c r="R18" s="14"/>
      <c r="S18" s="15"/>
      <c r="T18" s="15"/>
      <c r="U18" s="381"/>
      <c r="V18" s="841" t="str">
        <f t="shared" si="3"/>
        <v/>
      </c>
    </row>
    <row r="19" spans="1:22" s="800" customFormat="1" ht="18" x14ac:dyDescent="0.3">
      <c r="A19" s="847" t="str">
        <f t="shared" si="2"/>
        <v/>
      </c>
      <c r="B19" s="704">
        <v>2</v>
      </c>
      <c r="C19" s="1392"/>
      <c r="D19" s="1393" t="s">
        <v>129</v>
      </c>
      <c r="E19" s="1399"/>
      <c r="F19" s="1401"/>
      <c r="G19" s="1401"/>
      <c r="H19" s="1376" t="str">
        <f>IF(E19="","",
IF(G19="","",
IF(F19=G19,100%,
IF(ISERROR(G19/F19),0,
IF(ISERROR(F19/G19),0,
IF(F19&lt;&gt;0,F19/G19,
0%))))))</f>
        <v/>
      </c>
      <c r="I19" s="1382">
        <f>Logo!$F$15</f>
        <v>0.7</v>
      </c>
      <c r="J19" s="1384">
        <f>Logo!$F$16</f>
        <v>0.9</v>
      </c>
      <c r="K19" s="1374" t="str">
        <f>IF(E19="","",
IF(H19="","",
IF(F19=G19,100%,
IF(ISERROR(G19/F19),0,
IF(ISERROR(F19/G19),0,
IF(F19&lt;&gt;0,F19/G19,
0%))))))</f>
        <v/>
      </c>
      <c r="L19" s="1372">
        <f>IF(E19="",0,
IF(H19&gt;=J19,1,
IF(AND(H19&gt;I19,H19&lt;J19),2,3)))</f>
        <v>0</v>
      </c>
      <c r="M19" s="81" t="s">
        <v>413</v>
      </c>
      <c r="N19" s="11"/>
      <c r="O19" s="81" t="s">
        <v>333</v>
      </c>
      <c r="P19" s="12"/>
      <c r="Q19" s="21"/>
      <c r="R19" s="14"/>
      <c r="S19" s="15"/>
      <c r="T19" s="15"/>
      <c r="U19" s="381"/>
      <c r="V19" s="841" t="str">
        <f t="shared" si="3"/>
        <v/>
      </c>
    </row>
    <row r="20" spans="1:22" s="800" customFormat="1" ht="18" x14ac:dyDescent="0.3">
      <c r="A20" s="847" t="str">
        <f t="shared" si="2"/>
        <v/>
      </c>
      <c r="B20" s="704">
        <v>2</v>
      </c>
      <c r="C20" s="1392"/>
      <c r="D20" s="1393"/>
      <c r="E20" s="1400"/>
      <c r="F20" s="1402"/>
      <c r="G20" s="1402"/>
      <c r="H20" s="1377"/>
      <c r="I20" s="1383"/>
      <c r="J20" s="1385"/>
      <c r="K20" s="1375"/>
      <c r="L20" s="1373"/>
      <c r="M20" s="81" t="s">
        <v>414</v>
      </c>
      <c r="N20" s="11"/>
      <c r="O20" s="81" t="s">
        <v>334</v>
      </c>
      <c r="P20" s="12"/>
      <c r="Q20" s="21"/>
      <c r="R20" s="14"/>
      <c r="S20" s="15"/>
      <c r="T20" s="15"/>
      <c r="U20" s="381"/>
      <c r="V20" s="841" t="str">
        <f t="shared" si="3"/>
        <v/>
      </c>
    </row>
    <row r="21" spans="1:22" s="800" customFormat="1" ht="18" x14ac:dyDescent="0.3">
      <c r="A21" s="847" t="str">
        <f t="shared" si="2"/>
        <v/>
      </c>
      <c r="B21" s="704">
        <v>2</v>
      </c>
      <c r="C21" s="1392"/>
      <c r="D21" s="1393" t="s">
        <v>130</v>
      </c>
      <c r="E21" s="1404"/>
      <c r="F21" s="1401"/>
      <c r="G21" s="1401"/>
      <c r="H21" s="1376" t="str">
        <f>IF(E21="","",
IF(G21="","",
IF(F21=G21,100%,
IF(ISERROR(G21/F21),0,
IF(ISERROR(F21/G21),0,
IF(F21&lt;&gt;0,F21/G21,
0%))))))</f>
        <v/>
      </c>
      <c r="I21" s="1382">
        <f>Logo!$F$15</f>
        <v>0.7</v>
      </c>
      <c r="J21" s="1384">
        <f>Logo!$F$16</f>
        <v>0.9</v>
      </c>
      <c r="K21" s="1374" t="str">
        <f>IF(E21="","",
IF(H21="","",
IF(F21=G21,100%,
IF(ISERROR(G21/F21),0,
IF(ISERROR(F21/G21),0,
IF(F21&lt;&gt;0,F21/G21,
0%))))))</f>
        <v/>
      </c>
      <c r="L21" s="1372">
        <f>IF(E21="",0,
IF(H21&gt;=J21,1,
IF(AND(H21&gt;I21,H21&lt;J21),2,3)))</f>
        <v>0</v>
      </c>
      <c r="M21" s="81" t="s">
        <v>415</v>
      </c>
      <c r="N21" s="11"/>
      <c r="O21" s="81" t="s">
        <v>335</v>
      </c>
      <c r="P21" s="12"/>
      <c r="Q21" s="21"/>
      <c r="R21" s="14"/>
      <c r="S21" s="15"/>
      <c r="T21" s="15"/>
      <c r="U21" s="381"/>
      <c r="V21" s="841" t="str">
        <f t="shared" si="3"/>
        <v/>
      </c>
    </row>
    <row r="22" spans="1:22" s="800" customFormat="1" ht="18" x14ac:dyDescent="0.3">
      <c r="A22" s="847" t="str">
        <f t="shared" si="2"/>
        <v/>
      </c>
      <c r="B22" s="704">
        <v>2</v>
      </c>
      <c r="C22" s="1392"/>
      <c r="D22" s="1393"/>
      <c r="E22" s="1405"/>
      <c r="F22" s="1402"/>
      <c r="G22" s="1402"/>
      <c r="H22" s="1377"/>
      <c r="I22" s="1383"/>
      <c r="J22" s="1385"/>
      <c r="K22" s="1375"/>
      <c r="L22" s="1373"/>
      <c r="M22" s="81" t="s">
        <v>416</v>
      </c>
      <c r="N22" s="11"/>
      <c r="O22" s="81" t="s">
        <v>336</v>
      </c>
      <c r="P22" s="12"/>
      <c r="Q22" s="21"/>
      <c r="R22" s="14"/>
      <c r="S22" s="15"/>
      <c r="T22" s="15"/>
      <c r="U22" s="381"/>
      <c r="V22" s="841" t="str">
        <f t="shared" si="3"/>
        <v/>
      </c>
    </row>
    <row r="23" spans="1:22" s="800" customFormat="1" ht="18" x14ac:dyDescent="0.3">
      <c r="A23" s="847" t="str">
        <f t="shared" ref="A23:A30" si="4">IF($C$23="","","ok")</f>
        <v/>
      </c>
      <c r="B23" s="868">
        <v>3</v>
      </c>
      <c r="C23" s="1398"/>
      <c r="D23" s="1387" t="s">
        <v>131</v>
      </c>
      <c r="E23" s="1388"/>
      <c r="F23" s="1390"/>
      <c r="G23" s="1386"/>
      <c r="H23" s="1376" t="str">
        <f>IF(E23="","",
IF(G23="","",
IF(F23=G23,100%,
IF(ISERROR(G23/F23),0,
IF(ISERROR(F23/G23),0,
IF(F23&lt;&gt;0,F23/G23,
0%))))))</f>
        <v/>
      </c>
      <c r="I23" s="1378">
        <f>Logo!$F$15</f>
        <v>0.7</v>
      </c>
      <c r="J23" s="1380">
        <f>Logo!$F$16</f>
        <v>0.9</v>
      </c>
      <c r="K23" s="1374" t="str">
        <f>IF(E23="","",
IF(H23="","",
IF(F23=G23,100%,
IF(ISERROR(G23/F23),0,
IF(ISERROR(F23/G23),0,
IF(F23&lt;&gt;0,F23/G23,
0%))))))</f>
        <v/>
      </c>
      <c r="L23" s="1372">
        <f>IF(E23="",0,
IF(H23&gt;=J23,1,
IF(AND(H23&gt;I23,H23&lt;J23),2,3)))</f>
        <v>0</v>
      </c>
      <c r="M23" s="82" t="s">
        <v>417</v>
      </c>
      <c r="N23" s="6"/>
      <c r="O23" s="82" t="s">
        <v>337</v>
      </c>
      <c r="P23" s="7"/>
      <c r="Q23" s="20"/>
      <c r="R23" s="9"/>
      <c r="S23" s="10"/>
      <c r="T23" s="10"/>
      <c r="U23" s="380"/>
      <c r="V23" s="841" t="str">
        <f>IF($C$23="","","drucken")</f>
        <v/>
      </c>
    </row>
    <row r="24" spans="1:22" s="800" customFormat="1" ht="18" x14ac:dyDescent="0.3">
      <c r="A24" s="847" t="str">
        <f t="shared" si="4"/>
        <v/>
      </c>
      <c r="B24" s="704">
        <v>3</v>
      </c>
      <c r="C24" s="1398"/>
      <c r="D24" s="1387"/>
      <c r="E24" s="1389"/>
      <c r="F24" s="1391"/>
      <c r="G24" s="1386"/>
      <c r="H24" s="1377"/>
      <c r="I24" s="1379"/>
      <c r="J24" s="1381"/>
      <c r="K24" s="1375"/>
      <c r="L24" s="1373"/>
      <c r="M24" s="82" t="s">
        <v>418</v>
      </c>
      <c r="N24" s="6"/>
      <c r="O24" s="82" t="s">
        <v>338</v>
      </c>
      <c r="P24" s="7"/>
      <c r="Q24" s="20"/>
      <c r="R24" s="9"/>
      <c r="S24" s="10"/>
      <c r="T24" s="10"/>
      <c r="U24" s="380"/>
      <c r="V24" s="841" t="str">
        <f t="shared" ref="V24:V30" si="5">IF($C$23="","","drucken")</f>
        <v/>
      </c>
    </row>
    <row r="25" spans="1:22" s="800" customFormat="1" ht="18" x14ac:dyDescent="0.3">
      <c r="A25" s="847" t="str">
        <f t="shared" si="4"/>
        <v/>
      </c>
      <c r="B25" s="704">
        <v>3</v>
      </c>
      <c r="C25" s="1398"/>
      <c r="D25" s="1387" t="s">
        <v>132</v>
      </c>
      <c r="E25" s="1394"/>
      <c r="F25" s="1386"/>
      <c r="G25" s="1386"/>
      <c r="H25" s="1376" t="str">
        <f>IF(E25="","",
IF(G25="","",
IF(F25=G25,100%,
IF(ISERROR(G25/F25),0,
IF(ISERROR(F25/G25),0,
IF(F25&lt;&gt;0,F25/G25,
0%))))))</f>
        <v/>
      </c>
      <c r="I25" s="1378">
        <f>Logo!$F$15</f>
        <v>0.7</v>
      </c>
      <c r="J25" s="1380">
        <f>Logo!$F$16</f>
        <v>0.9</v>
      </c>
      <c r="K25" s="1374" t="str">
        <f>IF(E25="","",
IF(H25="","",
IF(F25=G25,100%,
IF(ISERROR(G25/F25),0,
IF(ISERROR(F25/G25),0,
IF(F25&lt;&gt;0,F25/G25,
0%))))))</f>
        <v/>
      </c>
      <c r="L25" s="1372">
        <f>IF(E25="",0,
IF(H25&gt;=J25,1,
IF(AND(H25&gt;I25,H25&lt;J25),2,3)))</f>
        <v>0</v>
      </c>
      <c r="M25" s="82" t="s">
        <v>419</v>
      </c>
      <c r="N25" s="6"/>
      <c r="O25" s="82" t="s">
        <v>339</v>
      </c>
      <c r="P25" s="7"/>
      <c r="Q25" s="20"/>
      <c r="R25" s="9"/>
      <c r="S25" s="10"/>
      <c r="T25" s="10"/>
      <c r="U25" s="380"/>
      <c r="V25" s="841" t="str">
        <f t="shared" si="5"/>
        <v/>
      </c>
    </row>
    <row r="26" spans="1:22" s="800" customFormat="1" ht="18" x14ac:dyDescent="0.3">
      <c r="A26" s="847" t="str">
        <f t="shared" si="4"/>
        <v/>
      </c>
      <c r="B26" s="704">
        <v>3</v>
      </c>
      <c r="C26" s="1398"/>
      <c r="D26" s="1387"/>
      <c r="E26" s="1394"/>
      <c r="F26" s="1386"/>
      <c r="G26" s="1386"/>
      <c r="H26" s="1377"/>
      <c r="I26" s="1379"/>
      <c r="J26" s="1381"/>
      <c r="K26" s="1375"/>
      <c r="L26" s="1373"/>
      <c r="M26" s="82" t="s">
        <v>420</v>
      </c>
      <c r="N26" s="6"/>
      <c r="O26" s="82" t="s">
        <v>340</v>
      </c>
      <c r="P26" s="7"/>
      <c r="Q26" s="20"/>
      <c r="R26" s="9"/>
      <c r="S26" s="10"/>
      <c r="T26" s="10"/>
      <c r="U26" s="380"/>
      <c r="V26" s="841" t="str">
        <f t="shared" si="5"/>
        <v/>
      </c>
    </row>
    <row r="27" spans="1:22" s="800" customFormat="1" ht="18" x14ac:dyDescent="0.3">
      <c r="A27" s="847" t="str">
        <f t="shared" si="4"/>
        <v/>
      </c>
      <c r="B27" s="704">
        <v>3</v>
      </c>
      <c r="C27" s="1398"/>
      <c r="D27" s="1387" t="s">
        <v>133</v>
      </c>
      <c r="E27" s="1403"/>
      <c r="F27" s="1386"/>
      <c r="G27" s="1386"/>
      <c r="H27" s="1376" t="str">
        <f>IF(E27="","",
IF(G27="","",
IF(F27=G27,100%,
IF(ISERROR(G27/F27),0,
IF(ISERROR(F27/G27),0,
IF(F27&lt;&gt;0,F27/G27,
0%))))))</f>
        <v/>
      </c>
      <c r="I27" s="1378">
        <f>Logo!$F$15</f>
        <v>0.7</v>
      </c>
      <c r="J27" s="1380">
        <f>Logo!$F$16</f>
        <v>0.9</v>
      </c>
      <c r="K27" s="1374" t="str">
        <f>IF(E27="","",
IF(H27="","",
IF(F27=G27,100%,
IF(ISERROR(G27/F27),0,
IF(ISERROR(F27/G27),0,
IF(F27&lt;&gt;0,F27/G27,
0%))))))</f>
        <v/>
      </c>
      <c r="L27" s="1372">
        <f>IF(E27="",0,
IF(H27&gt;=J27,1,
IF(AND(H27&gt;I27,H27&lt;J27),2,3)))</f>
        <v>0</v>
      </c>
      <c r="M27" s="82" t="s">
        <v>421</v>
      </c>
      <c r="N27" s="6"/>
      <c r="O27" s="82" t="s">
        <v>341</v>
      </c>
      <c r="P27" s="7"/>
      <c r="Q27" s="20"/>
      <c r="R27" s="9"/>
      <c r="S27" s="10"/>
      <c r="T27" s="10"/>
      <c r="U27" s="380"/>
      <c r="V27" s="841" t="str">
        <f t="shared" si="5"/>
        <v/>
      </c>
    </row>
    <row r="28" spans="1:22" s="800" customFormat="1" ht="18" x14ac:dyDescent="0.3">
      <c r="A28" s="847" t="str">
        <f t="shared" si="4"/>
        <v/>
      </c>
      <c r="B28" s="704">
        <v>3</v>
      </c>
      <c r="C28" s="1398"/>
      <c r="D28" s="1387"/>
      <c r="E28" s="1394"/>
      <c r="F28" s="1386"/>
      <c r="G28" s="1386"/>
      <c r="H28" s="1377"/>
      <c r="I28" s="1379"/>
      <c r="J28" s="1381"/>
      <c r="K28" s="1375"/>
      <c r="L28" s="1373"/>
      <c r="M28" s="82" t="s">
        <v>422</v>
      </c>
      <c r="N28" s="6"/>
      <c r="O28" s="82" t="s">
        <v>342</v>
      </c>
      <c r="P28" s="7"/>
      <c r="Q28" s="20"/>
      <c r="R28" s="9"/>
      <c r="S28" s="10"/>
      <c r="T28" s="10"/>
      <c r="U28" s="380"/>
      <c r="V28" s="841" t="str">
        <f t="shared" si="5"/>
        <v/>
      </c>
    </row>
    <row r="29" spans="1:22" s="800" customFormat="1" ht="18" x14ac:dyDescent="0.3">
      <c r="A29" s="847" t="str">
        <f t="shared" si="4"/>
        <v/>
      </c>
      <c r="B29" s="704">
        <v>3</v>
      </c>
      <c r="C29" s="1398"/>
      <c r="D29" s="1387" t="s">
        <v>134</v>
      </c>
      <c r="E29" s="1394"/>
      <c r="F29" s="1386"/>
      <c r="G29" s="1386"/>
      <c r="H29" s="1376" t="str">
        <f>IF(E29="","",
IF(G29="","",
IF(F29=G29,100%,
IF(ISERROR(G29/F29),0,
IF(ISERROR(F29/G29),0,
IF(F29&lt;&gt;0,F29/G29,
0%))))))</f>
        <v/>
      </c>
      <c r="I29" s="1378">
        <f>Logo!$F$15</f>
        <v>0.7</v>
      </c>
      <c r="J29" s="1380">
        <f>Logo!$F$16</f>
        <v>0.9</v>
      </c>
      <c r="K29" s="1374" t="str">
        <f>IF(E29="","",
IF(H29="","",
IF(F29=G29,100%,
IF(ISERROR(G29/F29),0,
IF(ISERROR(F29/G29),0,
IF(F29&lt;&gt;0,F29/G29,
0%))))))</f>
        <v/>
      </c>
      <c r="L29" s="1372">
        <f>IF(E29="",0,
IF(H29&gt;=J29,1,
IF(AND(H29&gt;I29,H29&lt;J29),2,3)))</f>
        <v>0</v>
      </c>
      <c r="M29" s="82" t="s">
        <v>423</v>
      </c>
      <c r="N29" s="6"/>
      <c r="O29" s="82" t="s">
        <v>343</v>
      </c>
      <c r="P29" s="7"/>
      <c r="Q29" s="20"/>
      <c r="R29" s="9"/>
      <c r="S29" s="10"/>
      <c r="T29" s="10"/>
      <c r="U29" s="380"/>
      <c r="V29" s="841" t="str">
        <f t="shared" si="5"/>
        <v/>
      </c>
    </row>
    <row r="30" spans="1:22" s="800" customFormat="1" ht="18" x14ac:dyDescent="0.3">
      <c r="A30" s="847" t="str">
        <f t="shared" si="4"/>
        <v/>
      </c>
      <c r="B30" s="704">
        <v>3</v>
      </c>
      <c r="C30" s="1398"/>
      <c r="D30" s="1387"/>
      <c r="E30" s="1394"/>
      <c r="F30" s="1386"/>
      <c r="G30" s="1386"/>
      <c r="H30" s="1377"/>
      <c r="I30" s="1379"/>
      <c r="J30" s="1381"/>
      <c r="K30" s="1375"/>
      <c r="L30" s="1373"/>
      <c r="M30" s="82" t="s">
        <v>424</v>
      </c>
      <c r="N30" s="6"/>
      <c r="O30" s="82" t="s">
        <v>344</v>
      </c>
      <c r="P30" s="7"/>
      <c r="Q30" s="20"/>
      <c r="R30" s="9"/>
      <c r="S30" s="10"/>
      <c r="T30" s="10"/>
      <c r="U30" s="380"/>
      <c r="V30" s="841" t="str">
        <f t="shared" si="5"/>
        <v/>
      </c>
    </row>
    <row r="31" spans="1:22" s="800" customFormat="1" ht="18" x14ac:dyDescent="0.3">
      <c r="A31" s="847" t="str">
        <f t="shared" ref="A31:A38" si="6">IF($C$31="","","ok")</f>
        <v/>
      </c>
      <c r="B31" s="709">
        <v>4</v>
      </c>
      <c r="C31" s="1392"/>
      <c r="D31" s="1393" t="s">
        <v>135</v>
      </c>
      <c r="E31" s="1404"/>
      <c r="F31" s="1395"/>
      <c r="G31" s="1397"/>
      <c r="H31" s="1376" t="str">
        <f>IF(E31="","",
IF(G31="","",
IF(F31=G31,100%,
IF(ISERROR(G31/F31),0,
IF(ISERROR(F31/G31),0,
IF(F31&lt;&gt;0,F31/G31,
0%))))))</f>
        <v/>
      </c>
      <c r="I31" s="1378">
        <f>Logo!$F$15</f>
        <v>0.7</v>
      </c>
      <c r="J31" s="1380">
        <f>Logo!$F$16</f>
        <v>0.9</v>
      </c>
      <c r="K31" s="1374" t="str">
        <f>IF(E31="","",
IF(H31="","",
IF(F31=G31,100%,
IF(ISERROR(G31/F31),0,
IF(ISERROR(F31/G31),0,
IF(F31&lt;&gt;0,F31/G31,
0%))))))</f>
        <v/>
      </c>
      <c r="L31" s="1372">
        <f>IF(E31="",0,
IF(H31&gt;=J31,1,
IF(AND(H31&gt;I31,H31&lt;J31),2,3)))</f>
        <v>0</v>
      </c>
      <c r="M31" s="81" t="s">
        <v>425</v>
      </c>
      <c r="N31" s="11"/>
      <c r="O31" s="81" t="s">
        <v>345</v>
      </c>
      <c r="P31" s="12"/>
      <c r="Q31" s="21"/>
      <c r="R31" s="14"/>
      <c r="S31" s="15"/>
      <c r="T31" s="15"/>
      <c r="U31" s="381"/>
      <c r="V31" s="841" t="str">
        <f>IF($C$31="","","drucken")</f>
        <v/>
      </c>
    </row>
    <row r="32" spans="1:22" s="800" customFormat="1" ht="18" x14ac:dyDescent="0.3">
      <c r="A32" s="847" t="str">
        <f t="shared" si="6"/>
        <v/>
      </c>
      <c r="B32" s="704">
        <v>4</v>
      </c>
      <c r="C32" s="1392"/>
      <c r="D32" s="1393"/>
      <c r="E32" s="1405"/>
      <c r="F32" s="1396"/>
      <c r="G32" s="1397"/>
      <c r="H32" s="1377"/>
      <c r="I32" s="1379"/>
      <c r="J32" s="1381"/>
      <c r="K32" s="1375"/>
      <c r="L32" s="1373"/>
      <c r="M32" s="81" t="s">
        <v>426</v>
      </c>
      <c r="N32" s="11"/>
      <c r="O32" s="81" t="s">
        <v>346</v>
      </c>
      <c r="P32" s="12"/>
      <c r="Q32" s="21"/>
      <c r="R32" s="14"/>
      <c r="S32" s="15"/>
      <c r="T32" s="15"/>
      <c r="U32" s="381"/>
      <c r="V32" s="841" t="str">
        <f t="shared" ref="V32:V38" si="7">IF($C$31="","","drucken")</f>
        <v/>
      </c>
    </row>
    <row r="33" spans="1:22" s="800" customFormat="1" ht="18" x14ac:dyDescent="0.3">
      <c r="A33" s="847" t="str">
        <f t="shared" si="6"/>
        <v/>
      </c>
      <c r="B33" s="704">
        <v>4</v>
      </c>
      <c r="C33" s="1392"/>
      <c r="D33" s="1393" t="s">
        <v>136</v>
      </c>
      <c r="E33" s="1406"/>
      <c r="F33" s="1397"/>
      <c r="G33" s="1397"/>
      <c r="H33" s="1376" t="str">
        <f>IF(E33="","",
IF(G33="","",
IF(F33=G33,100%,
IF(ISERROR(G33/F33),0,
IF(ISERROR(F33/G33),0,
IF(F33&lt;&gt;0,F33/G33,
0%))))))</f>
        <v/>
      </c>
      <c r="I33" s="1378">
        <f>Logo!$F$15</f>
        <v>0.7</v>
      </c>
      <c r="J33" s="1380">
        <f>Logo!$F$16</f>
        <v>0.9</v>
      </c>
      <c r="K33" s="1374" t="str">
        <f>IF(E33="","",
IF(H33="","",
IF(F33=G33,100%,
IF(ISERROR(G33/F33),0,
IF(ISERROR(F33/G33),0,
IF(F33&lt;&gt;0,F33/G33,
0%))))))</f>
        <v/>
      </c>
      <c r="L33" s="1372">
        <f>IF(E33="",0,
IF(H33&gt;=J33,1,
IF(AND(H33&gt;I33,H33&lt;J33),2,3)))</f>
        <v>0</v>
      </c>
      <c r="M33" s="81" t="s">
        <v>427</v>
      </c>
      <c r="N33" s="11"/>
      <c r="O33" s="81" t="s">
        <v>347</v>
      </c>
      <c r="P33" s="12"/>
      <c r="Q33" s="21"/>
      <c r="R33" s="14"/>
      <c r="S33" s="15"/>
      <c r="T33" s="15"/>
      <c r="U33" s="381"/>
      <c r="V33" s="841" t="str">
        <f t="shared" si="7"/>
        <v/>
      </c>
    </row>
    <row r="34" spans="1:22" s="800" customFormat="1" ht="18" x14ac:dyDescent="0.3">
      <c r="A34" s="847" t="str">
        <f t="shared" si="6"/>
        <v/>
      </c>
      <c r="B34" s="704">
        <v>4</v>
      </c>
      <c r="C34" s="1392"/>
      <c r="D34" s="1393"/>
      <c r="E34" s="1406"/>
      <c r="F34" s="1397"/>
      <c r="G34" s="1397"/>
      <c r="H34" s="1377"/>
      <c r="I34" s="1379"/>
      <c r="J34" s="1381"/>
      <c r="K34" s="1375"/>
      <c r="L34" s="1373"/>
      <c r="M34" s="81" t="s">
        <v>428</v>
      </c>
      <c r="N34" s="11"/>
      <c r="O34" s="81" t="s">
        <v>348</v>
      </c>
      <c r="P34" s="12"/>
      <c r="Q34" s="21"/>
      <c r="R34" s="14"/>
      <c r="S34" s="15"/>
      <c r="T34" s="15"/>
      <c r="U34" s="381"/>
      <c r="V34" s="841" t="str">
        <f t="shared" si="7"/>
        <v/>
      </c>
    </row>
    <row r="35" spans="1:22" s="800" customFormat="1" ht="18" x14ac:dyDescent="0.3">
      <c r="A35" s="847" t="str">
        <f t="shared" si="6"/>
        <v/>
      </c>
      <c r="B35" s="704">
        <v>4</v>
      </c>
      <c r="C35" s="1392"/>
      <c r="D35" s="1393" t="s">
        <v>137</v>
      </c>
      <c r="E35" s="1407"/>
      <c r="F35" s="1397"/>
      <c r="G35" s="1397"/>
      <c r="H35" s="1376" t="str">
        <f>IF(E35="","",
IF(G35="","",
IF(F35=G35,100%,
IF(ISERROR(G35/F35),0,
IF(ISERROR(F35/G35),0,
IF(F35&lt;&gt;0,F35/G35,
0%))))))</f>
        <v/>
      </c>
      <c r="I35" s="1378">
        <f>Logo!$F$15</f>
        <v>0.7</v>
      </c>
      <c r="J35" s="1380">
        <f>Logo!$F$16</f>
        <v>0.9</v>
      </c>
      <c r="K35" s="1374" t="str">
        <f>IF(E35="","",
IF(H35="","",
IF(F35=G35,100%,
IF(ISERROR(G35/F35),0,
IF(ISERROR(F35/G35),0,
IF(F35&lt;&gt;0,F35/G35,
0%))))))</f>
        <v/>
      </c>
      <c r="L35" s="1372">
        <f>IF(E35="",0,
IF(H35&gt;=J35,1,
IF(AND(H35&gt;I35,H35&lt;J35),2,3)))</f>
        <v>0</v>
      </c>
      <c r="M35" s="81" t="s">
        <v>429</v>
      </c>
      <c r="N35" s="11"/>
      <c r="O35" s="81" t="s">
        <v>349</v>
      </c>
      <c r="P35" s="12"/>
      <c r="Q35" s="21"/>
      <c r="R35" s="14"/>
      <c r="S35" s="15"/>
      <c r="T35" s="15"/>
      <c r="U35" s="381"/>
      <c r="V35" s="841" t="str">
        <f t="shared" si="7"/>
        <v/>
      </c>
    </row>
    <row r="36" spans="1:22" s="800" customFormat="1" ht="18" x14ac:dyDescent="0.3">
      <c r="A36" s="847" t="str">
        <f t="shared" si="6"/>
        <v/>
      </c>
      <c r="B36" s="704">
        <v>4</v>
      </c>
      <c r="C36" s="1392"/>
      <c r="D36" s="1393"/>
      <c r="E36" s="1406"/>
      <c r="F36" s="1397"/>
      <c r="G36" s="1397"/>
      <c r="H36" s="1377"/>
      <c r="I36" s="1379"/>
      <c r="J36" s="1381"/>
      <c r="K36" s="1375"/>
      <c r="L36" s="1373"/>
      <c r="M36" s="81" t="s">
        <v>430</v>
      </c>
      <c r="N36" s="11"/>
      <c r="O36" s="81" t="s">
        <v>350</v>
      </c>
      <c r="P36" s="12"/>
      <c r="Q36" s="21"/>
      <c r="R36" s="14"/>
      <c r="S36" s="15"/>
      <c r="T36" s="15"/>
      <c r="U36" s="381"/>
      <c r="V36" s="841" t="str">
        <f t="shared" si="7"/>
        <v/>
      </c>
    </row>
    <row r="37" spans="1:22" s="800" customFormat="1" ht="18" x14ac:dyDescent="0.3">
      <c r="A37" s="847" t="str">
        <f t="shared" si="6"/>
        <v/>
      </c>
      <c r="B37" s="704">
        <v>4</v>
      </c>
      <c r="C37" s="1392"/>
      <c r="D37" s="1393" t="s">
        <v>138</v>
      </c>
      <c r="E37" s="1406"/>
      <c r="F37" s="1397"/>
      <c r="G37" s="1397"/>
      <c r="H37" s="1376" t="str">
        <f>IF(E37="","",
IF(G37="","",
IF(F37=G37,100%,
IF(ISERROR(G37/F37),0,
IF(ISERROR(F37/G37),0,
IF(F37&lt;&gt;0,F37/G37,
0%))))))</f>
        <v/>
      </c>
      <c r="I37" s="1378">
        <f>Logo!$F$15</f>
        <v>0.7</v>
      </c>
      <c r="J37" s="1380">
        <f>Logo!$F$16</f>
        <v>0.9</v>
      </c>
      <c r="K37" s="1374" t="str">
        <f>IF(E37="","",
IF(H37="","",
IF(F37=G37,100%,
IF(ISERROR(G37/F37),0,
IF(ISERROR(F37/G37),0,
IF(F37&lt;&gt;0,F37/G37,
0%))))))</f>
        <v/>
      </c>
      <c r="L37" s="1372">
        <f>IF(E37="",0,
IF(H37&gt;=J37,1,
IF(AND(H37&gt;I37,H37&lt;J37),2,3)))</f>
        <v>0</v>
      </c>
      <c r="M37" s="81" t="s">
        <v>431</v>
      </c>
      <c r="N37" s="11"/>
      <c r="O37" s="81" t="s">
        <v>351</v>
      </c>
      <c r="P37" s="12"/>
      <c r="Q37" s="21"/>
      <c r="R37" s="14"/>
      <c r="S37" s="15"/>
      <c r="T37" s="15"/>
      <c r="U37" s="381"/>
      <c r="V37" s="841" t="str">
        <f t="shared" si="7"/>
        <v/>
      </c>
    </row>
    <row r="38" spans="1:22" s="800" customFormat="1" ht="18" x14ac:dyDescent="0.3">
      <c r="A38" s="847" t="str">
        <f t="shared" si="6"/>
        <v/>
      </c>
      <c r="B38" s="704">
        <v>4</v>
      </c>
      <c r="C38" s="1392"/>
      <c r="D38" s="1393"/>
      <c r="E38" s="1406"/>
      <c r="F38" s="1397"/>
      <c r="G38" s="1397"/>
      <c r="H38" s="1377"/>
      <c r="I38" s="1379"/>
      <c r="J38" s="1381"/>
      <c r="K38" s="1375"/>
      <c r="L38" s="1373"/>
      <c r="M38" s="81" t="s">
        <v>432</v>
      </c>
      <c r="N38" s="11"/>
      <c r="O38" s="81" t="s">
        <v>352</v>
      </c>
      <c r="P38" s="12"/>
      <c r="Q38" s="21"/>
      <c r="R38" s="14"/>
      <c r="S38" s="15"/>
      <c r="T38" s="15"/>
      <c r="U38" s="381"/>
      <c r="V38" s="841" t="str">
        <f t="shared" si="7"/>
        <v/>
      </c>
    </row>
    <row r="39" spans="1:22" s="800" customFormat="1" ht="18" x14ac:dyDescent="0.3">
      <c r="A39" s="847" t="str">
        <f t="shared" ref="A39:A46" si="8">IF($C$39="","","ok")</f>
        <v/>
      </c>
      <c r="B39" s="709">
        <v>5</v>
      </c>
      <c r="C39" s="1398"/>
      <c r="D39" s="1387" t="s">
        <v>139</v>
      </c>
      <c r="E39" s="1388"/>
      <c r="F39" s="1390"/>
      <c r="G39" s="1386"/>
      <c r="H39" s="1376" t="str">
        <f>IF(E39="","",
IF(G39="","",
IF(F39=G39,100%,
IF(ISERROR(G39/F39),0,
IF(ISERROR(F39/G39),0,
IF(F39&lt;&gt;0,F39/G39,
0%))))))</f>
        <v/>
      </c>
      <c r="I39" s="1378">
        <f>Logo!$F$15</f>
        <v>0.7</v>
      </c>
      <c r="J39" s="1380">
        <f>Logo!$F$16</f>
        <v>0.9</v>
      </c>
      <c r="K39" s="1374" t="str">
        <f>IF(E39="","",
IF(H39="","",
IF(F39=G39,100%,
IF(ISERROR(G39/F39),0,
IF(ISERROR(F39/G39),0,
IF(F39&lt;&gt;0,F39/G39,
0%))))))</f>
        <v/>
      </c>
      <c r="L39" s="1372">
        <f>IF(E39="",0,
IF(H39&gt;=J39,1,
IF(AND(H39&gt;I39,H39&lt;J39),2,3)))</f>
        <v>0</v>
      </c>
      <c r="M39" s="82" t="s">
        <v>433</v>
      </c>
      <c r="N39" s="6"/>
      <c r="O39" s="82" t="s">
        <v>353</v>
      </c>
      <c r="P39" s="7"/>
      <c r="Q39" s="20"/>
      <c r="R39" s="9"/>
      <c r="S39" s="10"/>
      <c r="T39" s="10"/>
      <c r="U39" s="380"/>
      <c r="V39" s="841" t="str">
        <f>IF($C$39="","","drucken")</f>
        <v/>
      </c>
    </row>
    <row r="40" spans="1:22" s="800" customFormat="1" ht="18" x14ac:dyDescent="0.3">
      <c r="A40" s="847" t="str">
        <f t="shared" si="8"/>
        <v/>
      </c>
      <c r="B40" s="704">
        <v>5</v>
      </c>
      <c r="C40" s="1398"/>
      <c r="D40" s="1387"/>
      <c r="E40" s="1389"/>
      <c r="F40" s="1391"/>
      <c r="G40" s="1386"/>
      <c r="H40" s="1377"/>
      <c r="I40" s="1379"/>
      <c r="J40" s="1381"/>
      <c r="K40" s="1375"/>
      <c r="L40" s="1373"/>
      <c r="M40" s="82" t="s">
        <v>434</v>
      </c>
      <c r="N40" s="6"/>
      <c r="O40" s="82" t="s">
        <v>354</v>
      </c>
      <c r="P40" s="7"/>
      <c r="Q40" s="20"/>
      <c r="R40" s="9"/>
      <c r="S40" s="10"/>
      <c r="T40" s="10"/>
      <c r="U40" s="380"/>
      <c r="V40" s="841" t="str">
        <f t="shared" ref="V40:V46" si="9">IF($C$39="","","drucken")</f>
        <v/>
      </c>
    </row>
    <row r="41" spans="1:22" s="800" customFormat="1" ht="18" x14ac:dyDescent="0.3">
      <c r="A41" s="847" t="str">
        <f t="shared" si="8"/>
        <v/>
      </c>
      <c r="B41" s="704">
        <v>5</v>
      </c>
      <c r="C41" s="1398"/>
      <c r="D41" s="1387" t="s">
        <v>140</v>
      </c>
      <c r="E41" s="1394"/>
      <c r="F41" s="1386"/>
      <c r="G41" s="1386"/>
      <c r="H41" s="1376" t="str">
        <f>IF(E41="","",
IF(G41="","",
IF(F41=G41,100%,
IF(ISERROR(G41/F41),0,
IF(ISERROR(F41/G41),0,
IF(F41&lt;&gt;0,F41/G41,
0%))))))</f>
        <v/>
      </c>
      <c r="I41" s="1378">
        <f>Logo!$F$15</f>
        <v>0.7</v>
      </c>
      <c r="J41" s="1380">
        <f>Logo!$F$16</f>
        <v>0.9</v>
      </c>
      <c r="K41" s="1374" t="str">
        <f>IF(E41="","",
IF(H41="","",
IF(F41=G41,100%,
IF(ISERROR(G41/F41),0,
IF(ISERROR(F41/G41),0,
IF(F41&lt;&gt;0,F41/G41,
0%))))))</f>
        <v/>
      </c>
      <c r="L41" s="1372">
        <f>IF(E41="",0,
IF(H41&gt;=J41,1,
IF(AND(H41&gt;I41,H41&lt;J41),2,3)))</f>
        <v>0</v>
      </c>
      <c r="M41" s="82" t="s">
        <v>435</v>
      </c>
      <c r="N41" s="6"/>
      <c r="O41" s="82" t="s">
        <v>355</v>
      </c>
      <c r="P41" s="7"/>
      <c r="Q41" s="20"/>
      <c r="R41" s="9"/>
      <c r="S41" s="10"/>
      <c r="T41" s="10"/>
      <c r="U41" s="380"/>
      <c r="V41" s="841" t="str">
        <f t="shared" si="9"/>
        <v/>
      </c>
    </row>
    <row r="42" spans="1:22" s="800" customFormat="1" ht="18" x14ac:dyDescent="0.3">
      <c r="A42" s="847" t="str">
        <f t="shared" si="8"/>
        <v/>
      </c>
      <c r="B42" s="704">
        <v>5</v>
      </c>
      <c r="C42" s="1398"/>
      <c r="D42" s="1387"/>
      <c r="E42" s="1394"/>
      <c r="F42" s="1386"/>
      <c r="G42" s="1386"/>
      <c r="H42" s="1377"/>
      <c r="I42" s="1379"/>
      <c r="J42" s="1381"/>
      <c r="K42" s="1375"/>
      <c r="L42" s="1373"/>
      <c r="M42" s="82" t="s">
        <v>436</v>
      </c>
      <c r="N42" s="6"/>
      <c r="O42" s="82" t="s">
        <v>356</v>
      </c>
      <c r="P42" s="7"/>
      <c r="Q42" s="20"/>
      <c r="R42" s="9"/>
      <c r="S42" s="10"/>
      <c r="T42" s="10"/>
      <c r="U42" s="380"/>
      <c r="V42" s="841" t="str">
        <f t="shared" si="9"/>
        <v/>
      </c>
    </row>
    <row r="43" spans="1:22" s="800" customFormat="1" ht="18" x14ac:dyDescent="0.3">
      <c r="A43" s="847" t="str">
        <f t="shared" si="8"/>
        <v/>
      </c>
      <c r="B43" s="704">
        <v>5</v>
      </c>
      <c r="C43" s="1398"/>
      <c r="D43" s="1387" t="s">
        <v>141</v>
      </c>
      <c r="E43" s="1403"/>
      <c r="F43" s="1386"/>
      <c r="G43" s="1386"/>
      <c r="H43" s="1376" t="str">
        <f>IF(E43="","",
IF(G43="","",
IF(F43=G43,100%,
IF(ISERROR(G43/F43),0,
IF(ISERROR(F43/G43),0,
IF(F43&lt;&gt;0,F43/G43,
0%))))))</f>
        <v/>
      </c>
      <c r="I43" s="1378">
        <f>Logo!$F$15</f>
        <v>0.7</v>
      </c>
      <c r="J43" s="1380">
        <f>Logo!$F$16</f>
        <v>0.9</v>
      </c>
      <c r="K43" s="1374" t="str">
        <f>IF(E43="","",
IF(H43="","",
IF(F43=G43,100%,
IF(ISERROR(G43/F43),0,
IF(ISERROR(F43/G43),0,
IF(F43&lt;&gt;0,F43/G43,
0%))))))</f>
        <v/>
      </c>
      <c r="L43" s="1372">
        <f>IF(E43="",0,
IF(H43&gt;=J43,1,
IF(AND(H43&gt;I43,H43&lt;J43),2,3)))</f>
        <v>0</v>
      </c>
      <c r="M43" s="82" t="s">
        <v>437</v>
      </c>
      <c r="N43" s="6"/>
      <c r="O43" s="82" t="s">
        <v>357</v>
      </c>
      <c r="P43" s="7"/>
      <c r="Q43" s="20"/>
      <c r="R43" s="9"/>
      <c r="S43" s="10"/>
      <c r="T43" s="10"/>
      <c r="U43" s="380"/>
      <c r="V43" s="841" t="str">
        <f t="shared" si="9"/>
        <v/>
      </c>
    </row>
    <row r="44" spans="1:22" s="800" customFormat="1" ht="18" x14ac:dyDescent="0.3">
      <c r="A44" s="847" t="str">
        <f t="shared" si="8"/>
        <v/>
      </c>
      <c r="B44" s="704">
        <v>5</v>
      </c>
      <c r="C44" s="1398"/>
      <c r="D44" s="1387"/>
      <c r="E44" s="1394"/>
      <c r="F44" s="1386"/>
      <c r="G44" s="1386"/>
      <c r="H44" s="1377"/>
      <c r="I44" s="1379"/>
      <c r="J44" s="1381"/>
      <c r="K44" s="1375"/>
      <c r="L44" s="1373"/>
      <c r="M44" s="82" t="s">
        <v>438</v>
      </c>
      <c r="N44" s="6"/>
      <c r="O44" s="82" t="s">
        <v>358</v>
      </c>
      <c r="P44" s="7"/>
      <c r="Q44" s="20"/>
      <c r="R44" s="9"/>
      <c r="S44" s="10"/>
      <c r="T44" s="10"/>
      <c r="U44" s="380"/>
      <c r="V44" s="841" t="str">
        <f t="shared" si="9"/>
        <v/>
      </c>
    </row>
    <row r="45" spans="1:22" s="800" customFormat="1" ht="18" x14ac:dyDescent="0.3">
      <c r="A45" s="847" t="str">
        <f t="shared" si="8"/>
        <v/>
      </c>
      <c r="B45" s="704">
        <v>5</v>
      </c>
      <c r="C45" s="1398"/>
      <c r="D45" s="1387" t="s">
        <v>142</v>
      </c>
      <c r="E45" s="1394"/>
      <c r="F45" s="1386"/>
      <c r="G45" s="1386"/>
      <c r="H45" s="1376" t="str">
        <f>IF(E45="","",
IF(G45="","",
IF(F45=G45,100%,
IF(ISERROR(G45/F45),0,
IF(ISERROR(F45/G45),0,
IF(F45&lt;&gt;0,F45/G45,
0%))))))</f>
        <v/>
      </c>
      <c r="I45" s="1378">
        <f>Logo!$F$15</f>
        <v>0.7</v>
      </c>
      <c r="J45" s="1380">
        <f>Logo!$F$16</f>
        <v>0.9</v>
      </c>
      <c r="K45" s="1374" t="str">
        <f>IF(E45="","",
IF(H45="","",
IF(F45=G45,100%,
IF(ISERROR(G45/F45),0,
IF(ISERROR(F45/G45),0,
IF(F45&lt;&gt;0,F45/G45,
0%))))))</f>
        <v/>
      </c>
      <c r="L45" s="1372">
        <f>IF(E45="",0,
IF(H45&gt;=J45,1,
IF(AND(H45&gt;I45,H45&lt;J45),2,3)))</f>
        <v>0</v>
      </c>
      <c r="M45" s="82" t="s">
        <v>439</v>
      </c>
      <c r="N45" s="6"/>
      <c r="O45" s="82" t="s">
        <v>359</v>
      </c>
      <c r="P45" s="7"/>
      <c r="Q45" s="20"/>
      <c r="R45" s="9"/>
      <c r="S45" s="10"/>
      <c r="T45" s="10"/>
      <c r="U45" s="380"/>
      <c r="V45" s="841" t="str">
        <f t="shared" si="9"/>
        <v/>
      </c>
    </row>
    <row r="46" spans="1:22" s="800" customFormat="1" ht="18" x14ac:dyDescent="0.3">
      <c r="A46" s="847" t="str">
        <f t="shared" si="8"/>
        <v/>
      </c>
      <c r="B46" s="704">
        <v>5</v>
      </c>
      <c r="C46" s="1398"/>
      <c r="D46" s="1387"/>
      <c r="E46" s="1394"/>
      <c r="F46" s="1386"/>
      <c r="G46" s="1386"/>
      <c r="H46" s="1377"/>
      <c r="I46" s="1379"/>
      <c r="J46" s="1381"/>
      <c r="K46" s="1375"/>
      <c r="L46" s="1373"/>
      <c r="M46" s="82" t="s">
        <v>440</v>
      </c>
      <c r="N46" s="6"/>
      <c r="O46" s="82" t="s">
        <v>360</v>
      </c>
      <c r="P46" s="7"/>
      <c r="Q46" s="20"/>
      <c r="R46" s="9"/>
      <c r="S46" s="10"/>
      <c r="T46" s="10"/>
      <c r="U46" s="380"/>
      <c r="V46" s="841" t="str">
        <f t="shared" si="9"/>
        <v/>
      </c>
    </row>
    <row r="47" spans="1:22" s="800" customFormat="1" ht="18" x14ac:dyDescent="0.3">
      <c r="A47" s="847" t="str">
        <f t="shared" ref="A47:A54" si="10">IF($C$47="","","ok")</f>
        <v/>
      </c>
      <c r="B47" s="709">
        <v>6</v>
      </c>
      <c r="C47" s="1392"/>
      <c r="D47" s="1393" t="s">
        <v>143</v>
      </c>
      <c r="E47" s="1404"/>
      <c r="F47" s="1395"/>
      <c r="G47" s="1397"/>
      <c r="H47" s="1376" t="str">
        <f>IF(E47="","",
IF(G47="","",
IF(F47=G47,100%,
IF(ISERROR(G47/F47),0,
IF(ISERROR(F47/G47),0,
IF(F47&lt;&gt;0,F47/G47,
0%))))))</f>
        <v/>
      </c>
      <c r="I47" s="1378">
        <f>Logo!$F$15</f>
        <v>0.7</v>
      </c>
      <c r="J47" s="1380">
        <f>Logo!$F$16</f>
        <v>0.9</v>
      </c>
      <c r="K47" s="1374" t="str">
        <f>IF(E47="","",
IF(H47="","",
IF(F47=G47,100%,
IF(ISERROR(G47/F47),0,
IF(ISERROR(F47/G47),0,
IF(F47&lt;&gt;0,F47/G47,
0%))))))</f>
        <v/>
      </c>
      <c r="L47" s="1372">
        <f>IF(E47="",0,
IF(H47&gt;=J47,1,
IF(AND(H47&gt;I47,H47&lt;J47),2,3)))</f>
        <v>0</v>
      </c>
      <c r="M47" s="81" t="s">
        <v>441</v>
      </c>
      <c r="N47" s="11"/>
      <c r="O47" s="81" t="s">
        <v>361</v>
      </c>
      <c r="P47" s="12"/>
      <c r="Q47" s="21"/>
      <c r="R47" s="14"/>
      <c r="S47" s="15"/>
      <c r="T47" s="15"/>
      <c r="U47" s="381"/>
      <c r="V47" s="841" t="str">
        <f>IF($C$47="","","drucken")</f>
        <v/>
      </c>
    </row>
    <row r="48" spans="1:22" s="801" customFormat="1" ht="18" x14ac:dyDescent="0.3">
      <c r="A48" s="847" t="str">
        <f t="shared" si="10"/>
        <v/>
      </c>
      <c r="B48" s="704">
        <v>6</v>
      </c>
      <c r="C48" s="1392"/>
      <c r="D48" s="1393"/>
      <c r="E48" s="1405"/>
      <c r="F48" s="1396"/>
      <c r="G48" s="1397"/>
      <c r="H48" s="1377"/>
      <c r="I48" s="1379"/>
      <c r="J48" s="1381"/>
      <c r="K48" s="1375"/>
      <c r="L48" s="1373"/>
      <c r="M48" s="81" t="s">
        <v>442</v>
      </c>
      <c r="N48" s="11"/>
      <c r="O48" s="81" t="s">
        <v>362</v>
      </c>
      <c r="P48" s="12"/>
      <c r="Q48" s="21"/>
      <c r="R48" s="14"/>
      <c r="S48" s="15"/>
      <c r="T48" s="15"/>
      <c r="U48" s="381"/>
      <c r="V48" s="841" t="str">
        <f t="shared" ref="V48:V54" si="11">IF($C$47="","","drucken")</f>
        <v/>
      </c>
    </row>
    <row r="49" spans="1:22" s="801" customFormat="1" ht="18" x14ac:dyDescent="0.3">
      <c r="A49" s="847" t="str">
        <f t="shared" si="10"/>
        <v/>
      </c>
      <c r="B49" s="704">
        <v>6</v>
      </c>
      <c r="C49" s="1392"/>
      <c r="D49" s="1393" t="s">
        <v>144</v>
      </c>
      <c r="E49" s="1406"/>
      <c r="F49" s="1397"/>
      <c r="G49" s="1397"/>
      <c r="H49" s="1376" t="str">
        <f>IF(E49="","",
IF(G49="","",
IF(F49=G49,100%,
IF(ISERROR(G49/F49),0,
IF(ISERROR(F49/G49),0,
IF(F49&lt;&gt;0,F49/G49,
0%))))))</f>
        <v/>
      </c>
      <c r="I49" s="1378">
        <f>Logo!$F$15</f>
        <v>0.7</v>
      </c>
      <c r="J49" s="1380">
        <f>Logo!$F$16</f>
        <v>0.9</v>
      </c>
      <c r="K49" s="1374" t="str">
        <f>IF(E49="","",
IF(H49="","",
IF(F49=G49,100%,
IF(ISERROR(G49/F49),0,
IF(ISERROR(F49/G49),0,
IF(F49&lt;&gt;0,F49/G49,
0%))))))</f>
        <v/>
      </c>
      <c r="L49" s="1372">
        <f>IF(E49="",0,
IF(H49&gt;=J49,1,
IF(AND(H49&gt;I49,H49&lt;J49),2,3)))</f>
        <v>0</v>
      </c>
      <c r="M49" s="81" t="s">
        <v>443</v>
      </c>
      <c r="N49" s="11"/>
      <c r="O49" s="81" t="s">
        <v>363</v>
      </c>
      <c r="P49" s="12"/>
      <c r="Q49" s="21"/>
      <c r="R49" s="14"/>
      <c r="S49" s="15"/>
      <c r="T49" s="15"/>
      <c r="U49" s="381"/>
      <c r="V49" s="841" t="str">
        <f t="shared" si="11"/>
        <v/>
      </c>
    </row>
    <row r="50" spans="1:22" s="801" customFormat="1" ht="18" x14ac:dyDescent="0.3">
      <c r="A50" s="847" t="str">
        <f t="shared" si="10"/>
        <v/>
      </c>
      <c r="B50" s="704">
        <v>6</v>
      </c>
      <c r="C50" s="1392"/>
      <c r="D50" s="1393"/>
      <c r="E50" s="1406"/>
      <c r="F50" s="1397"/>
      <c r="G50" s="1397"/>
      <c r="H50" s="1377"/>
      <c r="I50" s="1379"/>
      <c r="J50" s="1381"/>
      <c r="K50" s="1375"/>
      <c r="L50" s="1373"/>
      <c r="M50" s="81" t="s">
        <v>444</v>
      </c>
      <c r="N50" s="11"/>
      <c r="O50" s="81" t="s">
        <v>364</v>
      </c>
      <c r="P50" s="12"/>
      <c r="Q50" s="21"/>
      <c r="R50" s="14"/>
      <c r="S50" s="15"/>
      <c r="T50" s="15"/>
      <c r="U50" s="381"/>
      <c r="V50" s="841" t="str">
        <f t="shared" si="11"/>
        <v/>
      </c>
    </row>
    <row r="51" spans="1:22" s="801" customFormat="1" ht="18" x14ac:dyDescent="0.3">
      <c r="A51" s="847" t="str">
        <f t="shared" si="10"/>
        <v/>
      </c>
      <c r="B51" s="704">
        <v>6</v>
      </c>
      <c r="C51" s="1392"/>
      <c r="D51" s="1393" t="s">
        <v>145</v>
      </c>
      <c r="E51" s="1407"/>
      <c r="F51" s="1397"/>
      <c r="G51" s="1397"/>
      <c r="H51" s="1376" t="str">
        <f>IF(E51="","",
IF(G51="","",
IF(F51=G51,100%,
IF(ISERROR(G51/F51),0,
IF(ISERROR(F51/G51),0,
IF(F51&lt;&gt;0,F51/G51,
0%))))))</f>
        <v/>
      </c>
      <c r="I51" s="1378">
        <f>Logo!$F$15</f>
        <v>0.7</v>
      </c>
      <c r="J51" s="1380">
        <f>Logo!$F$16</f>
        <v>0.9</v>
      </c>
      <c r="K51" s="1374" t="str">
        <f>IF(E51="","",
IF(H51="","",
IF(F51=G51,100%,
IF(ISERROR(G51/F51),0,
IF(ISERROR(F51/G51),0,
IF(F51&lt;&gt;0,F51/G51,
0%))))))</f>
        <v/>
      </c>
      <c r="L51" s="1372">
        <f>IF(E51="",0,
IF(H51&gt;=J51,1,
IF(AND(H51&gt;I51,H51&lt;J51),2,3)))</f>
        <v>0</v>
      </c>
      <c r="M51" s="81" t="s">
        <v>445</v>
      </c>
      <c r="N51" s="11"/>
      <c r="O51" s="81" t="s">
        <v>365</v>
      </c>
      <c r="P51" s="12"/>
      <c r="Q51" s="21"/>
      <c r="R51" s="14"/>
      <c r="S51" s="15"/>
      <c r="T51" s="15"/>
      <c r="U51" s="381"/>
      <c r="V51" s="841" t="str">
        <f t="shared" si="11"/>
        <v/>
      </c>
    </row>
    <row r="52" spans="1:22" s="801" customFormat="1" ht="18" x14ac:dyDescent="0.3">
      <c r="A52" s="847" t="str">
        <f t="shared" si="10"/>
        <v/>
      </c>
      <c r="B52" s="704">
        <v>6</v>
      </c>
      <c r="C52" s="1392"/>
      <c r="D52" s="1393"/>
      <c r="E52" s="1406"/>
      <c r="F52" s="1397"/>
      <c r="G52" s="1397"/>
      <c r="H52" s="1377"/>
      <c r="I52" s="1379"/>
      <c r="J52" s="1381"/>
      <c r="K52" s="1375"/>
      <c r="L52" s="1373"/>
      <c r="M52" s="81" t="s">
        <v>446</v>
      </c>
      <c r="N52" s="11"/>
      <c r="O52" s="81" t="s">
        <v>366</v>
      </c>
      <c r="P52" s="12"/>
      <c r="Q52" s="21"/>
      <c r="R52" s="14"/>
      <c r="S52" s="15"/>
      <c r="T52" s="15"/>
      <c r="U52" s="381"/>
      <c r="V52" s="841" t="str">
        <f t="shared" si="11"/>
        <v/>
      </c>
    </row>
    <row r="53" spans="1:22" s="801" customFormat="1" ht="18" x14ac:dyDescent="0.3">
      <c r="A53" s="847" t="str">
        <f t="shared" si="10"/>
        <v/>
      </c>
      <c r="B53" s="704">
        <v>6</v>
      </c>
      <c r="C53" s="1392"/>
      <c r="D53" s="1393" t="s">
        <v>146</v>
      </c>
      <c r="E53" s="1406"/>
      <c r="F53" s="1397"/>
      <c r="G53" s="1397"/>
      <c r="H53" s="1376" t="str">
        <f>IF(E53="","",
IF(G53="","",
IF(F53=G53,100%,
IF(ISERROR(G53/F53),0,
IF(ISERROR(F53/G53),0,
IF(F53&lt;&gt;0,F53/G53,
0%))))))</f>
        <v/>
      </c>
      <c r="I53" s="1378">
        <f>Logo!$F$15</f>
        <v>0.7</v>
      </c>
      <c r="J53" s="1380">
        <f>Logo!$F$16</f>
        <v>0.9</v>
      </c>
      <c r="K53" s="1374" t="str">
        <f>IF(E53="","",
IF(H53="","",
IF(F53=G53,100%,
IF(ISERROR(G53/F53),0,
IF(ISERROR(F53/G53),0,
IF(F53&lt;&gt;0,F53/G53,
0%))))))</f>
        <v/>
      </c>
      <c r="L53" s="1372">
        <f>IF(E53="",0,
IF(H53&gt;=J53,1,
IF(AND(H53&gt;I53,H53&lt;J53),2,3)))</f>
        <v>0</v>
      </c>
      <c r="M53" s="81" t="s">
        <v>447</v>
      </c>
      <c r="N53" s="11"/>
      <c r="O53" s="81" t="s">
        <v>367</v>
      </c>
      <c r="P53" s="12"/>
      <c r="Q53" s="21"/>
      <c r="R53" s="14"/>
      <c r="S53" s="15"/>
      <c r="T53" s="15"/>
      <c r="U53" s="381"/>
      <c r="V53" s="841" t="str">
        <f t="shared" si="11"/>
        <v/>
      </c>
    </row>
    <row r="54" spans="1:22" s="801" customFormat="1" ht="18" x14ac:dyDescent="0.3">
      <c r="A54" s="847" t="str">
        <f t="shared" si="10"/>
        <v/>
      </c>
      <c r="B54" s="704">
        <v>6</v>
      </c>
      <c r="C54" s="1392"/>
      <c r="D54" s="1393"/>
      <c r="E54" s="1406"/>
      <c r="F54" s="1397"/>
      <c r="G54" s="1397"/>
      <c r="H54" s="1377"/>
      <c r="I54" s="1379"/>
      <c r="J54" s="1381"/>
      <c r="K54" s="1375"/>
      <c r="L54" s="1373"/>
      <c r="M54" s="81" t="s">
        <v>448</v>
      </c>
      <c r="N54" s="11"/>
      <c r="O54" s="81" t="s">
        <v>368</v>
      </c>
      <c r="P54" s="12"/>
      <c r="Q54" s="21"/>
      <c r="R54" s="14"/>
      <c r="S54" s="15"/>
      <c r="T54" s="15"/>
      <c r="U54" s="381"/>
      <c r="V54" s="841" t="str">
        <f t="shared" si="11"/>
        <v/>
      </c>
    </row>
    <row r="55" spans="1:22" s="801" customFormat="1" ht="18" x14ac:dyDescent="0.3">
      <c r="A55" s="847" t="str">
        <f t="shared" ref="A55:A62" si="12">IF($C$55="","","ok")</f>
        <v/>
      </c>
      <c r="B55" s="709">
        <v>7</v>
      </c>
      <c r="C55" s="1398"/>
      <c r="D55" s="1387" t="s">
        <v>147</v>
      </c>
      <c r="E55" s="1388"/>
      <c r="F55" s="1390"/>
      <c r="G55" s="1386"/>
      <c r="H55" s="1376" t="str">
        <f>IF(E55="","",
IF(G55="","",
IF(F55=G55,100%,
IF(ISERROR(G55/F55),0,
IF(ISERROR(F55/G55),0,
IF(F55&lt;&gt;0,F55/G55,
0%))))))</f>
        <v/>
      </c>
      <c r="I55" s="1378">
        <f>Logo!$F$15</f>
        <v>0.7</v>
      </c>
      <c r="J55" s="1380">
        <f>Logo!$F$16</f>
        <v>0.9</v>
      </c>
      <c r="K55" s="1374" t="str">
        <f>IF(E55="","",
IF(H55="","",
IF(F55=G55,100%,
IF(ISERROR(G55/F55),0,
IF(ISERROR(F55/G55),0,
IF(F55&lt;&gt;0,F55/G55,
0%))))))</f>
        <v/>
      </c>
      <c r="L55" s="1372">
        <f>IF(E55="",0,
IF(H55&gt;=J55,1,
IF(AND(H55&gt;I55,H55&lt;J55),2,3)))</f>
        <v>0</v>
      </c>
      <c r="M55" s="83" t="s">
        <v>449</v>
      </c>
      <c r="N55" s="6"/>
      <c r="O55" s="83" t="s">
        <v>369</v>
      </c>
      <c r="P55" s="7"/>
      <c r="Q55" s="20"/>
      <c r="R55" s="16"/>
      <c r="S55" s="17"/>
      <c r="T55" s="17"/>
      <c r="U55" s="382"/>
      <c r="V55" s="841" t="str">
        <f>IF($C$55="","","drucken")</f>
        <v/>
      </c>
    </row>
    <row r="56" spans="1:22" s="801" customFormat="1" ht="18" x14ac:dyDescent="0.3">
      <c r="A56" s="847" t="str">
        <f t="shared" si="12"/>
        <v/>
      </c>
      <c r="B56" s="704">
        <v>7</v>
      </c>
      <c r="C56" s="1398"/>
      <c r="D56" s="1387"/>
      <c r="E56" s="1389"/>
      <c r="F56" s="1391"/>
      <c r="G56" s="1386"/>
      <c r="H56" s="1377"/>
      <c r="I56" s="1379"/>
      <c r="J56" s="1381"/>
      <c r="K56" s="1375"/>
      <c r="L56" s="1373"/>
      <c r="M56" s="83" t="s">
        <v>450</v>
      </c>
      <c r="N56" s="6"/>
      <c r="O56" s="83" t="s">
        <v>370</v>
      </c>
      <c r="P56" s="7"/>
      <c r="Q56" s="20"/>
      <c r="R56" s="16"/>
      <c r="S56" s="17"/>
      <c r="T56" s="17"/>
      <c r="U56" s="382"/>
      <c r="V56" s="841" t="str">
        <f t="shared" ref="V56:V62" si="13">IF($C$55="","","drucken")</f>
        <v/>
      </c>
    </row>
    <row r="57" spans="1:22" s="801" customFormat="1" ht="18" x14ac:dyDescent="0.3">
      <c r="A57" s="847" t="str">
        <f t="shared" si="12"/>
        <v/>
      </c>
      <c r="B57" s="704">
        <v>7</v>
      </c>
      <c r="C57" s="1398"/>
      <c r="D57" s="1387" t="s">
        <v>148</v>
      </c>
      <c r="E57" s="1394"/>
      <c r="F57" s="1386"/>
      <c r="G57" s="1386"/>
      <c r="H57" s="1376" t="str">
        <f>IF(E57="","",
IF(G57="","",
IF(F57=G57,100%,
IF(ISERROR(G57/F57),0,
IF(ISERROR(F57/G57),0,
IF(F57&lt;&gt;0,F57/G57,
0%))))))</f>
        <v/>
      </c>
      <c r="I57" s="1378">
        <f>Logo!$F$15</f>
        <v>0.7</v>
      </c>
      <c r="J57" s="1380">
        <f>Logo!$F$16</f>
        <v>0.9</v>
      </c>
      <c r="K57" s="1374" t="str">
        <f>IF(E57="","",
IF(H57="","",
IF(F57=G57,100%,
IF(ISERROR(G57/F57),0,
IF(ISERROR(F57/G57),0,
IF(F57&lt;&gt;0,F57/G57,
0%))))))</f>
        <v/>
      </c>
      <c r="L57" s="1372">
        <f>IF(E57="",0,
IF(H57&gt;=J57,1,
IF(AND(H57&gt;I57,H57&lt;J57),2,3)))</f>
        <v>0</v>
      </c>
      <c r="M57" s="83" t="s">
        <v>451</v>
      </c>
      <c r="N57" s="6"/>
      <c r="O57" s="83" t="s">
        <v>371</v>
      </c>
      <c r="P57" s="7"/>
      <c r="Q57" s="20"/>
      <c r="R57" s="16"/>
      <c r="S57" s="17"/>
      <c r="T57" s="17"/>
      <c r="U57" s="382"/>
      <c r="V57" s="841" t="str">
        <f t="shared" si="13"/>
        <v/>
      </c>
    </row>
    <row r="58" spans="1:22" s="801" customFormat="1" ht="18" x14ac:dyDescent="0.3">
      <c r="A58" s="847" t="str">
        <f t="shared" si="12"/>
        <v/>
      </c>
      <c r="B58" s="704">
        <v>7</v>
      </c>
      <c r="C58" s="1398"/>
      <c r="D58" s="1387"/>
      <c r="E58" s="1394"/>
      <c r="F58" s="1386"/>
      <c r="G58" s="1386"/>
      <c r="H58" s="1377"/>
      <c r="I58" s="1379"/>
      <c r="J58" s="1381"/>
      <c r="K58" s="1375"/>
      <c r="L58" s="1373"/>
      <c r="M58" s="83" t="s">
        <v>452</v>
      </c>
      <c r="N58" s="6"/>
      <c r="O58" s="83" t="s">
        <v>372</v>
      </c>
      <c r="P58" s="7"/>
      <c r="Q58" s="20"/>
      <c r="R58" s="16"/>
      <c r="S58" s="17"/>
      <c r="T58" s="17"/>
      <c r="U58" s="382"/>
      <c r="V58" s="841" t="str">
        <f t="shared" si="13"/>
        <v/>
      </c>
    </row>
    <row r="59" spans="1:22" s="801" customFormat="1" ht="18" x14ac:dyDescent="0.3">
      <c r="A59" s="847" t="str">
        <f t="shared" si="12"/>
        <v/>
      </c>
      <c r="B59" s="704">
        <v>7</v>
      </c>
      <c r="C59" s="1398"/>
      <c r="D59" s="1387" t="s">
        <v>149</v>
      </c>
      <c r="E59" s="1403"/>
      <c r="F59" s="1386"/>
      <c r="G59" s="1386"/>
      <c r="H59" s="1376" t="str">
        <f>IF(E59="","",
IF(G59="","",
IF(F59=G59,100%,
IF(ISERROR(G59/F59),0,
IF(ISERROR(F59/G59),0,
IF(F59&lt;&gt;0,F59/G59,
0%))))))</f>
        <v/>
      </c>
      <c r="I59" s="1378">
        <f>Logo!$F$15</f>
        <v>0.7</v>
      </c>
      <c r="J59" s="1380">
        <f>Logo!$F$16</f>
        <v>0.9</v>
      </c>
      <c r="K59" s="1374" t="str">
        <f>IF(E59="","",
IF(H59="","",
IF(F59=G59,100%,
IF(ISERROR(G59/F59),0,
IF(ISERROR(F59/G59),0,
IF(F59&lt;&gt;0,F59/G59,
0%))))))</f>
        <v/>
      </c>
      <c r="L59" s="1372">
        <f>IF(E59="",0,
IF(H59&gt;=J59,1,
IF(AND(H59&gt;I59,H59&lt;J59),2,3)))</f>
        <v>0</v>
      </c>
      <c r="M59" s="83" t="s">
        <v>453</v>
      </c>
      <c r="N59" s="6"/>
      <c r="O59" s="83" t="s">
        <v>373</v>
      </c>
      <c r="P59" s="7"/>
      <c r="Q59" s="20"/>
      <c r="R59" s="16"/>
      <c r="S59" s="17"/>
      <c r="T59" s="17"/>
      <c r="U59" s="382"/>
      <c r="V59" s="841" t="str">
        <f t="shared" si="13"/>
        <v/>
      </c>
    </row>
    <row r="60" spans="1:22" s="801" customFormat="1" ht="18" x14ac:dyDescent="0.3">
      <c r="A60" s="847" t="str">
        <f t="shared" si="12"/>
        <v/>
      </c>
      <c r="B60" s="704">
        <v>7</v>
      </c>
      <c r="C60" s="1398"/>
      <c r="D60" s="1387"/>
      <c r="E60" s="1394"/>
      <c r="F60" s="1386"/>
      <c r="G60" s="1386"/>
      <c r="H60" s="1377"/>
      <c r="I60" s="1379"/>
      <c r="J60" s="1381"/>
      <c r="K60" s="1375"/>
      <c r="L60" s="1373"/>
      <c r="M60" s="83" t="s">
        <v>454</v>
      </c>
      <c r="N60" s="6"/>
      <c r="O60" s="83" t="s">
        <v>374</v>
      </c>
      <c r="P60" s="7"/>
      <c r="Q60" s="20"/>
      <c r="R60" s="16"/>
      <c r="S60" s="17"/>
      <c r="T60" s="17"/>
      <c r="U60" s="382"/>
      <c r="V60" s="841" t="str">
        <f t="shared" si="13"/>
        <v/>
      </c>
    </row>
    <row r="61" spans="1:22" s="801" customFormat="1" ht="18" x14ac:dyDescent="0.3">
      <c r="A61" s="847" t="str">
        <f t="shared" si="12"/>
        <v/>
      </c>
      <c r="B61" s="704">
        <v>7</v>
      </c>
      <c r="C61" s="1398"/>
      <c r="D61" s="1387" t="s">
        <v>150</v>
      </c>
      <c r="E61" s="1394"/>
      <c r="F61" s="1386"/>
      <c r="G61" s="1386"/>
      <c r="H61" s="1376" t="str">
        <f>IF(E61="","",
IF(G61="","",
IF(F61=G61,100%,
IF(ISERROR(G61/F61),0,
IF(ISERROR(F61/G61),0,
IF(F61&lt;&gt;0,F61/G61,
0%))))))</f>
        <v/>
      </c>
      <c r="I61" s="1378">
        <f>Logo!$F$15</f>
        <v>0.7</v>
      </c>
      <c r="J61" s="1380">
        <f>Logo!$F$16</f>
        <v>0.9</v>
      </c>
      <c r="K61" s="1374" t="str">
        <f>IF(E61="","",
IF(H61="","",
IF(F61=G61,100%,
IF(ISERROR(G61/F61),0,
IF(ISERROR(F61/G61),0,
IF(F61&lt;&gt;0,F61/G61,
0%))))))</f>
        <v/>
      </c>
      <c r="L61" s="1372">
        <f>IF(E61="",0,
IF(H61&gt;=J61,1,
IF(AND(H61&gt;I61,H61&lt;J61),2,3)))</f>
        <v>0</v>
      </c>
      <c r="M61" s="83" t="s">
        <v>455</v>
      </c>
      <c r="N61" s="6"/>
      <c r="O61" s="83" t="s">
        <v>375</v>
      </c>
      <c r="P61" s="7"/>
      <c r="Q61" s="20"/>
      <c r="R61" s="16"/>
      <c r="S61" s="17"/>
      <c r="T61" s="17"/>
      <c r="U61" s="382"/>
      <c r="V61" s="841" t="str">
        <f t="shared" si="13"/>
        <v/>
      </c>
    </row>
    <row r="62" spans="1:22" s="801" customFormat="1" ht="18" x14ac:dyDescent="0.3">
      <c r="A62" s="847" t="str">
        <f t="shared" si="12"/>
        <v/>
      </c>
      <c r="B62" s="704">
        <v>7</v>
      </c>
      <c r="C62" s="1398"/>
      <c r="D62" s="1387"/>
      <c r="E62" s="1394"/>
      <c r="F62" s="1386"/>
      <c r="G62" s="1386"/>
      <c r="H62" s="1377"/>
      <c r="I62" s="1379"/>
      <c r="J62" s="1381"/>
      <c r="K62" s="1375"/>
      <c r="L62" s="1373"/>
      <c r="M62" s="83" t="s">
        <v>456</v>
      </c>
      <c r="N62" s="6"/>
      <c r="O62" s="83" t="s">
        <v>376</v>
      </c>
      <c r="P62" s="7"/>
      <c r="Q62" s="20"/>
      <c r="R62" s="16"/>
      <c r="S62" s="17"/>
      <c r="T62" s="17"/>
      <c r="U62" s="382"/>
      <c r="V62" s="841" t="str">
        <f t="shared" si="13"/>
        <v/>
      </c>
    </row>
    <row r="63" spans="1:22" s="801" customFormat="1" ht="18" x14ac:dyDescent="0.3">
      <c r="A63" s="847" t="str">
        <f t="shared" ref="A63:A70" si="14">IF($C$63="","","ok")</f>
        <v/>
      </c>
      <c r="B63" s="709">
        <v>8</v>
      </c>
      <c r="C63" s="1392"/>
      <c r="D63" s="1393" t="s">
        <v>151</v>
      </c>
      <c r="E63" s="1404"/>
      <c r="F63" s="1395"/>
      <c r="G63" s="1397"/>
      <c r="H63" s="1376" t="str">
        <f>IF(E63="","",
IF(G63="","",
IF(F63=G63,100%,
IF(ISERROR(G63/F63),0,
IF(ISERROR(F63/G63),0,
IF(F63&lt;&gt;0,F63/G63,
0%))))))</f>
        <v/>
      </c>
      <c r="I63" s="1378">
        <f>Logo!$F$15</f>
        <v>0.7</v>
      </c>
      <c r="J63" s="1380">
        <f>Logo!$F$16</f>
        <v>0.9</v>
      </c>
      <c r="K63" s="1374" t="str">
        <f>IF(E63="","",
IF(H63="","",
IF(F63=G63,100%,
IF(ISERROR(G63/F63),0,
IF(ISERROR(F63/G63),0,
IF(F63&lt;&gt;0,F63/G63,
0%))))))</f>
        <v/>
      </c>
      <c r="L63" s="1372">
        <f>IF(E63="",0,
IF(H63&gt;=J63,1,
IF(AND(H63&gt;I63,H63&lt;J63),2,3)))</f>
        <v>0</v>
      </c>
      <c r="M63" s="84" t="s">
        <v>457</v>
      </c>
      <c r="N63" s="11"/>
      <c r="O63" s="84" t="s">
        <v>377</v>
      </c>
      <c r="P63" s="12"/>
      <c r="Q63" s="21"/>
      <c r="R63" s="18"/>
      <c r="S63" s="19"/>
      <c r="T63" s="19"/>
      <c r="U63" s="383"/>
      <c r="V63" s="841" t="str">
        <f>IF($C$63="","","drucken")</f>
        <v/>
      </c>
    </row>
    <row r="64" spans="1:22" s="801" customFormat="1" ht="18" x14ac:dyDescent="0.3">
      <c r="A64" s="847" t="str">
        <f t="shared" si="14"/>
        <v/>
      </c>
      <c r="B64" s="704">
        <v>8</v>
      </c>
      <c r="C64" s="1392"/>
      <c r="D64" s="1393"/>
      <c r="E64" s="1405"/>
      <c r="F64" s="1396"/>
      <c r="G64" s="1397"/>
      <c r="H64" s="1377"/>
      <c r="I64" s="1379"/>
      <c r="J64" s="1381"/>
      <c r="K64" s="1375"/>
      <c r="L64" s="1373"/>
      <c r="M64" s="84" t="s">
        <v>458</v>
      </c>
      <c r="N64" s="11"/>
      <c r="O64" s="84" t="s">
        <v>378</v>
      </c>
      <c r="P64" s="12"/>
      <c r="Q64" s="21"/>
      <c r="R64" s="18"/>
      <c r="S64" s="19"/>
      <c r="T64" s="19"/>
      <c r="U64" s="383"/>
      <c r="V64" s="841" t="str">
        <f t="shared" ref="V64:V70" si="15">IF($C$63="","","drucken")</f>
        <v/>
      </c>
    </row>
    <row r="65" spans="1:22" s="801" customFormat="1" ht="18" x14ac:dyDescent="0.3">
      <c r="A65" s="847" t="str">
        <f t="shared" si="14"/>
        <v/>
      </c>
      <c r="B65" s="704">
        <v>8</v>
      </c>
      <c r="C65" s="1392"/>
      <c r="D65" s="1393" t="s">
        <v>152</v>
      </c>
      <c r="E65" s="1406"/>
      <c r="F65" s="1397"/>
      <c r="G65" s="1397"/>
      <c r="H65" s="1376" t="str">
        <f>IF(E65="","",
IF(G65="","",
IF(F65=G65,100%,
IF(ISERROR(G65/F65),0,
IF(ISERROR(F65/G65),0,
IF(F65&lt;&gt;0,F65/G65,
0%))))))</f>
        <v/>
      </c>
      <c r="I65" s="1378">
        <f>Logo!$F$15</f>
        <v>0.7</v>
      </c>
      <c r="J65" s="1380">
        <f>Logo!$F$16</f>
        <v>0.9</v>
      </c>
      <c r="K65" s="1374" t="str">
        <f>IF(E65="","",
IF(H65="","",
IF(F65=G65,100%,
IF(ISERROR(G65/F65),0,
IF(ISERROR(F65/G65),0,
IF(F65&lt;&gt;0,F65/G65,
0%))))))</f>
        <v/>
      </c>
      <c r="L65" s="1372">
        <f>IF(E65="",0,
IF(H65&gt;=J65,1,
IF(AND(H65&gt;I65,H65&lt;J65),2,3)))</f>
        <v>0</v>
      </c>
      <c r="M65" s="84" t="s">
        <v>459</v>
      </c>
      <c r="N65" s="11"/>
      <c r="O65" s="84" t="s">
        <v>379</v>
      </c>
      <c r="P65" s="12"/>
      <c r="Q65" s="21"/>
      <c r="R65" s="18"/>
      <c r="S65" s="19"/>
      <c r="T65" s="19"/>
      <c r="U65" s="383"/>
      <c r="V65" s="841" t="str">
        <f t="shared" si="15"/>
        <v/>
      </c>
    </row>
    <row r="66" spans="1:22" s="801" customFormat="1" ht="18" x14ac:dyDescent="0.3">
      <c r="A66" s="847" t="str">
        <f t="shared" si="14"/>
        <v/>
      </c>
      <c r="B66" s="704">
        <v>8</v>
      </c>
      <c r="C66" s="1392"/>
      <c r="D66" s="1393"/>
      <c r="E66" s="1406"/>
      <c r="F66" s="1397"/>
      <c r="G66" s="1397"/>
      <c r="H66" s="1377"/>
      <c r="I66" s="1379"/>
      <c r="J66" s="1381"/>
      <c r="K66" s="1375"/>
      <c r="L66" s="1373"/>
      <c r="M66" s="84" t="s">
        <v>460</v>
      </c>
      <c r="N66" s="11"/>
      <c r="O66" s="84" t="s">
        <v>380</v>
      </c>
      <c r="P66" s="12"/>
      <c r="Q66" s="21"/>
      <c r="R66" s="18"/>
      <c r="S66" s="19"/>
      <c r="T66" s="19"/>
      <c r="U66" s="383"/>
      <c r="V66" s="841" t="str">
        <f t="shared" si="15"/>
        <v/>
      </c>
    </row>
    <row r="67" spans="1:22" s="801" customFormat="1" ht="18" x14ac:dyDescent="0.3">
      <c r="A67" s="847" t="str">
        <f t="shared" si="14"/>
        <v/>
      </c>
      <c r="B67" s="704">
        <v>8</v>
      </c>
      <c r="C67" s="1392"/>
      <c r="D67" s="1393" t="s">
        <v>153</v>
      </c>
      <c r="E67" s="1407"/>
      <c r="F67" s="1397"/>
      <c r="G67" s="1397"/>
      <c r="H67" s="1376" t="str">
        <f>IF(E67="","",
IF(G67="","",
IF(F67=G67,100%,
IF(ISERROR(G67/F67),0,
IF(ISERROR(F67/G67),0,
IF(F67&lt;&gt;0,F67/G67,
0%))))))</f>
        <v/>
      </c>
      <c r="I67" s="1378">
        <f>Logo!$F$15</f>
        <v>0.7</v>
      </c>
      <c r="J67" s="1380">
        <f>Logo!$F$16</f>
        <v>0.9</v>
      </c>
      <c r="K67" s="1374" t="str">
        <f>IF(E67="","",
IF(H67="","",
IF(F67=G67,100%,
IF(ISERROR(G67/F67),0,
IF(ISERROR(F67/G67),0,
IF(F67&lt;&gt;0,F67/G67,
0%))))))</f>
        <v/>
      </c>
      <c r="L67" s="1372">
        <f>IF(E67="",0,
IF(H67&gt;=J67,1,
IF(AND(H67&gt;I67,H67&lt;J67),2,3)))</f>
        <v>0</v>
      </c>
      <c r="M67" s="84" t="s">
        <v>461</v>
      </c>
      <c r="N67" s="11"/>
      <c r="O67" s="84" t="s">
        <v>381</v>
      </c>
      <c r="P67" s="12"/>
      <c r="Q67" s="21"/>
      <c r="R67" s="18"/>
      <c r="S67" s="19"/>
      <c r="T67" s="19"/>
      <c r="U67" s="383"/>
      <c r="V67" s="841" t="str">
        <f t="shared" si="15"/>
        <v/>
      </c>
    </row>
    <row r="68" spans="1:22" s="801" customFormat="1" ht="18" x14ac:dyDescent="0.3">
      <c r="A68" s="847" t="str">
        <f t="shared" si="14"/>
        <v/>
      </c>
      <c r="B68" s="704">
        <v>8</v>
      </c>
      <c r="C68" s="1392"/>
      <c r="D68" s="1393"/>
      <c r="E68" s="1406"/>
      <c r="F68" s="1397"/>
      <c r="G68" s="1397"/>
      <c r="H68" s="1377"/>
      <c r="I68" s="1379"/>
      <c r="J68" s="1381"/>
      <c r="K68" s="1375"/>
      <c r="L68" s="1373"/>
      <c r="M68" s="84" t="s">
        <v>462</v>
      </c>
      <c r="N68" s="11"/>
      <c r="O68" s="84" t="s">
        <v>382</v>
      </c>
      <c r="P68" s="12"/>
      <c r="Q68" s="21"/>
      <c r="R68" s="18"/>
      <c r="S68" s="19"/>
      <c r="T68" s="19"/>
      <c r="U68" s="383"/>
      <c r="V68" s="841" t="str">
        <f t="shared" si="15"/>
        <v/>
      </c>
    </row>
    <row r="69" spans="1:22" s="801" customFormat="1" ht="18" x14ac:dyDescent="0.3">
      <c r="A69" s="847" t="str">
        <f t="shared" si="14"/>
        <v/>
      </c>
      <c r="B69" s="704">
        <v>8</v>
      </c>
      <c r="C69" s="1392"/>
      <c r="D69" s="1393" t="s">
        <v>154</v>
      </c>
      <c r="E69" s="1406"/>
      <c r="F69" s="1397"/>
      <c r="G69" s="1397"/>
      <c r="H69" s="1376" t="str">
        <f>IF(E69="","",
IF(G69="","",
IF(F69=G69,100%,
IF(ISERROR(G69/F69),0,
IF(ISERROR(F69/G69),0,
IF(F69&lt;&gt;0,F69/G69,
0%))))))</f>
        <v/>
      </c>
      <c r="I69" s="1378">
        <f>Logo!$F$15</f>
        <v>0.7</v>
      </c>
      <c r="J69" s="1380">
        <f>Logo!$F$16</f>
        <v>0.9</v>
      </c>
      <c r="K69" s="1374" t="str">
        <f>IF(E69="","",
IF(H69="","",
IF(F69=G69,100%,
IF(ISERROR(G69/F69),0,
IF(ISERROR(F69/G69),0,
IF(F69&lt;&gt;0,F69/G69,
0%))))))</f>
        <v/>
      </c>
      <c r="L69" s="1372">
        <f>IF(E69="",0,
IF(H69&gt;=J69,1,
IF(AND(H69&gt;I69,H69&lt;J69),2,3)))</f>
        <v>0</v>
      </c>
      <c r="M69" s="84" t="s">
        <v>463</v>
      </c>
      <c r="N69" s="11"/>
      <c r="O69" s="84" t="s">
        <v>383</v>
      </c>
      <c r="P69" s="12"/>
      <c r="Q69" s="21"/>
      <c r="R69" s="18"/>
      <c r="S69" s="19"/>
      <c r="T69" s="19"/>
      <c r="U69" s="383"/>
      <c r="V69" s="841" t="str">
        <f t="shared" si="15"/>
        <v/>
      </c>
    </row>
    <row r="70" spans="1:22" s="801" customFormat="1" ht="18" x14ac:dyDescent="0.3">
      <c r="A70" s="847" t="str">
        <f t="shared" si="14"/>
        <v/>
      </c>
      <c r="B70" s="704">
        <v>8</v>
      </c>
      <c r="C70" s="1392"/>
      <c r="D70" s="1393"/>
      <c r="E70" s="1406"/>
      <c r="F70" s="1397"/>
      <c r="G70" s="1397"/>
      <c r="H70" s="1377"/>
      <c r="I70" s="1379"/>
      <c r="J70" s="1381"/>
      <c r="K70" s="1375"/>
      <c r="L70" s="1373"/>
      <c r="M70" s="84" t="s">
        <v>464</v>
      </c>
      <c r="N70" s="11"/>
      <c r="O70" s="84" t="s">
        <v>384</v>
      </c>
      <c r="P70" s="12"/>
      <c r="Q70" s="21"/>
      <c r="R70" s="18"/>
      <c r="S70" s="19"/>
      <c r="T70" s="19"/>
      <c r="U70" s="383"/>
      <c r="V70" s="841" t="str">
        <f t="shared" si="15"/>
        <v/>
      </c>
    </row>
    <row r="71" spans="1:22" s="801" customFormat="1" ht="18" x14ac:dyDescent="0.3">
      <c r="A71" s="847" t="str">
        <f t="shared" ref="A71:A78" si="16">IF($C$71="","","ok")</f>
        <v/>
      </c>
      <c r="B71" s="709">
        <v>9</v>
      </c>
      <c r="C71" s="1398"/>
      <c r="D71" s="1387" t="s">
        <v>155</v>
      </c>
      <c r="E71" s="1388"/>
      <c r="F71" s="1390"/>
      <c r="G71" s="1386"/>
      <c r="H71" s="1376" t="str">
        <f>IF(E71="","",
IF(G71="","",
IF(F71=G71,100%,
IF(ISERROR(G71/F71),0,
IF(ISERROR(F71/G71),0,
IF(F71&lt;&gt;0,F71/G71,
0%))))))</f>
        <v/>
      </c>
      <c r="I71" s="1378">
        <f>Logo!$F$15</f>
        <v>0.7</v>
      </c>
      <c r="J71" s="1380">
        <f>Logo!$F$16</f>
        <v>0.9</v>
      </c>
      <c r="K71" s="1374" t="str">
        <f>IF(E71="","",
IF(H71="","",
IF(F71=G71,100%,
IF(ISERROR(G71/F71),0,
IF(ISERROR(F71/G71),0,
IF(F71&lt;&gt;0,F71/G71,
0%))))))</f>
        <v/>
      </c>
      <c r="L71" s="1372">
        <f>IF(E71="",0,
IF(H71&gt;=J71,1,
IF(AND(H71&gt;I71,H71&lt;J71),2,3)))</f>
        <v>0</v>
      </c>
      <c r="M71" s="83" t="s">
        <v>465</v>
      </c>
      <c r="N71" s="6"/>
      <c r="O71" s="83" t="s">
        <v>385</v>
      </c>
      <c r="P71" s="7"/>
      <c r="Q71" s="20"/>
      <c r="R71" s="16"/>
      <c r="S71" s="17"/>
      <c r="T71" s="17"/>
      <c r="U71" s="382"/>
      <c r="V71" s="841" t="str">
        <f>IF($C$71="","","drucken")</f>
        <v/>
      </c>
    </row>
    <row r="72" spans="1:22" s="801" customFormat="1" ht="18" x14ac:dyDescent="0.3">
      <c r="A72" s="847" t="str">
        <f t="shared" si="16"/>
        <v/>
      </c>
      <c r="B72" s="704">
        <v>9</v>
      </c>
      <c r="C72" s="1398"/>
      <c r="D72" s="1387"/>
      <c r="E72" s="1389"/>
      <c r="F72" s="1391"/>
      <c r="G72" s="1386"/>
      <c r="H72" s="1377"/>
      <c r="I72" s="1379"/>
      <c r="J72" s="1381"/>
      <c r="K72" s="1375"/>
      <c r="L72" s="1373"/>
      <c r="M72" s="83" t="s">
        <v>466</v>
      </c>
      <c r="N72" s="6"/>
      <c r="O72" s="83" t="s">
        <v>386</v>
      </c>
      <c r="P72" s="7"/>
      <c r="Q72" s="20"/>
      <c r="R72" s="16"/>
      <c r="S72" s="17"/>
      <c r="T72" s="17"/>
      <c r="U72" s="382"/>
      <c r="V72" s="841" t="str">
        <f t="shared" ref="V72:V78" si="17">IF($C$71="","","drucken")</f>
        <v/>
      </c>
    </row>
    <row r="73" spans="1:22" s="801" customFormat="1" ht="18" x14ac:dyDescent="0.3">
      <c r="A73" s="847" t="str">
        <f t="shared" si="16"/>
        <v/>
      </c>
      <c r="B73" s="704">
        <v>9</v>
      </c>
      <c r="C73" s="1398"/>
      <c r="D73" s="1387" t="s">
        <v>156</v>
      </c>
      <c r="E73" s="1394"/>
      <c r="F73" s="1386"/>
      <c r="G73" s="1386"/>
      <c r="H73" s="1376" t="str">
        <f>IF(E73="","",
IF(G73="","",
IF(F73=G73,100%,
IF(ISERROR(G73/F73),0,
IF(ISERROR(F73/G73),0,
IF(F73&lt;&gt;0,F73/G73,
0%))))))</f>
        <v/>
      </c>
      <c r="I73" s="1378">
        <f>Logo!$F$15</f>
        <v>0.7</v>
      </c>
      <c r="J73" s="1380">
        <f>Logo!$F$16</f>
        <v>0.9</v>
      </c>
      <c r="K73" s="1374" t="str">
        <f>IF(E73="","",
IF(H73="","",
IF(F73=G73,100%,
IF(ISERROR(G73/F73),0,
IF(ISERROR(F73/G73),0,
IF(F73&lt;&gt;0,F73/G73,
0%))))))</f>
        <v/>
      </c>
      <c r="L73" s="1372">
        <f>IF(E73="",0,
IF(H73&gt;=J73,1,
IF(AND(H73&gt;I73,H73&lt;J73),2,3)))</f>
        <v>0</v>
      </c>
      <c r="M73" s="83" t="s">
        <v>467</v>
      </c>
      <c r="N73" s="6"/>
      <c r="O73" s="83" t="s">
        <v>387</v>
      </c>
      <c r="P73" s="7"/>
      <c r="Q73" s="20"/>
      <c r="R73" s="16"/>
      <c r="S73" s="17"/>
      <c r="T73" s="17"/>
      <c r="U73" s="382"/>
      <c r="V73" s="841" t="str">
        <f t="shared" si="17"/>
        <v/>
      </c>
    </row>
    <row r="74" spans="1:22" s="801" customFormat="1" ht="18" x14ac:dyDescent="0.3">
      <c r="A74" s="847" t="str">
        <f t="shared" si="16"/>
        <v/>
      </c>
      <c r="B74" s="704">
        <v>9</v>
      </c>
      <c r="C74" s="1398"/>
      <c r="D74" s="1387"/>
      <c r="E74" s="1394"/>
      <c r="F74" s="1386"/>
      <c r="G74" s="1386"/>
      <c r="H74" s="1377"/>
      <c r="I74" s="1379"/>
      <c r="J74" s="1381"/>
      <c r="K74" s="1375"/>
      <c r="L74" s="1373"/>
      <c r="M74" s="83" t="s">
        <v>468</v>
      </c>
      <c r="N74" s="6"/>
      <c r="O74" s="83" t="s">
        <v>388</v>
      </c>
      <c r="P74" s="7"/>
      <c r="Q74" s="20"/>
      <c r="R74" s="16"/>
      <c r="S74" s="17"/>
      <c r="T74" s="17"/>
      <c r="U74" s="382"/>
      <c r="V74" s="841" t="str">
        <f t="shared" si="17"/>
        <v/>
      </c>
    </row>
    <row r="75" spans="1:22" s="801" customFormat="1" ht="18" x14ac:dyDescent="0.3">
      <c r="A75" s="847" t="str">
        <f t="shared" si="16"/>
        <v/>
      </c>
      <c r="B75" s="704">
        <v>9</v>
      </c>
      <c r="C75" s="1398"/>
      <c r="D75" s="1387" t="s">
        <v>157</v>
      </c>
      <c r="E75" s="1403"/>
      <c r="F75" s="1386"/>
      <c r="G75" s="1386"/>
      <c r="H75" s="1376" t="str">
        <f>IF(E75="","",
IF(G75="","",
IF(F75=G75,100%,
IF(ISERROR(G75/F75),0,
IF(ISERROR(F75/G75),0,
IF(F75&lt;&gt;0,F75/G75,
0%))))))</f>
        <v/>
      </c>
      <c r="I75" s="1378">
        <f>Logo!$F$15</f>
        <v>0.7</v>
      </c>
      <c r="J75" s="1380">
        <f>Logo!$F$16</f>
        <v>0.9</v>
      </c>
      <c r="K75" s="1374" t="str">
        <f>IF(E75="","",
IF(H75="","",
IF(F75=G75,100%,
IF(ISERROR(G75/F75),0,
IF(ISERROR(F75/G75),0,
IF(F75&lt;&gt;0,F75/G75,
0%))))))</f>
        <v/>
      </c>
      <c r="L75" s="1372">
        <f>IF(E75="",0,
IF(H75&gt;=J75,1,
IF(AND(H75&gt;I75,H75&lt;J75),2,3)))</f>
        <v>0</v>
      </c>
      <c r="M75" s="83" t="s">
        <v>469</v>
      </c>
      <c r="N75" s="6"/>
      <c r="O75" s="83" t="s">
        <v>389</v>
      </c>
      <c r="P75" s="7"/>
      <c r="Q75" s="20"/>
      <c r="R75" s="16"/>
      <c r="S75" s="17"/>
      <c r="T75" s="17"/>
      <c r="U75" s="382"/>
      <c r="V75" s="841" t="str">
        <f t="shared" si="17"/>
        <v/>
      </c>
    </row>
    <row r="76" spans="1:22" s="801" customFormat="1" ht="18" x14ac:dyDescent="0.3">
      <c r="A76" s="847" t="str">
        <f t="shared" si="16"/>
        <v/>
      </c>
      <c r="B76" s="704">
        <v>9</v>
      </c>
      <c r="C76" s="1398"/>
      <c r="D76" s="1387"/>
      <c r="E76" s="1394"/>
      <c r="F76" s="1386"/>
      <c r="G76" s="1386"/>
      <c r="H76" s="1377"/>
      <c r="I76" s="1379"/>
      <c r="J76" s="1381"/>
      <c r="K76" s="1375"/>
      <c r="L76" s="1373"/>
      <c r="M76" s="83" t="s">
        <v>470</v>
      </c>
      <c r="N76" s="6"/>
      <c r="O76" s="83" t="s">
        <v>390</v>
      </c>
      <c r="P76" s="7"/>
      <c r="Q76" s="20"/>
      <c r="R76" s="16"/>
      <c r="S76" s="17"/>
      <c r="T76" s="17"/>
      <c r="U76" s="382"/>
      <c r="V76" s="841" t="str">
        <f t="shared" si="17"/>
        <v/>
      </c>
    </row>
    <row r="77" spans="1:22" s="801" customFormat="1" ht="18" x14ac:dyDescent="0.3">
      <c r="A77" s="847" t="str">
        <f t="shared" si="16"/>
        <v/>
      </c>
      <c r="B77" s="704">
        <v>9</v>
      </c>
      <c r="C77" s="1398"/>
      <c r="D77" s="1387" t="s">
        <v>158</v>
      </c>
      <c r="E77" s="1394"/>
      <c r="F77" s="1386"/>
      <c r="G77" s="1386"/>
      <c r="H77" s="1376" t="str">
        <f>IF(E77="","",
IF(G77="","",
IF(F77=G77,100%,
IF(ISERROR(G77/F77),0,
IF(ISERROR(F77/G77),0,
IF(F77&lt;&gt;0,F77/G77,
0%))))))</f>
        <v/>
      </c>
      <c r="I77" s="1378">
        <f>Logo!$F$15</f>
        <v>0.7</v>
      </c>
      <c r="J77" s="1380">
        <f>Logo!$F$16</f>
        <v>0.9</v>
      </c>
      <c r="K77" s="1374" t="str">
        <f>IF(E77="","",
IF(H77="","",
IF(F77=G77,100%,
IF(ISERROR(G77/F77),0,
IF(ISERROR(F77/G77),0,
IF(F77&lt;&gt;0,F77/G77,
0%))))))</f>
        <v/>
      </c>
      <c r="L77" s="1372">
        <f>IF(E77="",0,
IF(H77&gt;=J77,1,
IF(AND(H77&gt;I77,H77&lt;J77),2,3)))</f>
        <v>0</v>
      </c>
      <c r="M77" s="83" t="s">
        <v>471</v>
      </c>
      <c r="N77" s="6"/>
      <c r="O77" s="83" t="s">
        <v>391</v>
      </c>
      <c r="P77" s="7"/>
      <c r="Q77" s="20"/>
      <c r="R77" s="16"/>
      <c r="S77" s="17"/>
      <c r="T77" s="17"/>
      <c r="U77" s="382"/>
      <c r="V77" s="841" t="str">
        <f t="shared" si="17"/>
        <v/>
      </c>
    </row>
    <row r="78" spans="1:22" s="801" customFormat="1" ht="18" x14ac:dyDescent="0.3">
      <c r="A78" s="847" t="str">
        <f t="shared" si="16"/>
        <v/>
      </c>
      <c r="B78" s="704">
        <v>9</v>
      </c>
      <c r="C78" s="1398"/>
      <c r="D78" s="1387"/>
      <c r="E78" s="1394"/>
      <c r="F78" s="1386"/>
      <c r="G78" s="1386"/>
      <c r="H78" s="1377"/>
      <c r="I78" s="1379"/>
      <c r="J78" s="1381"/>
      <c r="K78" s="1375"/>
      <c r="L78" s="1373"/>
      <c r="M78" s="83" t="s">
        <v>472</v>
      </c>
      <c r="N78" s="6"/>
      <c r="O78" s="83" t="s">
        <v>392</v>
      </c>
      <c r="P78" s="7"/>
      <c r="Q78" s="20"/>
      <c r="R78" s="16"/>
      <c r="S78" s="17"/>
      <c r="T78" s="17"/>
      <c r="U78" s="382"/>
      <c r="V78" s="841" t="str">
        <f t="shared" si="17"/>
        <v/>
      </c>
    </row>
    <row r="79" spans="1:22" s="801" customFormat="1" ht="18" x14ac:dyDescent="0.3">
      <c r="A79" s="847" t="str">
        <f t="shared" ref="A79:A86" si="18">IF($C$79="","","ok")</f>
        <v/>
      </c>
      <c r="B79" s="709">
        <v>10</v>
      </c>
      <c r="C79" s="1392"/>
      <c r="D79" s="1393" t="s">
        <v>159</v>
      </c>
      <c r="E79" s="1404"/>
      <c r="F79" s="1395"/>
      <c r="G79" s="1397"/>
      <c r="H79" s="1376" t="str">
        <f>IF(E79="","",
IF(G79="","",
IF(F79=G79,100%,
IF(ISERROR(G79/F79),0,
IF(ISERROR(F79/G79),0,
IF(F79&lt;&gt;0,F79/G79,
0%))))))</f>
        <v/>
      </c>
      <c r="I79" s="1378">
        <f>Logo!$F$15</f>
        <v>0.7</v>
      </c>
      <c r="J79" s="1380">
        <f>Logo!$F$16</f>
        <v>0.9</v>
      </c>
      <c r="K79" s="1374" t="str">
        <f>IF(E79="","",
IF(H79="","",
IF(F79=G79,100%,
IF(ISERROR(G79/F79),0,
IF(ISERROR(F79/G79),0,
IF(F79&lt;&gt;0,F79/G79,
0%))))))</f>
        <v/>
      </c>
      <c r="L79" s="1372">
        <f>IF(E79="",0,
IF(H79&gt;=J79,1,
IF(AND(H79&gt;I79,H79&lt;J79),2,3)))</f>
        <v>0</v>
      </c>
      <c r="M79" s="84" t="s">
        <v>473</v>
      </c>
      <c r="N79" s="11"/>
      <c r="O79" s="84" t="s">
        <v>393</v>
      </c>
      <c r="P79" s="12"/>
      <c r="Q79" s="21"/>
      <c r="R79" s="18"/>
      <c r="S79" s="19"/>
      <c r="T79" s="19"/>
      <c r="U79" s="383"/>
      <c r="V79" s="841" t="str">
        <f>IF($C$79="","","drucken")</f>
        <v/>
      </c>
    </row>
    <row r="80" spans="1:22" ht="18" x14ac:dyDescent="0.3">
      <c r="A80" s="847" t="str">
        <f t="shared" si="18"/>
        <v/>
      </c>
      <c r="B80" s="704">
        <v>10</v>
      </c>
      <c r="C80" s="1392"/>
      <c r="D80" s="1393"/>
      <c r="E80" s="1405"/>
      <c r="F80" s="1396"/>
      <c r="G80" s="1397"/>
      <c r="H80" s="1377"/>
      <c r="I80" s="1379"/>
      <c r="J80" s="1381"/>
      <c r="K80" s="1375"/>
      <c r="L80" s="1373"/>
      <c r="M80" s="84" t="s">
        <v>474</v>
      </c>
      <c r="N80" s="11"/>
      <c r="O80" s="84" t="s">
        <v>394</v>
      </c>
      <c r="P80" s="12"/>
      <c r="Q80" s="21"/>
      <c r="R80" s="18"/>
      <c r="S80" s="19"/>
      <c r="T80" s="19"/>
      <c r="U80" s="383"/>
      <c r="V80" s="841" t="str">
        <f t="shared" ref="V80:V87" si="19">IF($C$79="","","drucken")</f>
        <v/>
      </c>
    </row>
    <row r="81" spans="1:22" ht="18" x14ac:dyDescent="0.3">
      <c r="A81" s="847" t="str">
        <f t="shared" si="18"/>
        <v/>
      </c>
      <c r="B81" s="704">
        <v>10</v>
      </c>
      <c r="C81" s="1392"/>
      <c r="D81" s="1393" t="s">
        <v>160</v>
      </c>
      <c r="E81" s="1406"/>
      <c r="F81" s="1397"/>
      <c r="G81" s="1397"/>
      <c r="H81" s="1376" t="str">
        <f>IF(E81="","",
IF(G81="","",
IF(F81=G81,100%,
IF(ISERROR(G81/F81),0,
IF(ISERROR(F81/G81),0,
IF(F81&lt;&gt;0,F81/G81,
0%))))))</f>
        <v/>
      </c>
      <c r="I81" s="1378">
        <f>Logo!$F$15</f>
        <v>0.7</v>
      </c>
      <c r="J81" s="1380">
        <f>Logo!$F$16</f>
        <v>0.9</v>
      </c>
      <c r="K81" s="1374" t="str">
        <f>IF(E81="","",
IF(H81="","",
IF(F81=G81,100%,
IF(ISERROR(G81/F81),0,
IF(ISERROR(F81/G81),0,
IF(F81&lt;&gt;0,F81/G81,
0%))))))</f>
        <v/>
      </c>
      <c r="L81" s="1372">
        <f>IF(E81="",0,
IF(H81&gt;=J81,1,
IF(AND(H81&gt;I81,H81&lt;J81),2,3)))</f>
        <v>0</v>
      </c>
      <c r="M81" s="84" t="s">
        <v>475</v>
      </c>
      <c r="N81" s="11"/>
      <c r="O81" s="84" t="s">
        <v>395</v>
      </c>
      <c r="P81" s="12"/>
      <c r="Q81" s="21"/>
      <c r="R81" s="18"/>
      <c r="S81" s="19"/>
      <c r="T81" s="19"/>
      <c r="U81" s="383"/>
      <c r="V81" s="841" t="str">
        <f t="shared" si="19"/>
        <v/>
      </c>
    </row>
    <row r="82" spans="1:22" ht="18" x14ac:dyDescent="0.3">
      <c r="A82" s="847" t="str">
        <f t="shared" si="18"/>
        <v/>
      </c>
      <c r="B82" s="704">
        <v>10</v>
      </c>
      <c r="C82" s="1392"/>
      <c r="D82" s="1393"/>
      <c r="E82" s="1406"/>
      <c r="F82" s="1397"/>
      <c r="G82" s="1397"/>
      <c r="H82" s="1377"/>
      <c r="I82" s="1379"/>
      <c r="J82" s="1381"/>
      <c r="K82" s="1375"/>
      <c r="L82" s="1373"/>
      <c r="M82" s="84" t="s">
        <v>476</v>
      </c>
      <c r="N82" s="11"/>
      <c r="O82" s="84" t="s">
        <v>396</v>
      </c>
      <c r="P82" s="12"/>
      <c r="Q82" s="21"/>
      <c r="R82" s="18"/>
      <c r="S82" s="19"/>
      <c r="T82" s="19"/>
      <c r="U82" s="383"/>
      <c r="V82" s="841" t="str">
        <f t="shared" si="19"/>
        <v/>
      </c>
    </row>
    <row r="83" spans="1:22" ht="18" x14ac:dyDescent="0.3">
      <c r="A83" s="847" t="str">
        <f t="shared" si="18"/>
        <v/>
      </c>
      <c r="B83" s="704">
        <v>10</v>
      </c>
      <c r="C83" s="1392"/>
      <c r="D83" s="1393" t="s">
        <v>161</v>
      </c>
      <c r="E83" s="1407"/>
      <c r="F83" s="1397"/>
      <c r="G83" s="1397"/>
      <c r="H83" s="1376" t="str">
        <f>IF(E83="","",
IF(G83="","",
IF(F83=G83,100%,
IF(ISERROR(G83/F83),0,
IF(ISERROR(F83/G83),0,
IF(F83&lt;&gt;0,F83/G83,
0%))))))</f>
        <v/>
      </c>
      <c r="I83" s="1378">
        <f>Logo!$F$15</f>
        <v>0.7</v>
      </c>
      <c r="J83" s="1380">
        <f>Logo!$F$16</f>
        <v>0.9</v>
      </c>
      <c r="K83" s="1374" t="str">
        <f>IF(E83="","",
IF(H83="","",
IF(F83=G83,100%,
IF(ISERROR(G83/F83),0,
IF(ISERROR(F83/G83),0,
IF(F83&lt;&gt;0,F83/G83,
0%))))))</f>
        <v/>
      </c>
      <c r="L83" s="1372">
        <f>IF(E83="",0,
IF(H83&gt;=J83,1,
IF(AND(H83&gt;I83,H83&lt;J83),2,3)))</f>
        <v>0</v>
      </c>
      <c r="M83" s="84" t="s">
        <v>477</v>
      </c>
      <c r="N83" s="11"/>
      <c r="O83" s="84" t="s">
        <v>397</v>
      </c>
      <c r="P83" s="12"/>
      <c r="Q83" s="21"/>
      <c r="R83" s="18"/>
      <c r="S83" s="19"/>
      <c r="T83" s="19"/>
      <c r="U83" s="383"/>
      <c r="V83" s="841" t="str">
        <f t="shared" si="19"/>
        <v/>
      </c>
    </row>
    <row r="84" spans="1:22" ht="18" x14ac:dyDescent="0.3">
      <c r="A84" s="847" t="str">
        <f t="shared" si="18"/>
        <v/>
      </c>
      <c r="B84" s="704">
        <v>10</v>
      </c>
      <c r="C84" s="1392"/>
      <c r="D84" s="1393"/>
      <c r="E84" s="1406"/>
      <c r="F84" s="1397"/>
      <c r="G84" s="1397"/>
      <c r="H84" s="1377"/>
      <c r="I84" s="1379"/>
      <c r="J84" s="1381"/>
      <c r="K84" s="1375"/>
      <c r="L84" s="1373"/>
      <c r="M84" s="84" t="s">
        <v>478</v>
      </c>
      <c r="N84" s="11"/>
      <c r="O84" s="84" t="s">
        <v>398</v>
      </c>
      <c r="P84" s="12"/>
      <c r="Q84" s="21"/>
      <c r="R84" s="18"/>
      <c r="S84" s="19"/>
      <c r="T84" s="19"/>
      <c r="U84" s="383"/>
      <c r="V84" s="841" t="str">
        <f t="shared" si="19"/>
        <v/>
      </c>
    </row>
    <row r="85" spans="1:22" ht="18" x14ac:dyDescent="0.3">
      <c r="A85" s="847" t="str">
        <f t="shared" si="18"/>
        <v/>
      </c>
      <c r="B85" s="704">
        <v>10</v>
      </c>
      <c r="C85" s="1392"/>
      <c r="D85" s="1393" t="s">
        <v>162</v>
      </c>
      <c r="E85" s="1406"/>
      <c r="F85" s="1397"/>
      <c r="G85" s="1397"/>
      <c r="H85" s="1376" t="str">
        <f>IF(E85="","",
IF(G85="","",
IF(F85=G85,100%,
IF(ISERROR(G85/F85),0,
IF(ISERROR(F85/G85),0,
IF(F85&lt;&gt;0,F85/G85,
0%))))))</f>
        <v/>
      </c>
      <c r="I85" s="1378">
        <f>Logo!$F$15</f>
        <v>0.7</v>
      </c>
      <c r="J85" s="1380">
        <f>Logo!$F$16</f>
        <v>0.9</v>
      </c>
      <c r="K85" s="1374" t="str">
        <f>IF(E85="","",
IF(H85="","",
IF(F85=G85,100%,
IF(ISERROR(G85/F85),0,
IF(ISERROR(F85/G85),0,
IF(F85&lt;&gt;0,F85/G85,
0%))))))</f>
        <v/>
      </c>
      <c r="L85" s="1372">
        <f>IF(E85="",0,
IF(H85&gt;=J85,1,
IF(AND(H85&gt;I85,H85&lt;J85),2,3)))</f>
        <v>0</v>
      </c>
      <c r="M85" s="84" t="s">
        <v>479</v>
      </c>
      <c r="N85" s="11"/>
      <c r="O85" s="84" t="s">
        <v>399</v>
      </c>
      <c r="P85" s="12"/>
      <c r="Q85" s="21"/>
      <c r="R85" s="18"/>
      <c r="S85" s="19"/>
      <c r="T85" s="19"/>
      <c r="U85" s="383"/>
      <c r="V85" s="841" t="str">
        <f t="shared" si="19"/>
        <v/>
      </c>
    </row>
    <row r="86" spans="1:22" ht="18" x14ac:dyDescent="0.3">
      <c r="A86" s="847" t="str">
        <f t="shared" si="18"/>
        <v/>
      </c>
      <c r="B86" s="704">
        <v>10</v>
      </c>
      <c r="C86" s="1392"/>
      <c r="D86" s="1393"/>
      <c r="E86" s="1406"/>
      <c r="F86" s="1397"/>
      <c r="G86" s="1397"/>
      <c r="H86" s="1377"/>
      <c r="I86" s="1379"/>
      <c r="J86" s="1381"/>
      <c r="K86" s="1375"/>
      <c r="L86" s="1373"/>
      <c r="M86" s="84" t="s">
        <v>480</v>
      </c>
      <c r="N86" s="11"/>
      <c r="O86" s="84" t="s">
        <v>400</v>
      </c>
      <c r="P86" s="12"/>
      <c r="Q86" s="21"/>
      <c r="R86" s="18"/>
      <c r="S86" s="19"/>
      <c r="T86" s="19"/>
      <c r="U86" s="383"/>
      <c r="V86" s="841" t="str">
        <f t="shared" si="19"/>
        <v/>
      </c>
    </row>
    <row r="87" spans="1:22" s="831" customFormat="1" ht="14.4" x14ac:dyDescent="0.3">
      <c r="A87" s="847" t="str">
        <f>IF($C$87="","","ok")</f>
        <v>ok</v>
      </c>
      <c r="C87" s="605" t="s">
        <v>1152</v>
      </c>
      <c r="D87" s="469"/>
      <c r="E87" s="818"/>
      <c r="F87" s="819"/>
      <c r="G87" s="830"/>
      <c r="H87" s="830"/>
      <c r="I87" s="830"/>
      <c r="K87" s="869"/>
      <c r="L87" s="870"/>
      <c r="M87" s="827"/>
      <c r="N87" s="827"/>
      <c r="O87" s="827"/>
      <c r="P87" s="827"/>
      <c r="Q87" s="820"/>
      <c r="R87" s="827"/>
      <c r="S87" s="827"/>
      <c r="T87" s="1365">
        <f ca="1">TODAY()</f>
        <v>46049</v>
      </c>
      <c r="U87" s="1365"/>
      <c r="V87" s="841" t="str">
        <f t="shared" si="19"/>
        <v/>
      </c>
    </row>
    <row r="88" spans="1:22" ht="15.6" x14ac:dyDescent="0.3">
      <c r="G88" s="872"/>
      <c r="H88" s="872"/>
      <c r="I88" s="872"/>
      <c r="K88" s="869"/>
      <c r="L88" s="870"/>
      <c r="M88" s="871"/>
      <c r="N88" s="835"/>
      <c r="O88" s="871"/>
      <c r="P88" s="835"/>
      <c r="Q88" s="835"/>
      <c r="R88" s="835"/>
      <c r="S88" s="835"/>
      <c r="T88" s="835"/>
      <c r="U88" s="873"/>
    </row>
    <row r="89" spans="1:22" s="642" customFormat="1" ht="18.75" customHeight="1" x14ac:dyDescent="0.3">
      <c r="A89" s="454"/>
      <c r="B89" s="874"/>
      <c r="C89" s="875"/>
      <c r="D89" s="876"/>
      <c r="E89" s="875"/>
      <c r="F89" s="877"/>
      <c r="G89" s="878"/>
      <c r="H89" s="878"/>
      <c r="I89" s="878"/>
      <c r="J89" s="877"/>
      <c r="K89" s="869"/>
      <c r="L89" s="870"/>
      <c r="M89" s="874"/>
      <c r="N89" s="875"/>
      <c r="O89" s="874"/>
      <c r="P89" s="875"/>
      <c r="Q89" s="875"/>
      <c r="R89" s="875"/>
      <c r="S89" s="875"/>
      <c r="T89" s="875"/>
      <c r="U89" s="879"/>
      <c r="V89" s="880"/>
    </row>
    <row r="90" spans="1:22" s="642" customFormat="1" ht="18.75" customHeight="1" x14ac:dyDescent="0.3">
      <c r="A90" s="878"/>
      <c r="B90" s="874"/>
      <c r="C90" s="875"/>
      <c r="D90" s="876"/>
      <c r="E90" s="875"/>
      <c r="F90" s="877"/>
      <c r="G90" s="878"/>
      <c r="H90" s="878"/>
      <c r="I90" s="878"/>
      <c r="J90" s="878"/>
      <c r="K90" s="869"/>
      <c r="L90" s="870"/>
      <c r="M90" s="881"/>
      <c r="N90" s="882"/>
      <c r="O90" s="881"/>
      <c r="P90" s="882"/>
      <c r="Q90" s="882"/>
      <c r="R90" s="882"/>
      <c r="S90" s="882"/>
      <c r="T90" s="882"/>
      <c r="U90" s="883"/>
      <c r="V90" s="880"/>
    </row>
    <row r="91" spans="1:22" s="642" customFormat="1" ht="18.75" customHeight="1" x14ac:dyDescent="0.3">
      <c r="A91" s="878"/>
      <c r="B91" s="874"/>
      <c r="C91" s="875"/>
      <c r="D91" s="876"/>
      <c r="E91" s="875"/>
      <c r="F91" s="877"/>
      <c r="G91" s="878"/>
      <c r="H91" s="878"/>
      <c r="I91" s="878"/>
      <c r="J91" s="878"/>
      <c r="K91" s="869"/>
      <c r="L91" s="870"/>
      <c r="M91" s="881"/>
      <c r="N91" s="882"/>
      <c r="O91" s="881"/>
      <c r="P91" s="882"/>
      <c r="Q91" s="882"/>
      <c r="R91" s="882"/>
      <c r="S91" s="882"/>
      <c r="T91" s="882"/>
      <c r="U91" s="883"/>
      <c r="V91" s="880"/>
    </row>
    <row r="92" spans="1:22" s="642" customFormat="1" ht="18.75" customHeight="1" x14ac:dyDescent="0.3">
      <c r="A92" s="878"/>
      <c r="B92" s="874"/>
      <c r="C92" s="875"/>
      <c r="D92" s="876"/>
      <c r="E92" s="875"/>
      <c r="F92" s="877"/>
      <c r="G92" s="878"/>
      <c r="H92" s="878"/>
      <c r="I92" s="878"/>
      <c r="J92" s="878"/>
      <c r="K92" s="869"/>
      <c r="L92" s="870"/>
      <c r="M92" s="881"/>
      <c r="N92" s="882"/>
      <c r="O92" s="881"/>
      <c r="P92" s="882"/>
      <c r="Q92" s="882"/>
      <c r="R92" s="882"/>
      <c r="S92" s="882"/>
      <c r="T92" s="882"/>
      <c r="U92" s="883"/>
      <c r="V92" s="880"/>
    </row>
    <row r="93" spans="1:22" s="642" customFormat="1" ht="18.75" customHeight="1" x14ac:dyDescent="0.3">
      <c r="A93" s="878"/>
      <c r="B93" s="874"/>
      <c r="C93" s="875"/>
      <c r="D93" s="876"/>
      <c r="E93" s="875"/>
      <c r="F93" s="877"/>
      <c r="G93" s="878"/>
      <c r="H93" s="878"/>
      <c r="I93" s="878"/>
      <c r="J93" s="878"/>
      <c r="K93" s="869"/>
      <c r="L93" s="870"/>
      <c r="M93" s="881"/>
      <c r="N93" s="882"/>
      <c r="O93" s="881"/>
      <c r="P93" s="882"/>
      <c r="Q93" s="882"/>
      <c r="R93" s="882"/>
      <c r="S93" s="882"/>
      <c r="T93" s="882"/>
      <c r="U93" s="883"/>
      <c r="V93" s="880"/>
    </row>
    <row r="94" spans="1:22" s="644" customFormat="1" ht="18.75" customHeight="1" x14ac:dyDescent="0.3">
      <c r="A94" s="460"/>
      <c r="B94" s="884"/>
      <c r="C94" s="833" t="str">
        <f ca="1">CONCATENATE(D98," ",C5)</f>
        <v>3 Stragégies d'innovation</v>
      </c>
      <c r="D94" s="885"/>
      <c r="E94" s="763"/>
      <c r="F94" s="869"/>
      <c r="G94" s="869"/>
      <c r="H94" s="869"/>
      <c r="I94" s="869"/>
      <c r="J94" s="869"/>
      <c r="K94" s="869"/>
      <c r="L94" s="870"/>
      <c r="M94" s="884"/>
      <c r="N94" s="763"/>
      <c r="O94" s="884"/>
      <c r="P94" s="763"/>
      <c r="Q94" s="763"/>
      <c r="R94" s="763"/>
      <c r="S94" s="763"/>
      <c r="T94" s="763"/>
      <c r="U94" s="886"/>
      <c r="V94" s="850"/>
    </row>
    <row r="95" spans="1:22" s="644" customFormat="1" ht="18.75" customHeight="1" x14ac:dyDescent="0.3">
      <c r="A95" s="460"/>
      <c r="B95" s="884"/>
      <c r="C95" s="887" t="str">
        <f ca="1">Jahresziele!C81</f>
        <v>pas atteint</v>
      </c>
      <c r="D95" s="885">
        <f>COUNTIF($L$7:$L$86,3)</f>
        <v>2</v>
      </c>
      <c r="E95" s="763"/>
      <c r="F95" s="869"/>
      <c r="G95" s="869"/>
      <c r="H95" s="869"/>
      <c r="I95" s="869"/>
      <c r="J95" s="869"/>
      <c r="K95" s="869"/>
      <c r="L95" s="870"/>
      <c r="M95" s="884"/>
      <c r="N95" s="763"/>
      <c r="O95" s="884"/>
      <c r="P95" s="763"/>
      <c r="Q95" s="763"/>
      <c r="R95" s="763"/>
      <c r="S95" s="763"/>
      <c r="T95" s="763"/>
      <c r="U95" s="886"/>
      <c r="V95" s="850"/>
    </row>
    <row r="96" spans="1:22" s="644" customFormat="1" ht="18.75" customHeight="1" x14ac:dyDescent="0.3">
      <c r="A96" s="460"/>
      <c r="B96" s="884"/>
      <c r="C96" s="887" t="str">
        <f ca="1">Jahresziele!C82</f>
        <v>partiellement</v>
      </c>
      <c r="D96" s="885">
        <f>COUNTIF($L$7:$L$86,2)</f>
        <v>0</v>
      </c>
      <c r="E96" s="763"/>
      <c r="F96" s="869"/>
      <c r="G96" s="869"/>
      <c r="H96" s="869"/>
      <c r="I96" s="869"/>
      <c r="J96" s="869"/>
      <c r="K96" s="869"/>
      <c r="L96" s="870"/>
      <c r="M96" s="888"/>
      <c r="N96" s="889"/>
      <c r="O96" s="888"/>
      <c r="P96" s="889"/>
      <c r="Q96" s="889"/>
      <c r="R96" s="889"/>
      <c r="S96" s="889"/>
      <c r="T96" s="763"/>
      <c r="U96" s="886"/>
      <c r="V96" s="850"/>
    </row>
    <row r="97" spans="3:4" s="644" customFormat="1" ht="18.75" customHeight="1" x14ac:dyDescent="0.3">
      <c r="C97" s="887" t="str">
        <f ca="1">Jahresziele!C83</f>
        <v>atteint</v>
      </c>
      <c r="D97" s="885">
        <f>COUNTIF($L$7:$L$86,1)</f>
        <v>1</v>
      </c>
    </row>
    <row r="98" spans="3:4" s="644" customFormat="1" ht="18.75" customHeight="1" x14ac:dyDescent="0.3">
      <c r="C98" s="887" t="str">
        <f>Jahresziele!C84</f>
        <v>TOTAL</v>
      </c>
      <c r="D98" s="731">
        <f>SUM(D95:D97)</f>
        <v>3</v>
      </c>
    </row>
    <row r="99" spans="3:4" s="644" customFormat="1" ht="18.75" customHeight="1" x14ac:dyDescent="0.3">
      <c r="C99" s="833" t="str">
        <f ca="1">CONCATENATE(D103," ",P5)</f>
        <v>3 Projets stratégiques &amp; mesures</v>
      </c>
      <c r="D99" s="885"/>
    </row>
    <row r="100" spans="3:4" s="644" customFormat="1" ht="18.75" customHeight="1" x14ac:dyDescent="0.3">
      <c r="C100" s="887" t="str">
        <f ca="1">Jahresziele!C86</f>
        <v>pas atteint</v>
      </c>
      <c r="D100" s="885">
        <f>COUNTIF($U$7:$U$86,3)</f>
        <v>1</v>
      </c>
    </row>
    <row r="101" spans="3:4" s="644" customFormat="1" ht="18.75" customHeight="1" x14ac:dyDescent="0.3">
      <c r="C101" s="887" t="str">
        <f ca="1">Jahresziele!C87</f>
        <v>partiellement</v>
      </c>
      <c r="D101" s="885">
        <f>COUNTIF($U$7:$U$86,2)</f>
        <v>1</v>
      </c>
    </row>
    <row r="102" spans="3:4" s="644" customFormat="1" ht="18.75" customHeight="1" x14ac:dyDescent="0.3">
      <c r="C102" s="887" t="str">
        <f ca="1">Jahresziele!C88</f>
        <v>atteint</v>
      </c>
      <c r="D102" s="885">
        <f>COUNTIF($U$7:$U$86,1)</f>
        <v>1</v>
      </c>
    </row>
    <row r="103" spans="3:4" s="644" customFormat="1" ht="18.75" customHeight="1" x14ac:dyDescent="0.3">
      <c r="C103" s="887" t="str">
        <f>Jahresziele!C89</f>
        <v>TOTAL</v>
      </c>
      <c r="D103" s="731">
        <f>SUM(D100:D102)</f>
        <v>3</v>
      </c>
    </row>
    <row r="104" spans="3:4" s="644" customFormat="1" ht="18.75" customHeight="1" x14ac:dyDescent="0.3">
      <c r="C104" s="833" t="str">
        <f ca="1">CONCATENATE(' '!A147,": ",D108)</f>
        <v>TOTAL: 6</v>
      </c>
      <c r="D104" s="885"/>
    </row>
    <row r="105" spans="3:4" s="644" customFormat="1" ht="18.75" customHeight="1" x14ac:dyDescent="0.3">
      <c r="C105" s="887" t="str">
        <f ca="1">Jahresziele!C91</f>
        <v>pas atteint</v>
      </c>
      <c r="D105" s="731">
        <f>D95+D100</f>
        <v>3</v>
      </c>
    </row>
    <row r="106" spans="3:4" s="644" customFormat="1" ht="18.75" customHeight="1" x14ac:dyDescent="0.3">
      <c r="C106" s="887" t="str">
        <f ca="1">Jahresziele!C92</f>
        <v>partiellement</v>
      </c>
      <c r="D106" s="731">
        <f>D96+D101</f>
        <v>1</v>
      </c>
    </row>
    <row r="107" spans="3:4" s="644" customFormat="1" ht="18.75" customHeight="1" x14ac:dyDescent="0.3">
      <c r="C107" s="887" t="str">
        <f ca="1">Jahresziele!C93</f>
        <v>atteint</v>
      </c>
      <c r="D107" s="731">
        <f>D97+D102</f>
        <v>2</v>
      </c>
    </row>
    <row r="108" spans="3:4" s="644" customFormat="1" ht="18.75" customHeight="1" x14ac:dyDescent="0.3">
      <c r="C108" s="887" t="str">
        <f>Jahresziele!C94</f>
        <v>TOTAL</v>
      </c>
      <c r="D108" s="731">
        <f>SUM(D105:D107)</f>
        <v>6</v>
      </c>
    </row>
  </sheetData>
  <sheetProtection sheet="1" objects="1" scenarios="1" formatCells="0" formatColumns="0" formatRows="0" insertHyperlinks="0" sort="0" autoFilter="0"/>
  <autoFilter ref="B6:U86" xr:uid="{00000000-0009-0000-0000-00000B000000}"/>
  <mergeCells count="371">
    <mergeCell ref="T87:U87"/>
    <mergeCell ref="I85:I86"/>
    <mergeCell ref="J85:J86"/>
    <mergeCell ref="K85:K86"/>
    <mergeCell ref="D83:D84"/>
    <mergeCell ref="E83:E84"/>
    <mergeCell ref="F83:F84"/>
    <mergeCell ref="G83:G84"/>
    <mergeCell ref="H83:H84"/>
    <mergeCell ref="I83:I84"/>
    <mergeCell ref="J83:J84"/>
    <mergeCell ref="K83:K84"/>
    <mergeCell ref="H85:H86"/>
    <mergeCell ref="I79:I80"/>
    <mergeCell ref="J79:J80"/>
    <mergeCell ref="D81:D82"/>
    <mergeCell ref="E81:E82"/>
    <mergeCell ref="F81:F82"/>
    <mergeCell ref="G81:G82"/>
    <mergeCell ref="H81:H82"/>
    <mergeCell ref="I81:I82"/>
    <mergeCell ref="J81:J82"/>
    <mergeCell ref="H79:H80"/>
    <mergeCell ref="C79:C86"/>
    <mergeCell ref="D79:D80"/>
    <mergeCell ref="E79:E80"/>
    <mergeCell ref="F79:F80"/>
    <mergeCell ref="G79:G80"/>
    <mergeCell ref="D85:D86"/>
    <mergeCell ref="E85:E86"/>
    <mergeCell ref="F85:F86"/>
    <mergeCell ref="G85:G86"/>
    <mergeCell ref="J75:J76"/>
    <mergeCell ref="K75:K76"/>
    <mergeCell ref="D77:D78"/>
    <mergeCell ref="E77:E78"/>
    <mergeCell ref="F77:F78"/>
    <mergeCell ref="G77:G78"/>
    <mergeCell ref="H77:H78"/>
    <mergeCell ref="I77:I78"/>
    <mergeCell ref="J77:J78"/>
    <mergeCell ref="K77:K78"/>
    <mergeCell ref="D75:D76"/>
    <mergeCell ref="E75:E76"/>
    <mergeCell ref="F75:F76"/>
    <mergeCell ref="G75:G76"/>
    <mergeCell ref="H75:H76"/>
    <mergeCell ref="I75:I76"/>
    <mergeCell ref="I67:I68"/>
    <mergeCell ref="J67:J68"/>
    <mergeCell ref="J69:J70"/>
    <mergeCell ref="C71:C78"/>
    <mergeCell ref="D71:D72"/>
    <mergeCell ref="E71:E72"/>
    <mergeCell ref="F71:F72"/>
    <mergeCell ref="G71:G72"/>
    <mergeCell ref="H71:H72"/>
    <mergeCell ref="I71:I72"/>
    <mergeCell ref="J71:J72"/>
    <mergeCell ref="D69:D70"/>
    <mergeCell ref="E69:E70"/>
    <mergeCell ref="F69:F70"/>
    <mergeCell ref="G69:G70"/>
    <mergeCell ref="H69:H70"/>
    <mergeCell ref="I69:I70"/>
    <mergeCell ref="D73:D74"/>
    <mergeCell ref="E73:E74"/>
    <mergeCell ref="F73:F74"/>
    <mergeCell ref="G73:G74"/>
    <mergeCell ref="H73:H74"/>
    <mergeCell ref="I73:I74"/>
    <mergeCell ref="J73:J74"/>
    <mergeCell ref="I63:I64"/>
    <mergeCell ref="J63:J64"/>
    <mergeCell ref="D65:D66"/>
    <mergeCell ref="E65:E66"/>
    <mergeCell ref="F65:F66"/>
    <mergeCell ref="G65:G66"/>
    <mergeCell ref="H65:H66"/>
    <mergeCell ref="I65:I66"/>
    <mergeCell ref="J65:J66"/>
    <mergeCell ref="I59:I60"/>
    <mergeCell ref="J59:J60"/>
    <mergeCell ref="I61:I62"/>
    <mergeCell ref="J61:J62"/>
    <mergeCell ref="I55:I56"/>
    <mergeCell ref="J55:J56"/>
    <mergeCell ref="C63:C70"/>
    <mergeCell ref="D63:D64"/>
    <mergeCell ref="E63:E64"/>
    <mergeCell ref="F63:F64"/>
    <mergeCell ref="G63:G64"/>
    <mergeCell ref="C55:C62"/>
    <mergeCell ref="D61:D62"/>
    <mergeCell ref="E61:E62"/>
    <mergeCell ref="F61:F62"/>
    <mergeCell ref="G61:G62"/>
    <mergeCell ref="D67:D68"/>
    <mergeCell ref="E67:E68"/>
    <mergeCell ref="F67:F68"/>
    <mergeCell ref="G67:G68"/>
    <mergeCell ref="D59:D60"/>
    <mergeCell ref="E59:E60"/>
    <mergeCell ref="F59:F60"/>
    <mergeCell ref="G59:G60"/>
    <mergeCell ref="G57:G58"/>
    <mergeCell ref="H57:H58"/>
    <mergeCell ref="I57:I58"/>
    <mergeCell ref="J57:J58"/>
    <mergeCell ref="D55:D56"/>
    <mergeCell ref="E55:E56"/>
    <mergeCell ref="F55:F56"/>
    <mergeCell ref="G55:G56"/>
    <mergeCell ref="H55:H56"/>
    <mergeCell ref="D57:D58"/>
    <mergeCell ref="E57:E58"/>
    <mergeCell ref="F57:F58"/>
    <mergeCell ref="J51:J52"/>
    <mergeCell ref="K51:K52"/>
    <mergeCell ref="D53:D54"/>
    <mergeCell ref="E53:E54"/>
    <mergeCell ref="F53:F54"/>
    <mergeCell ref="G53:G54"/>
    <mergeCell ref="H53:H54"/>
    <mergeCell ref="I53:I54"/>
    <mergeCell ref="J53:J54"/>
    <mergeCell ref="K53:K54"/>
    <mergeCell ref="D51:D52"/>
    <mergeCell ref="E51:E52"/>
    <mergeCell ref="F51:F52"/>
    <mergeCell ref="G51:G52"/>
    <mergeCell ref="H51:H52"/>
    <mergeCell ref="I51:I52"/>
    <mergeCell ref="I43:I44"/>
    <mergeCell ref="J43:J44"/>
    <mergeCell ref="J45:J46"/>
    <mergeCell ref="C47:C54"/>
    <mergeCell ref="D47:D48"/>
    <mergeCell ref="E47:E48"/>
    <mergeCell ref="F47:F48"/>
    <mergeCell ref="G47:G48"/>
    <mergeCell ref="H47:H48"/>
    <mergeCell ref="I47:I48"/>
    <mergeCell ref="J47:J48"/>
    <mergeCell ref="D45:D46"/>
    <mergeCell ref="E45:E46"/>
    <mergeCell ref="F45:F46"/>
    <mergeCell ref="G45:G46"/>
    <mergeCell ref="H45:H46"/>
    <mergeCell ref="I45:I46"/>
    <mergeCell ref="D49:D50"/>
    <mergeCell ref="E49:E50"/>
    <mergeCell ref="F49:F50"/>
    <mergeCell ref="G49:G50"/>
    <mergeCell ref="H49:H50"/>
    <mergeCell ref="I49:I50"/>
    <mergeCell ref="J49:J50"/>
    <mergeCell ref="I39:I40"/>
    <mergeCell ref="J39:J40"/>
    <mergeCell ref="D41:D42"/>
    <mergeCell ref="E41:E42"/>
    <mergeCell ref="F41:F42"/>
    <mergeCell ref="G41:G42"/>
    <mergeCell ref="H41:H42"/>
    <mergeCell ref="I41:I42"/>
    <mergeCell ref="J41:J42"/>
    <mergeCell ref="I35:I36"/>
    <mergeCell ref="J35:J36"/>
    <mergeCell ref="I37:I38"/>
    <mergeCell ref="J37:J38"/>
    <mergeCell ref="I31:I32"/>
    <mergeCell ref="J31:J32"/>
    <mergeCell ref="C39:C46"/>
    <mergeCell ref="D39:D40"/>
    <mergeCell ref="E39:E40"/>
    <mergeCell ref="F39:F40"/>
    <mergeCell ref="G39:G40"/>
    <mergeCell ref="C31:C38"/>
    <mergeCell ref="D37:D38"/>
    <mergeCell ref="E37:E38"/>
    <mergeCell ref="F37:F38"/>
    <mergeCell ref="G37:G38"/>
    <mergeCell ref="D43:D44"/>
    <mergeCell ref="E43:E44"/>
    <mergeCell ref="F43:F44"/>
    <mergeCell ref="G43:G44"/>
    <mergeCell ref="D35:D36"/>
    <mergeCell ref="E35:E36"/>
    <mergeCell ref="F35:F36"/>
    <mergeCell ref="G35:G36"/>
    <mergeCell ref="G33:G34"/>
    <mergeCell ref="H33:H34"/>
    <mergeCell ref="I33:I34"/>
    <mergeCell ref="J33:J34"/>
    <mergeCell ref="D31:D32"/>
    <mergeCell ref="E31:E32"/>
    <mergeCell ref="F31:F32"/>
    <mergeCell ref="G31:G32"/>
    <mergeCell ref="H31:H32"/>
    <mergeCell ref="D33:D34"/>
    <mergeCell ref="E33:E34"/>
    <mergeCell ref="F33:F34"/>
    <mergeCell ref="K27:K28"/>
    <mergeCell ref="D29:D30"/>
    <mergeCell ref="E29:E30"/>
    <mergeCell ref="F29:F30"/>
    <mergeCell ref="G29:G30"/>
    <mergeCell ref="H29:H30"/>
    <mergeCell ref="I29:I30"/>
    <mergeCell ref="J29:J30"/>
    <mergeCell ref="K29:K30"/>
    <mergeCell ref="D27:D28"/>
    <mergeCell ref="E27:E28"/>
    <mergeCell ref="F27:F28"/>
    <mergeCell ref="G27:G28"/>
    <mergeCell ref="H27:H28"/>
    <mergeCell ref="I27:I28"/>
    <mergeCell ref="C23:C30"/>
    <mergeCell ref="D23:D24"/>
    <mergeCell ref="E23:E24"/>
    <mergeCell ref="F23:F24"/>
    <mergeCell ref="G23:G24"/>
    <mergeCell ref="H23:H24"/>
    <mergeCell ref="I23:I24"/>
    <mergeCell ref="J23:J24"/>
    <mergeCell ref="D21:D22"/>
    <mergeCell ref="E21:E22"/>
    <mergeCell ref="F21:F22"/>
    <mergeCell ref="G21:G22"/>
    <mergeCell ref="H21:H22"/>
    <mergeCell ref="I21:I22"/>
    <mergeCell ref="D25:D26"/>
    <mergeCell ref="E25:E26"/>
    <mergeCell ref="F25:F26"/>
    <mergeCell ref="G25:G26"/>
    <mergeCell ref="H25:H26"/>
    <mergeCell ref="I25:I26"/>
    <mergeCell ref="J25:J26"/>
    <mergeCell ref="J27:J28"/>
    <mergeCell ref="D17:D18"/>
    <mergeCell ref="E17:E18"/>
    <mergeCell ref="F17:F18"/>
    <mergeCell ref="G17:G18"/>
    <mergeCell ref="H17:H18"/>
    <mergeCell ref="I17:I18"/>
    <mergeCell ref="J17:J18"/>
    <mergeCell ref="K17:K18"/>
    <mergeCell ref="H15:H16"/>
    <mergeCell ref="K7:K8"/>
    <mergeCell ref="K9:K10"/>
    <mergeCell ref="C15:C22"/>
    <mergeCell ref="D15:D16"/>
    <mergeCell ref="E15:E16"/>
    <mergeCell ref="F15:F16"/>
    <mergeCell ref="G15:G16"/>
    <mergeCell ref="C7:C14"/>
    <mergeCell ref="D13:D14"/>
    <mergeCell ref="E13:E14"/>
    <mergeCell ref="F13:F14"/>
    <mergeCell ref="G13:G14"/>
    <mergeCell ref="D19:D20"/>
    <mergeCell ref="E19:E20"/>
    <mergeCell ref="F19:F20"/>
    <mergeCell ref="G19:G20"/>
    <mergeCell ref="D11:D12"/>
    <mergeCell ref="E11:E12"/>
    <mergeCell ref="F11:F12"/>
    <mergeCell ref="G11:G12"/>
    <mergeCell ref="D9:D10"/>
    <mergeCell ref="E9:E10"/>
    <mergeCell ref="F9:F10"/>
    <mergeCell ref="I15:I16"/>
    <mergeCell ref="G9:G10"/>
    <mergeCell ref="H9:H10"/>
    <mergeCell ref="I9:I10"/>
    <mergeCell ref="J9:J10"/>
    <mergeCell ref="D7:D8"/>
    <mergeCell ref="E7:E8"/>
    <mergeCell ref="F7:F8"/>
    <mergeCell ref="G7:G8"/>
    <mergeCell ref="H7:H8"/>
    <mergeCell ref="I7:I8"/>
    <mergeCell ref="J7:J8"/>
    <mergeCell ref="H67:H68"/>
    <mergeCell ref="H63:H64"/>
    <mergeCell ref="H61:H62"/>
    <mergeCell ref="H59:H60"/>
    <mergeCell ref="H43:H44"/>
    <mergeCell ref="H39:H40"/>
    <mergeCell ref="H37:H38"/>
    <mergeCell ref="H35:H36"/>
    <mergeCell ref="H19:H20"/>
    <mergeCell ref="H13:H14"/>
    <mergeCell ref="H11:H12"/>
    <mergeCell ref="K31:K32"/>
    <mergeCell ref="K33:K34"/>
    <mergeCell ref="K35:K36"/>
    <mergeCell ref="K37:K38"/>
    <mergeCell ref="K39:K40"/>
    <mergeCell ref="K41:K42"/>
    <mergeCell ref="K43:K44"/>
    <mergeCell ref="I11:I12"/>
    <mergeCell ref="J11:J12"/>
    <mergeCell ref="K11:K12"/>
    <mergeCell ref="I13:I14"/>
    <mergeCell ref="J13:J14"/>
    <mergeCell ref="K13:K14"/>
    <mergeCell ref="J15:J16"/>
    <mergeCell ref="K15:K16"/>
    <mergeCell ref="I19:I20"/>
    <mergeCell ref="J19:J20"/>
    <mergeCell ref="K19:K20"/>
    <mergeCell ref="J21:J22"/>
    <mergeCell ref="K21:K22"/>
    <mergeCell ref="K23:K24"/>
    <mergeCell ref="K25:K26"/>
    <mergeCell ref="K69:K70"/>
    <mergeCell ref="K71:K72"/>
    <mergeCell ref="K79:K80"/>
    <mergeCell ref="K81:K82"/>
    <mergeCell ref="K45:K46"/>
    <mergeCell ref="K47:K48"/>
    <mergeCell ref="K55:K56"/>
    <mergeCell ref="K57:K58"/>
    <mergeCell ref="K59:K60"/>
    <mergeCell ref="K61:K62"/>
    <mergeCell ref="K63:K64"/>
    <mergeCell ref="K65:K66"/>
    <mergeCell ref="K67:K68"/>
    <mergeCell ref="K49:K50"/>
    <mergeCell ref="K73:K74"/>
    <mergeCell ref="L7:L8"/>
    <mergeCell ref="L9:L10"/>
    <mergeCell ref="L11:L12"/>
    <mergeCell ref="L13:L14"/>
    <mergeCell ref="L15:L16"/>
    <mergeCell ref="L17:L18"/>
    <mergeCell ref="L19:L20"/>
    <mergeCell ref="L21:L22"/>
    <mergeCell ref="L23:L24"/>
    <mergeCell ref="L25:L26"/>
    <mergeCell ref="L27:L28"/>
    <mergeCell ref="L29:L30"/>
    <mergeCell ref="L31:L32"/>
    <mergeCell ref="L33:L34"/>
    <mergeCell ref="L35:L36"/>
    <mergeCell ref="L37:L38"/>
    <mergeCell ref="L39:L40"/>
    <mergeCell ref="L41:L42"/>
    <mergeCell ref="L43:L44"/>
    <mergeCell ref="L45:L46"/>
    <mergeCell ref="L47:L48"/>
    <mergeCell ref="L49:L50"/>
    <mergeCell ref="L51:L52"/>
    <mergeCell ref="L53:L54"/>
    <mergeCell ref="L55:L56"/>
    <mergeCell ref="L57:L58"/>
    <mergeCell ref="L59:L60"/>
    <mergeCell ref="L79:L80"/>
    <mergeCell ref="L81:L82"/>
    <mergeCell ref="L83:L84"/>
    <mergeCell ref="L85:L86"/>
    <mergeCell ref="L61:L62"/>
    <mergeCell ref="L63:L64"/>
    <mergeCell ref="L65:L66"/>
    <mergeCell ref="L67:L68"/>
    <mergeCell ref="L69:L70"/>
    <mergeCell ref="L71:L72"/>
    <mergeCell ref="L73:L74"/>
    <mergeCell ref="L75:L76"/>
    <mergeCell ref="L77:L78"/>
  </mergeCells>
  <conditionalFormatting sqref="U7:U86">
    <cfRule type="iconSet" priority="488">
      <iconSet iconSet="3Symbols2" showValue="0" reverse="1">
        <cfvo type="percent" val="0"/>
        <cfvo type="num" val="1.25"/>
        <cfvo type="num" val="2.25"/>
      </iconSet>
    </cfRule>
  </conditionalFormatting>
  <conditionalFormatting sqref="U6">
    <cfRule type="iconSet" priority="489">
      <iconSet iconSet="3Symbols2" showValue="0" reverse="1">
        <cfvo type="percent" val="0"/>
        <cfvo type="num" val="1.25"/>
        <cfvo type="num" val="2.25"/>
      </iconSet>
    </cfRule>
  </conditionalFormatting>
  <conditionalFormatting sqref="C7:C86 E7:H86">
    <cfRule type="expression" dxfId="770" priority="476">
      <formula>$B7=1</formula>
    </cfRule>
    <cfRule type="expression" dxfId="769" priority="477">
      <formula>$B7=2</formula>
    </cfRule>
    <cfRule type="expression" dxfId="768" priority="478">
      <formula>$B7=3</formula>
    </cfRule>
    <cfRule type="expression" dxfId="767" priority="479">
      <formula>$B7=4</formula>
    </cfRule>
    <cfRule type="expression" dxfId="766" priority="480">
      <formula>$B7=5</formula>
    </cfRule>
    <cfRule type="expression" dxfId="765" priority="481">
      <formula>$B7=6</formula>
    </cfRule>
    <cfRule type="expression" dxfId="764" priority="482">
      <formula>$B7=7</formula>
    </cfRule>
    <cfRule type="expression" dxfId="763" priority="483">
      <formula>$B7=8</formula>
    </cfRule>
    <cfRule type="expression" dxfId="762" priority="484">
      <formula>$B7=9</formula>
    </cfRule>
    <cfRule type="expression" dxfId="761" priority="485">
      <formula>$B7=10</formula>
    </cfRule>
  </conditionalFormatting>
  <conditionalFormatting sqref="N7:N86">
    <cfRule type="expression" dxfId="760" priority="467">
      <formula>$B7=2</formula>
    </cfRule>
    <cfRule type="expression" dxfId="759" priority="468">
      <formula>$B7=3</formula>
    </cfRule>
    <cfRule type="expression" dxfId="758" priority="469">
      <formula>$B7=4</formula>
    </cfRule>
    <cfRule type="expression" dxfId="757" priority="470">
      <formula>$B7=5</formula>
    </cfRule>
    <cfRule type="expression" dxfId="756" priority="471">
      <formula>$B7=6</formula>
    </cfRule>
    <cfRule type="expression" dxfId="755" priority="472">
      <formula>$B7=7</formula>
    </cfRule>
    <cfRule type="expression" dxfId="754" priority="473">
      <formula>$B7=8</formula>
    </cfRule>
    <cfRule type="expression" dxfId="753" priority="474">
      <formula>$B7=9</formula>
    </cfRule>
    <cfRule type="expression" dxfId="752" priority="475">
      <formula>$B7=10</formula>
    </cfRule>
  </conditionalFormatting>
  <conditionalFormatting sqref="N7:N86">
    <cfRule type="expression" dxfId="751" priority="466">
      <formula>$B7=1</formula>
    </cfRule>
  </conditionalFormatting>
  <conditionalFormatting sqref="R7:U86 P7:P86">
    <cfRule type="expression" dxfId="750" priority="456">
      <formula>$B7=1</formula>
    </cfRule>
    <cfRule type="expression" dxfId="749" priority="457">
      <formula>$B7=2</formula>
    </cfRule>
    <cfRule type="expression" dxfId="748" priority="458">
      <formula>$B7=3</formula>
    </cfRule>
    <cfRule type="expression" dxfId="747" priority="459">
      <formula>$B7=4</formula>
    </cfRule>
    <cfRule type="expression" dxfId="746" priority="460">
      <formula>$B7=5</formula>
    </cfRule>
    <cfRule type="expression" dxfId="745" priority="461">
      <formula>$B7=6</formula>
    </cfRule>
    <cfRule type="expression" dxfId="744" priority="462">
      <formula>$B7=7</formula>
    </cfRule>
    <cfRule type="expression" dxfId="743" priority="463">
      <formula>$B7=8</formula>
    </cfRule>
    <cfRule type="expression" dxfId="742" priority="464">
      <formula>$B7=9</formula>
    </cfRule>
    <cfRule type="expression" dxfId="741" priority="465">
      <formula>$B7=10</formula>
    </cfRule>
  </conditionalFormatting>
  <conditionalFormatting sqref="Q7:Q86">
    <cfRule type="expression" dxfId="740" priority="453">
      <formula>Q7=3</formula>
    </cfRule>
    <cfRule type="expression" dxfId="739" priority="454">
      <formula>Q7=2</formula>
    </cfRule>
    <cfRule type="expression" dxfId="738" priority="455">
      <formula>Q7=1</formula>
    </cfRule>
  </conditionalFormatting>
  <conditionalFormatting sqref="T7:T86">
    <cfRule type="expression" dxfId="737" priority="451">
      <formula>AND(R7&lt;&gt;"",U7&lt;&gt;1,T7&lt;=TODAY())</formula>
    </cfRule>
    <cfRule type="expression" dxfId="736" priority="452">
      <formula>AND(R7&lt;&gt;"",U7&lt;&gt;1,T7&lt;=TODAY()+7)</formula>
    </cfRule>
  </conditionalFormatting>
  <conditionalFormatting sqref="K7">
    <cfRule type="cellIs" dxfId="735" priority="433" operator="greaterThanOrEqual">
      <formula>J7</formula>
    </cfRule>
    <cfRule type="cellIs" dxfId="734" priority="434" operator="between">
      <formula>I7</formula>
      <formula>J7</formula>
    </cfRule>
    <cfRule type="cellIs" dxfId="733" priority="435" operator="lessThan">
      <formula>J7</formula>
    </cfRule>
    <cfRule type="dataBar" priority="436">
      <dataBar>
        <cfvo type="num" val="0"/>
        <cfvo type="num" val="1"/>
        <color theme="0" tint="-0.34998626667073579"/>
      </dataBar>
      <extLst>
        <ext xmlns:x14="http://schemas.microsoft.com/office/spreadsheetml/2009/9/main" uri="{B025F937-C7B1-47D3-B67F-A62EFF666E3E}">
          <x14:id>{8456384E-35C3-4407-935E-B1E2D7BB971B}</x14:id>
        </ext>
      </extLst>
    </cfRule>
  </conditionalFormatting>
  <conditionalFormatting sqref="K7">
    <cfRule type="expression" dxfId="732" priority="437">
      <formula>MOD(ROW(G2),2)=0</formula>
    </cfRule>
  </conditionalFormatting>
  <conditionalFormatting sqref="K7">
    <cfRule type="expression" dxfId="731" priority="438">
      <formula>MOD(ROW(G1),2)=0</formula>
    </cfRule>
  </conditionalFormatting>
  <conditionalFormatting sqref="K7:K8">
    <cfRule type="expression" dxfId="730" priority="232">
      <formula>G7=0</formula>
    </cfRule>
  </conditionalFormatting>
  <conditionalFormatting sqref="K9 K11 K13">
    <cfRule type="cellIs" dxfId="729" priority="205" operator="greaterThanOrEqual">
      <formula>J9</formula>
    </cfRule>
    <cfRule type="cellIs" dxfId="728" priority="206" operator="between">
      <formula>I9</formula>
      <formula>J9</formula>
    </cfRule>
    <cfRule type="cellIs" dxfId="727" priority="207" operator="lessThan">
      <formula>J9</formula>
    </cfRule>
    <cfRule type="dataBar" priority="208">
      <dataBar>
        <cfvo type="num" val="0"/>
        <cfvo type="num" val="1"/>
        <color theme="0" tint="-0.34998626667073579"/>
      </dataBar>
      <extLst>
        <ext xmlns:x14="http://schemas.microsoft.com/office/spreadsheetml/2009/9/main" uri="{B025F937-C7B1-47D3-B67F-A62EFF666E3E}">
          <x14:id>{25266E07-E9F6-43B5-AC16-AB552864C692}</x14:id>
        </ext>
      </extLst>
    </cfRule>
  </conditionalFormatting>
  <conditionalFormatting sqref="K9 K11 K13">
    <cfRule type="expression" dxfId="726" priority="209">
      <formula>MOD(ROW(G4),2)=0</formula>
    </cfRule>
  </conditionalFormatting>
  <conditionalFormatting sqref="K9 K11 K13">
    <cfRule type="expression" dxfId="725" priority="210">
      <formula>MOD(ROW(G3),2)=0</formula>
    </cfRule>
  </conditionalFormatting>
  <conditionalFormatting sqref="K9:K14">
    <cfRule type="expression" dxfId="724" priority="204">
      <formula>G9=0</formula>
    </cfRule>
  </conditionalFormatting>
  <conditionalFormatting sqref="K15">
    <cfRule type="cellIs" dxfId="723" priority="198" operator="greaterThanOrEqual">
      <formula>J15</formula>
    </cfRule>
    <cfRule type="cellIs" dxfId="722" priority="199" operator="between">
      <formula>I15</formula>
      <formula>J15</formula>
    </cfRule>
    <cfRule type="cellIs" dxfId="721" priority="200" operator="lessThan">
      <formula>J15</formula>
    </cfRule>
    <cfRule type="dataBar" priority="201">
      <dataBar>
        <cfvo type="num" val="0"/>
        <cfvo type="num" val="1"/>
        <color theme="0" tint="-0.34998626667073579"/>
      </dataBar>
      <extLst>
        <ext xmlns:x14="http://schemas.microsoft.com/office/spreadsheetml/2009/9/main" uri="{B025F937-C7B1-47D3-B67F-A62EFF666E3E}">
          <x14:id>{8C5FB88A-E7B6-472F-926A-2562FB6532BD}</x14:id>
        </ext>
      </extLst>
    </cfRule>
  </conditionalFormatting>
  <conditionalFormatting sqref="K15">
    <cfRule type="expression" dxfId="720" priority="202">
      <formula>MOD(ROW(G10),2)=0</formula>
    </cfRule>
  </conditionalFormatting>
  <conditionalFormatting sqref="K15">
    <cfRule type="expression" dxfId="719" priority="203">
      <formula>MOD(ROW(G9),2)=0</formula>
    </cfRule>
  </conditionalFormatting>
  <conditionalFormatting sqref="K15:K16">
    <cfRule type="expression" dxfId="718" priority="197">
      <formula>G15=0</formula>
    </cfRule>
  </conditionalFormatting>
  <conditionalFormatting sqref="K23">
    <cfRule type="cellIs" dxfId="717" priority="177" operator="greaterThanOrEqual">
      <formula>J23</formula>
    </cfRule>
    <cfRule type="cellIs" dxfId="716" priority="178" operator="between">
      <formula>I23</formula>
      <formula>J23</formula>
    </cfRule>
    <cfRule type="cellIs" dxfId="715" priority="179" operator="lessThan">
      <formula>J23</formula>
    </cfRule>
    <cfRule type="dataBar" priority="180">
      <dataBar>
        <cfvo type="num" val="0"/>
        <cfvo type="num" val="1"/>
        <color theme="0" tint="-0.34998626667073579"/>
      </dataBar>
      <extLst>
        <ext xmlns:x14="http://schemas.microsoft.com/office/spreadsheetml/2009/9/main" uri="{B025F937-C7B1-47D3-B67F-A62EFF666E3E}">
          <x14:id>{BFFEDD8E-6076-47E5-BA0B-918D8EFD65F8}</x14:id>
        </ext>
      </extLst>
    </cfRule>
  </conditionalFormatting>
  <conditionalFormatting sqref="K23">
    <cfRule type="expression" dxfId="714" priority="181">
      <formula>MOD(ROW(G18),2)=0</formula>
    </cfRule>
  </conditionalFormatting>
  <conditionalFormatting sqref="K23">
    <cfRule type="expression" dxfId="713" priority="182">
      <formula>MOD(ROW(G17),2)=0</formula>
    </cfRule>
  </conditionalFormatting>
  <conditionalFormatting sqref="K23:K24">
    <cfRule type="expression" dxfId="712" priority="176">
      <formula>G23=0</formula>
    </cfRule>
  </conditionalFormatting>
  <conditionalFormatting sqref="K27 K25 K29">
    <cfRule type="cellIs" dxfId="711" priority="170" operator="greaterThanOrEqual">
      <formula>J25</formula>
    </cfRule>
    <cfRule type="cellIs" dxfId="710" priority="171" operator="between">
      <formula>I25</formula>
      <formula>J25</formula>
    </cfRule>
    <cfRule type="cellIs" dxfId="709" priority="172" operator="lessThan">
      <formula>J25</formula>
    </cfRule>
    <cfRule type="dataBar" priority="173">
      <dataBar>
        <cfvo type="num" val="0"/>
        <cfvo type="num" val="1"/>
        <color theme="0" tint="-0.34998626667073579"/>
      </dataBar>
      <extLst>
        <ext xmlns:x14="http://schemas.microsoft.com/office/spreadsheetml/2009/9/main" uri="{B025F937-C7B1-47D3-B67F-A62EFF666E3E}">
          <x14:id>{A5EA8019-4D99-4AB8-9915-D718E4198877}</x14:id>
        </ext>
      </extLst>
    </cfRule>
  </conditionalFormatting>
  <conditionalFormatting sqref="K25 K27 K29">
    <cfRule type="expression" dxfId="708" priority="174">
      <formula>MOD(ROW(G20),2)=0</formula>
    </cfRule>
  </conditionalFormatting>
  <conditionalFormatting sqref="K25 K27 K29">
    <cfRule type="expression" dxfId="707" priority="175">
      <formula>MOD(ROW(G19),2)=0</formula>
    </cfRule>
  </conditionalFormatting>
  <conditionalFormatting sqref="K25:K30">
    <cfRule type="expression" dxfId="706" priority="169">
      <formula>G25=0</formula>
    </cfRule>
  </conditionalFormatting>
  <conditionalFormatting sqref="K39">
    <cfRule type="cellIs" dxfId="705" priority="163" operator="greaterThanOrEqual">
      <formula>J39</formula>
    </cfRule>
    <cfRule type="cellIs" dxfId="704" priority="164" operator="between">
      <formula>I39</formula>
      <formula>J39</formula>
    </cfRule>
    <cfRule type="cellIs" dxfId="703" priority="165" operator="lessThan">
      <formula>J39</formula>
    </cfRule>
    <cfRule type="dataBar" priority="166">
      <dataBar>
        <cfvo type="num" val="0"/>
        <cfvo type="num" val="1"/>
        <color theme="0" tint="-0.34998626667073579"/>
      </dataBar>
      <extLst>
        <ext xmlns:x14="http://schemas.microsoft.com/office/spreadsheetml/2009/9/main" uri="{B025F937-C7B1-47D3-B67F-A62EFF666E3E}">
          <x14:id>{BD0E7345-339C-4632-986E-945CB8BF7901}</x14:id>
        </ext>
      </extLst>
    </cfRule>
  </conditionalFormatting>
  <conditionalFormatting sqref="K39">
    <cfRule type="expression" dxfId="702" priority="167">
      <formula>MOD(ROW(G34),2)=0</formula>
    </cfRule>
  </conditionalFormatting>
  <conditionalFormatting sqref="K39">
    <cfRule type="expression" dxfId="701" priority="168">
      <formula>MOD(ROW(G33),2)=0</formula>
    </cfRule>
  </conditionalFormatting>
  <conditionalFormatting sqref="K39:K40">
    <cfRule type="expression" dxfId="700" priority="162">
      <formula>G39=0</formula>
    </cfRule>
  </conditionalFormatting>
  <conditionalFormatting sqref="K41 K43 K45">
    <cfRule type="cellIs" dxfId="699" priority="156" operator="greaterThanOrEqual">
      <formula>J41</formula>
    </cfRule>
    <cfRule type="cellIs" dxfId="698" priority="157" operator="between">
      <formula>I41</formula>
      <formula>J41</formula>
    </cfRule>
    <cfRule type="cellIs" dxfId="697" priority="158" operator="lessThan">
      <formula>J41</formula>
    </cfRule>
    <cfRule type="dataBar" priority="159">
      <dataBar>
        <cfvo type="num" val="0"/>
        <cfvo type="num" val="1"/>
        <color theme="0" tint="-0.34998626667073579"/>
      </dataBar>
      <extLst>
        <ext xmlns:x14="http://schemas.microsoft.com/office/spreadsheetml/2009/9/main" uri="{B025F937-C7B1-47D3-B67F-A62EFF666E3E}">
          <x14:id>{C98A2137-7605-4BCC-B46C-C02469E1D99C}</x14:id>
        </ext>
      </extLst>
    </cfRule>
  </conditionalFormatting>
  <conditionalFormatting sqref="K41 K43 K45">
    <cfRule type="expression" dxfId="696" priority="160">
      <formula>MOD(ROW(G36),2)=0</formula>
    </cfRule>
  </conditionalFormatting>
  <conditionalFormatting sqref="K41 K43 K45">
    <cfRule type="expression" dxfId="695" priority="161">
      <formula>MOD(ROW(G35),2)=0</formula>
    </cfRule>
  </conditionalFormatting>
  <conditionalFormatting sqref="K41:K46">
    <cfRule type="expression" dxfId="694" priority="155">
      <formula>G41=0</formula>
    </cfRule>
  </conditionalFormatting>
  <conditionalFormatting sqref="K55">
    <cfRule type="cellIs" dxfId="693" priority="149" operator="greaterThanOrEqual">
      <formula>J55</formula>
    </cfRule>
    <cfRule type="cellIs" dxfId="692" priority="150" operator="between">
      <formula>I55</formula>
      <formula>J55</formula>
    </cfRule>
    <cfRule type="cellIs" dxfId="691" priority="151" operator="lessThan">
      <formula>J55</formula>
    </cfRule>
    <cfRule type="dataBar" priority="152">
      <dataBar>
        <cfvo type="num" val="0"/>
        <cfvo type="num" val="1"/>
        <color theme="0" tint="-0.34998626667073579"/>
      </dataBar>
      <extLst>
        <ext xmlns:x14="http://schemas.microsoft.com/office/spreadsheetml/2009/9/main" uri="{B025F937-C7B1-47D3-B67F-A62EFF666E3E}">
          <x14:id>{14630758-B72F-42BA-939B-63FA8CB44729}</x14:id>
        </ext>
      </extLst>
    </cfRule>
  </conditionalFormatting>
  <conditionalFormatting sqref="K55">
    <cfRule type="expression" dxfId="690" priority="153">
      <formula>MOD(ROW(G50),2)=0</formula>
    </cfRule>
  </conditionalFormatting>
  <conditionalFormatting sqref="K55">
    <cfRule type="expression" dxfId="689" priority="154">
      <formula>MOD(ROW(G49),2)=0</formula>
    </cfRule>
  </conditionalFormatting>
  <conditionalFormatting sqref="K55:K56">
    <cfRule type="expression" dxfId="688" priority="148">
      <formula>G55=0</formula>
    </cfRule>
  </conditionalFormatting>
  <conditionalFormatting sqref="K57 K59 K61">
    <cfRule type="cellIs" dxfId="687" priority="142" operator="greaterThanOrEqual">
      <formula>J57</formula>
    </cfRule>
    <cfRule type="cellIs" dxfId="686" priority="143" operator="between">
      <formula>I57</formula>
      <formula>J57</formula>
    </cfRule>
    <cfRule type="cellIs" dxfId="685" priority="144" operator="lessThan">
      <formula>J57</formula>
    </cfRule>
    <cfRule type="dataBar" priority="145">
      <dataBar>
        <cfvo type="num" val="0"/>
        <cfvo type="num" val="1"/>
        <color theme="0" tint="-0.34998626667073579"/>
      </dataBar>
      <extLst>
        <ext xmlns:x14="http://schemas.microsoft.com/office/spreadsheetml/2009/9/main" uri="{B025F937-C7B1-47D3-B67F-A62EFF666E3E}">
          <x14:id>{375454D9-A925-4B30-ABC8-06BD9D4114EA}</x14:id>
        </ext>
      </extLst>
    </cfRule>
  </conditionalFormatting>
  <conditionalFormatting sqref="K57 K59 K61">
    <cfRule type="expression" dxfId="684" priority="146">
      <formula>MOD(ROW(G52),2)=0</formula>
    </cfRule>
  </conditionalFormatting>
  <conditionalFormatting sqref="K57 K59 K61">
    <cfRule type="expression" dxfId="683" priority="147">
      <formula>MOD(ROW(G51),2)=0</formula>
    </cfRule>
  </conditionalFormatting>
  <conditionalFormatting sqref="K57:K62">
    <cfRule type="expression" dxfId="682" priority="141">
      <formula>G57=0</formula>
    </cfRule>
  </conditionalFormatting>
  <conditionalFormatting sqref="K71">
    <cfRule type="cellIs" dxfId="681" priority="135" operator="greaterThanOrEqual">
      <formula>J71</formula>
    </cfRule>
    <cfRule type="cellIs" dxfId="680" priority="136" operator="between">
      <formula>I71</formula>
      <formula>J71</formula>
    </cfRule>
    <cfRule type="cellIs" dxfId="679" priority="137" operator="lessThan">
      <formula>J71</formula>
    </cfRule>
    <cfRule type="dataBar" priority="138">
      <dataBar>
        <cfvo type="num" val="0"/>
        <cfvo type="num" val="1"/>
        <color theme="0" tint="-0.34998626667073579"/>
      </dataBar>
      <extLst>
        <ext xmlns:x14="http://schemas.microsoft.com/office/spreadsheetml/2009/9/main" uri="{B025F937-C7B1-47D3-B67F-A62EFF666E3E}">
          <x14:id>{F205A931-70DC-439B-9C61-EF3ABC838314}</x14:id>
        </ext>
      </extLst>
    </cfRule>
  </conditionalFormatting>
  <conditionalFormatting sqref="K71">
    <cfRule type="expression" dxfId="678" priority="139">
      <formula>MOD(ROW(G66),2)=0</formula>
    </cfRule>
  </conditionalFormatting>
  <conditionalFormatting sqref="K71">
    <cfRule type="expression" dxfId="677" priority="140">
      <formula>MOD(ROW(G65),2)=0</formula>
    </cfRule>
  </conditionalFormatting>
  <conditionalFormatting sqref="K71:K72">
    <cfRule type="expression" dxfId="676" priority="134">
      <formula>G71=0</formula>
    </cfRule>
  </conditionalFormatting>
  <conditionalFormatting sqref="K73 K75 K77">
    <cfRule type="cellIs" dxfId="675" priority="128" operator="greaterThanOrEqual">
      <formula>J73</formula>
    </cfRule>
    <cfRule type="cellIs" dxfId="674" priority="129" operator="between">
      <formula>I73</formula>
      <formula>J73</formula>
    </cfRule>
    <cfRule type="cellIs" dxfId="673" priority="130" operator="lessThan">
      <formula>J73</formula>
    </cfRule>
    <cfRule type="dataBar" priority="131">
      <dataBar>
        <cfvo type="num" val="0"/>
        <cfvo type="num" val="1"/>
        <color theme="0" tint="-0.34998626667073579"/>
      </dataBar>
      <extLst>
        <ext xmlns:x14="http://schemas.microsoft.com/office/spreadsheetml/2009/9/main" uri="{B025F937-C7B1-47D3-B67F-A62EFF666E3E}">
          <x14:id>{DD3EAAE7-2F5A-40FE-9966-C21F4E4122C1}</x14:id>
        </ext>
      </extLst>
    </cfRule>
  </conditionalFormatting>
  <conditionalFormatting sqref="K73 K75 K77">
    <cfRule type="expression" dxfId="672" priority="132">
      <formula>MOD(ROW(G68),2)=0</formula>
    </cfRule>
  </conditionalFormatting>
  <conditionalFormatting sqref="K73 K75 K77">
    <cfRule type="expression" dxfId="671" priority="133">
      <formula>MOD(ROW(G67),2)=0</formula>
    </cfRule>
  </conditionalFormatting>
  <conditionalFormatting sqref="K73:K78">
    <cfRule type="expression" dxfId="670" priority="127">
      <formula>G73=0</formula>
    </cfRule>
  </conditionalFormatting>
  <conditionalFormatting sqref="K19 K17 K21">
    <cfRule type="cellIs" dxfId="669" priority="65" operator="greaterThanOrEqual">
      <formula>J17</formula>
    </cfRule>
    <cfRule type="cellIs" dxfId="668" priority="66" operator="between">
      <formula>I17</formula>
      <formula>J17</formula>
    </cfRule>
    <cfRule type="cellIs" dxfId="667" priority="67" operator="lessThan">
      <formula>J17</formula>
    </cfRule>
    <cfRule type="dataBar" priority="68">
      <dataBar>
        <cfvo type="num" val="0"/>
        <cfvo type="num" val="1"/>
        <color theme="0" tint="-0.34998626667073579"/>
      </dataBar>
      <extLst>
        <ext xmlns:x14="http://schemas.microsoft.com/office/spreadsheetml/2009/9/main" uri="{B025F937-C7B1-47D3-B67F-A62EFF666E3E}">
          <x14:id>{4CDC5B7C-ED79-4FFA-A4A6-D78AAB586CE6}</x14:id>
        </ext>
      </extLst>
    </cfRule>
  </conditionalFormatting>
  <conditionalFormatting sqref="K17 K19 K21">
    <cfRule type="expression" dxfId="666" priority="69">
      <formula>MOD(ROW(G12),2)=0</formula>
    </cfRule>
  </conditionalFormatting>
  <conditionalFormatting sqref="K17 K19 K21">
    <cfRule type="expression" dxfId="665" priority="70">
      <formula>MOD(ROW(G11),2)=0</formula>
    </cfRule>
  </conditionalFormatting>
  <conditionalFormatting sqref="K17:K22">
    <cfRule type="expression" dxfId="664" priority="64">
      <formula>G17=0</formula>
    </cfRule>
  </conditionalFormatting>
  <conditionalFormatting sqref="K31">
    <cfRule type="cellIs" dxfId="663" priority="58" operator="greaterThanOrEqual">
      <formula>J31</formula>
    </cfRule>
    <cfRule type="cellIs" dxfId="662" priority="59" operator="between">
      <formula>I31</formula>
      <formula>J31</formula>
    </cfRule>
    <cfRule type="cellIs" dxfId="661" priority="60" operator="lessThan">
      <formula>J31</formula>
    </cfRule>
    <cfRule type="dataBar" priority="61">
      <dataBar>
        <cfvo type="num" val="0"/>
        <cfvo type="num" val="1"/>
        <color theme="0" tint="-0.34998626667073579"/>
      </dataBar>
      <extLst>
        <ext xmlns:x14="http://schemas.microsoft.com/office/spreadsheetml/2009/9/main" uri="{B025F937-C7B1-47D3-B67F-A62EFF666E3E}">
          <x14:id>{C7EC67CC-EB4E-4B33-8EC3-E9267F4B9DD0}</x14:id>
        </ext>
      </extLst>
    </cfRule>
  </conditionalFormatting>
  <conditionalFormatting sqref="K31">
    <cfRule type="expression" dxfId="660" priority="62">
      <formula>MOD(ROW(G26),2)=0</formula>
    </cfRule>
  </conditionalFormatting>
  <conditionalFormatting sqref="K31">
    <cfRule type="expression" dxfId="659" priority="63">
      <formula>MOD(ROW(G25),2)=0</formula>
    </cfRule>
  </conditionalFormatting>
  <conditionalFormatting sqref="K31:K32">
    <cfRule type="expression" dxfId="658" priority="57">
      <formula>G31=0</formula>
    </cfRule>
  </conditionalFormatting>
  <conditionalFormatting sqref="K33 K35 K37">
    <cfRule type="cellIs" dxfId="657" priority="51" operator="greaterThanOrEqual">
      <formula>J33</formula>
    </cfRule>
    <cfRule type="cellIs" dxfId="656" priority="52" operator="between">
      <formula>I33</formula>
      <formula>J33</formula>
    </cfRule>
    <cfRule type="cellIs" dxfId="655" priority="53" operator="lessThan">
      <formula>J33</formula>
    </cfRule>
    <cfRule type="dataBar" priority="54">
      <dataBar>
        <cfvo type="num" val="0"/>
        <cfvo type="num" val="1"/>
        <color theme="0" tint="-0.34998626667073579"/>
      </dataBar>
      <extLst>
        <ext xmlns:x14="http://schemas.microsoft.com/office/spreadsheetml/2009/9/main" uri="{B025F937-C7B1-47D3-B67F-A62EFF666E3E}">
          <x14:id>{42109D23-9AF7-488B-9BBE-AA1998804993}</x14:id>
        </ext>
      </extLst>
    </cfRule>
  </conditionalFormatting>
  <conditionalFormatting sqref="K33 K35 K37">
    <cfRule type="expression" dxfId="654" priority="55">
      <formula>MOD(ROW(G28),2)=0</formula>
    </cfRule>
  </conditionalFormatting>
  <conditionalFormatting sqref="K33 K35 K37">
    <cfRule type="expression" dxfId="653" priority="56">
      <formula>MOD(ROW(G27),2)=0</formula>
    </cfRule>
  </conditionalFormatting>
  <conditionalFormatting sqref="K33:K38">
    <cfRule type="expression" dxfId="652" priority="50">
      <formula>G33=0</formula>
    </cfRule>
  </conditionalFormatting>
  <conditionalFormatting sqref="K47">
    <cfRule type="cellIs" dxfId="651" priority="44" operator="greaterThanOrEqual">
      <formula>J47</formula>
    </cfRule>
    <cfRule type="cellIs" dxfId="650" priority="45" operator="between">
      <formula>I47</formula>
      <formula>J47</formula>
    </cfRule>
    <cfRule type="cellIs" dxfId="649" priority="46" operator="lessThan">
      <formula>J47</formula>
    </cfRule>
    <cfRule type="dataBar" priority="47">
      <dataBar>
        <cfvo type="num" val="0"/>
        <cfvo type="num" val="1"/>
        <color theme="0" tint="-0.34998626667073579"/>
      </dataBar>
      <extLst>
        <ext xmlns:x14="http://schemas.microsoft.com/office/spreadsheetml/2009/9/main" uri="{B025F937-C7B1-47D3-B67F-A62EFF666E3E}">
          <x14:id>{203F4152-575D-4D80-8AAA-9C60885D6380}</x14:id>
        </ext>
      </extLst>
    </cfRule>
  </conditionalFormatting>
  <conditionalFormatting sqref="K47">
    <cfRule type="expression" dxfId="648" priority="48">
      <formula>MOD(ROW(G42),2)=0</formula>
    </cfRule>
  </conditionalFormatting>
  <conditionalFormatting sqref="K47">
    <cfRule type="expression" dxfId="647" priority="49">
      <formula>MOD(ROW(G41),2)=0</formula>
    </cfRule>
  </conditionalFormatting>
  <conditionalFormatting sqref="K47:K48">
    <cfRule type="expression" dxfId="646" priority="43">
      <formula>G47=0</formula>
    </cfRule>
  </conditionalFormatting>
  <conditionalFormatting sqref="K49 K51 K53">
    <cfRule type="cellIs" dxfId="645" priority="37" operator="greaterThanOrEqual">
      <formula>J49</formula>
    </cfRule>
    <cfRule type="cellIs" dxfId="644" priority="38" operator="between">
      <formula>I49</formula>
      <formula>J49</formula>
    </cfRule>
    <cfRule type="cellIs" dxfId="643" priority="39" operator="lessThan">
      <formula>J49</formula>
    </cfRule>
    <cfRule type="dataBar" priority="40">
      <dataBar>
        <cfvo type="num" val="0"/>
        <cfvo type="num" val="1"/>
        <color theme="0" tint="-0.34998626667073579"/>
      </dataBar>
      <extLst>
        <ext xmlns:x14="http://schemas.microsoft.com/office/spreadsheetml/2009/9/main" uri="{B025F937-C7B1-47D3-B67F-A62EFF666E3E}">
          <x14:id>{7113537C-C5A6-4483-A45A-985168DA822D}</x14:id>
        </ext>
      </extLst>
    </cfRule>
  </conditionalFormatting>
  <conditionalFormatting sqref="K49 K51 K53">
    <cfRule type="expression" dxfId="642" priority="41">
      <formula>MOD(ROW(G44),2)=0</formula>
    </cfRule>
  </conditionalFormatting>
  <conditionalFormatting sqref="K49 K51 K53">
    <cfRule type="expression" dxfId="641" priority="42">
      <formula>MOD(ROW(G43),2)=0</formula>
    </cfRule>
  </conditionalFormatting>
  <conditionalFormatting sqref="K49:K54">
    <cfRule type="expression" dxfId="640" priority="36">
      <formula>G49=0</formula>
    </cfRule>
  </conditionalFormatting>
  <conditionalFormatting sqref="K63">
    <cfRule type="cellIs" dxfId="639" priority="30" operator="greaterThanOrEqual">
      <formula>J63</formula>
    </cfRule>
    <cfRule type="cellIs" dxfId="638" priority="31" operator="between">
      <formula>I63</formula>
      <formula>J63</formula>
    </cfRule>
    <cfRule type="cellIs" dxfId="637" priority="32" operator="lessThan">
      <formula>J63</formula>
    </cfRule>
    <cfRule type="dataBar" priority="33">
      <dataBar>
        <cfvo type="num" val="0"/>
        <cfvo type="num" val="1"/>
        <color theme="0" tint="-0.34998626667073579"/>
      </dataBar>
      <extLst>
        <ext xmlns:x14="http://schemas.microsoft.com/office/spreadsheetml/2009/9/main" uri="{B025F937-C7B1-47D3-B67F-A62EFF666E3E}">
          <x14:id>{70EC96FA-8CE7-4EB7-87B3-0B87BBAA2CB6}</x14:id>
        </ext>
      </extLst>
    </cfRule>
  </conditionalFormatting>
  <conditionalFormatting sqref="K63">
    <cfRule type="expression" dxfId="636" priority="34">
      <formula>MOD(ROW(G58),2)=0</formula>
    </cfRule>
  </conditionalFormatting>
  <conditionalFormatting sqref="K63">
    <cfRule type="expression" dxfId="635" priority="35">
      <formula>MOD(ROW(G57),2)=0</formula>
    </cfRule>
  </conditionalFormatting>
  <conditionalFormatting sqref="K63:K64">
    <cfRule type="expression" dxfId="634" priority="29">
      <formula>G63=0</formula>
    </cfRule>
  </conditionalFormatting>
  <conditionalFormatting sqref="K67 K65 K69">
    <cfRule type="cellIs" dxfId="633" priority="23" operator="greaterThanOrEqual">
      <formula>J65</formula>
    </cfRule>
    <cfRule type="cellIs" dxfId="632" priority="24" operator="between">
      <formula>I65</formula>
      <formula>J65</formula>
    </cfRule>
    <cfRule type="cellIs" dxfId="631" priority="25" operator="lessThan">
      <formula>J65</formula>
    </cfRule>
    <cfRule type="dataBar" priority="26">
      <dataBar>
        <cfvo type="num" val="0"/>
        <cfvo type="num" val="1"/>
        <color theme="0" tint="-0.34998626667073579"/>
      </dataBar>
      <extLst>
        <ext xmlns:x14="http://schemas.microsoft.com/office/spreadsheetml/2009/9/main" uri="{B025F937-C7B1-47D3-B67F-A62EFF666E3E}">
          <x14:id>{442C1148-DA2E-44D5-8452-BCB874DE6DCB}</x14:id>
        </ext>
      </extLst>
    </cfRule>
  </conditionalFormatting>
  <conditionalFormatting sqref="K65 K67 K69">
    <cfRule type="expression" dxfId="630" priority="27">
      <formula>MOD(ROW(G60),2)=0</formula>
    </cfRule>
  </conditionalFormatting>
  <conditionalFormatting sqref="K65 K67 K69">
    <cfRule type="expression" dxfId="629" priority="28">
      <formula>MOD(ROW(G59),2)=0</formula>
    </cfRule>
  </conditionalFormatting>
  <conditionalFormatting sqref="K65:K70">
    <cfRule type="expression" dxfId="628" priority="22">
      <formula>G65=0</formula>
    </cfRule>
  </conditionalFormatting>
  <conditionalFormatting sqref="K79">
    <cfRule type="cellIs" dxfId="627" priority="16" operator="greaterThanOrEqual">
      <formula>J79</formula>
    </cfRule>
    <cfRule type="cellIs" dxfId="626" priority="17" operator="between">
      <formula>I79</formula>
      <formula>J79</formula>
    </cfRule>
    <cfRule type="cellIs" dxfId="625" priority="18" operator="lessThan">
      <formula>J79</formula>
    </cfRule>
    <cfRule type="dataBar" priority="19">
      <dataBar>
        <cfvo type="num" val="0"/>
        <cfvo type="num" val="1"/>
        <color theme="0" tint="-0.34998626667073579"/>
      </dataBar>
      <extLst>
        <ext xmlns:x14="http://schemas.microsoft.com/office/spreadsheetml/2009/9/main" uri="{B025F937-C7B1-47D3-B67F-A62EFF666E3E}">
          <x14:id>{AE1E61A4-305B-4909-A10D-950CC01FDF5C}</x14:id>
        </ext>
      </extLst>
    </cfRule>
  </conditionalFormatting>
  <conditionalFormatting sqref="K79">
    <cfRule type="expression" dxfId="624" priority="20">
      <formula>MOD(ROW(G74),2)=0</formula>
    </cfRule>
  </conditionalFormatting>
  <conditionalFormatting sqref="K79">
    <cfRule type="expression" dxfId="623" priority="21">
      <formula>MOD(ROW(G73),2)=0</formula>
    </cfRule>
  </conditionalFormatting>
  <conditionalFormatting sqref="K79:K80">
    <cfRule type="expression" dxfId="622" priority="15">
      <formula>G79=0</formula>
    </cfRule>
  </conditionalFormatting>
  <conditionalFormatting sqref="K81 K83 K85">
    <cfRule type="cellIs" dxfId="621" priority="9" operator="greaterThanOrEqual">
      <formula>J81</formula>
    </cfRule>
    <cfRule type="cellIs" dxfId="620" priority="10" operator="between">
      <formula>I81</formula>
      <formula>J81</formula>
    </cfRule>
    <cfRule type="cellIs" dxfId="619" priority="11" operator="lessThan">
      <formula>J81</formula>
    </cfRule>
    <cfRule type="dataBar" priority="12">
      <dataBar>
        <cfvo type="num" val="0"/>
        <cfvo type="num" val="1"/>
        <color theme="0" tint="-0.34998626667073579"/>
      </dataBar>
      <extLst>
        <ext xmlns:x14="http://schemas.microsoft.com/office/spreadsheetml/2009/9/main" uri="{B025F937-C7B1-47D3-B67F-A62EFF666E3E}">
          <x14:id>{357861B2-A6CA-4F77-963A-13BE7311F61E}</x14:id>
        </ext>
      </extLst>
    </cfRule>
  </conditionalFormatting>
  <conditionalFormatting sqref="K81 K83 K85">
    <cfRule type="expression" dxfId="618" priority="13">
      <formula>MOD(ROW(G76),2)=0</formula>
    </cfRule>
  </conditionalFormatting>
  <conditionalFormatting sqref="K81 K83 K85">
    <cfRule type="expression" dxfId="617" priority="14">
      <formula>MOD(ROW(G75),2)=0</formula>
    </cfRule>
  </conditionalFormatting>
  <conditionalFormatting sqref="K81:K86">
    <cfRule type="expression" dxfId="616" priority="8">
      <formula>G81=0</formula>
    </cfRule>
  </conditionalFormatting>
  <conditionalFormatting sqref="L7 L9 L11 L13 L15 L17 L19 L21 L23 L25 L27 L29 L31 L33 L35 L37 L39 L41 L43 L45 L47 L49 L51 L53 L55 L57 L59 L61 L63 L65 L67 L69 L71 L73 L75 L77 L79 L81 L83 L85">
    <cfRule type="cellIs" dxfId="615" priority="2" operator="greaterThanOrEqual">
      <formula>K7</formula>
    </cfRule>
    <cfRule type="cellIs" dxfId="614" priority="3" operator="between">
      <formula>J7</formula>
      <formula>K7</formula>
    </cfRule>
    <cfRule type="cellIs" dxfId="613" priority="4" operator="lessThan">
      <formula>K7</formula>
    </cfRule>
    <cfRule type="dataBar" priority="5">
      <dataBar>
        <cfvo type="num" val="0"/>
        <cfvo type="num" val="1"/>
        <color theme="0" tint="-0.34998626667073579"/>
      </dataBar>
      <extLst>
        <ext xmlns:x14="http://schemas.microsoft.com/office/spreadsheetml/2009/9/main" uri="{B025F937-C7B1-47D3-B67F-A62EFF666E3E}">
          <x14:id>{F8F1C75F-AD3B-445B-B93C-37187180BC39}</x14:id>
        </ext>
      </extLst>
    </cfRule>
  </conditionalFormatting>
  <conditionalFormatting sqref="L7 L9 L11 L13 L15 L17 L19 L21 L23 L25 L27 L29 L31 L33 L35 L37 L39 L41 L43 L45 L47 L49 L51 L53 L55 L57 L59 L61 L63 L65 L67 L69 L71 L73 L75 L77 L79 L81 L83 L85">
    <cfRule type="expression" dxfId="612" priority="6">
      <formula>MOD(ROW(H2),2)=0</formula>
    </cfRule>
  </conditionalFormatting>
  <conditionalFormatting sqref="L7 L9 L11 L13 L15 L17 L19 L21 L23 L25 L27 L29 L31 L33 L35 L37 L39 L41 L43 L45 L47 L49 L51 L53 L55 L57 L59 L61 L63 L65 L67 L69 L71 L73 L75 L77 L79 L81 L83 L85">
    <cfRule type="expression" dxfId="611" priority="7">
      <formula>MOD(ROW(H1),2)=0</formula>
    </cfRule>
  </conditionalFormatting>
  <conditionalFormatting sqref="L7 L9 L11 L13 L15 L17 L19 L21 L23 L25 L27 L29 L31 L33 L35 L37 L39 L41 L43 L45 L47 L49 L51 L53 L55 L57 L59 L61 L63 L65 L67 L69 L71 L73 L75 L77 L79 L81 L83 L85">
    <cfRule type="expression" dxfId="610" priority="1">
      <formula>H7=0</formula>
    </cfRule>
  </conditionalFormatting>
  <dataValidations count="3">
    <dataValidation type="list" allowBlank="1" showInputMessage="1" showErrorMessage="1" errorTitle="Priority" error="Please select priority 1 to 3" sqref="Q7:Q86" xr:uid="{00000000-0002-0000-0B00-000000000000}">
      <formula1>"1,2,3"</formula1>
    </dataValidation>
    <dataValidation type="list" errorStyle="warning" allowBlank="1" showInputMessage="1" showErrorMessage="1" sqref="I7:J86" xr:uid="{00000000-0002-0000-0B00-000001000000}">
      <formula1>"0%,10%,20%,30%,40%,50%,60%,70%,80%,90%,100%"</formula1>
    </dataValidation>
    <dataValidation type="list" showInputMessage="1" showErrorMessage="1" sqref="U7:U86" xr:uid="{00000000-0002-0000-0B00-000002000000}">
      <formula1>"1,2,3"</formula1>
    </dataValidation>
  </dataValidations>
  <pageMargins left="0.19685039370078741" right="0.19685039370078741" top="0.31496062992125984" bottom="0.43307086614173229" header="0" footer="0.19685039370078741"/>
  <pageSetup paperSize="8" scale="88" fitToHeight="2" orientation="landscape" r:id="rId1"/>
  <headerFooter>
    <oddFooter>&amp;L&amp;8(c) S. Imboden&amp;C&amp;8printed &amp;D&amp;R&amp;8&amp;P/&amp;N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8456384E-35C3-4407-935E-B1E2D7BB971B}">
            <x14:dataBar minLength="0" maxLength="100" direction="leftToRight">
              <x14:cfvo type="num">
                <xm:f>0</xm:f>
              </x14:cfvo>
              <x14:cfvo type="num">
                <xm:f>1</xm:f>
              </x14:cfvo>
              <x14:negativeFillColor rgb="FFFF0000"/>
              <x14:axisColor rgb="FF000000"/>
            </x14:dataBar>
          </x14:cfRule>
          <xm:sqref>K7</xm:sqref>
        </x14:conditionalFormatting>
        <x14:conditionalFormatting xmlns:xm="http://schemas.microsoft.com/office/excel/2006/main">
          <x14:cfRule type="dataBar" id="{25266E07-E9F6-43B5-AC16-AB552864C692}">
            <x14:dataBar minLength="0" maxLength="100" direction="leftToRight">
              <x14:cfvo type="num">
                <xm:f>0</xm:f>
              </x14:cfvo>
              <x14:cfvo type="num">
                <xm:f>1</xm:f>
              </x14:cfvo>
              <x14:negativeFillColor rgb="FFFF0000"/>
              <x14:axisColor rgb="FF000000"/>
            </x14:dataBar>
          </x14:cfRule>
          <xm:sqref>K9 K11 K13</xm:sqref>
        </x14:conditionalFormatting>
        <x14:conditionalFormatting xmlns:xm="http://schemas.microsoft.com/office/excel/2006/main">
          <x14:cfRule type="dataBar" id="{8C5FB88A-E7B6-472F-926A-2562FB6532BD}">
            <x14:dataBar minLength="0" maxLength="100" direction="leftToRight">
              <x14:cfvo type="num">
                <xm:f>0</xm:f>
              </x14:cfvo>
              <x14:cfvo type="num">
                <xm:f>1</xm:f>
              </x14:cfvo>
              <x14:negativeFillColor rgb="FFFF0000"/>
              <x14:axisColor rgb="FF000000"/>
            </x14:dataBar>
          </x14:cfRule>
          <xm:sqref>K15</xm:sqref>
        </x14:conditionalFormatting>
        <x14:conditionalFormatting xmlns:xm="http://schemas.microsoft.com/office/excel/2006/main">
          <x14:cfRule type="dataBar" id="{BFFEDD8E-6076-47E5-BA0B-918D8EFD65F8}">
            <x14:dataBar minLength="0" maxLength="100" direction="leftToRight">
              <x14:cfvo type="num">
                <xm:f>0</xm:f>
              </x14:cfvo>
              <x14:cfvo type="num">
                <xm:f>1</xm:f>
              </x14:cfvo>
              <x14:negativeFillColor rgb="FFFF0000"/>
              <x14:axisColor rgb="FF000000"/>
            </x14:dataBar>
          </x14:cfRule>
          <xm:sqref>K23</xm:sqref>
        </x14:conditionalFormatting>
        <x14:conditionalFormatting xmlns:xm="http://schemas.microsoft.com/office/excel/2006/main">
          <x14:cfRule type="dataBar" id="{A5EA8019-4D99-4AB8-9915-D718E4198877}">
            <x14:dataBar minLength="0" maxLength="100" direction="leftToRight">
              <x14:cfvo type="num">
                <xm:f>0</xm:f>
              </x14:cfvo>
              <x14:cfvo type="num">
                <xm:f>1</xm:f>
              </x14:cfvo>
              <x14:negativeFillColor rgb="FFFF0000"/>
              <x14:axisColor rgb="FF000000"/>
            </x14:dataBar>
          </x14:cfRule>
          <xm:sqref>K27 K25 K29</xm:sqref>
        </x14:conditionalFormatting>
        <x14:conditionalFormatting xmlns:xm="http://schemas.microsoft.com/office/excel/2006/main">
          <x14:cfRule type="dataBar" id="{BD0E7345-339C-4632-986E-945CB8BF7901}">
            <x14:dataBar minLength="0" maxLength="100" direction="leftToRight">
              <x14:cfvo type="num">
                <xm:f>0</xm:f>
              </x14:cfvo>
              <x14:cfvo type="num">
                <xm:f>1</xm:f>
              </x14:cfvo>
              <x14:negativeFillColor rgb="FFFF0000"/>
              <x14:axisColor rgb="FF000000"/>
            </x14:dataBar>
          </x14:cfRule>
          <xm:sqref>K39</xm:sqref>
        </x14:conditionalFormatting>
        <x14:conditionalFormatting xmlns:xm="http://schemas.microsoft.com/office/excel/2006/main">
          <x14:cfRule type="dataBar" id="{C98A2137-7605-4BCC-B46C-C02469E1D99C}">
            <x14:dataBar minLength="0" maxLength="100" direction="leftToRight">
              <x14:cfvo type="num">
                <xm:f>0</xm:f>
              </x14:cfvo>
              <x14:cfvo type="num">
                <xm:f>1</xm:f>
              </x14:cfvo>
              <x14:negativeFillColor rgb="FFFF0000"/>
              <x14:axisColor rgb="FF000000"/>
            </x14:dataBar>
          </x14:cfRule>
          <xm:sqref>K41 K43 K45</xm:sqref>
        </x14:conditionalFormatting>
        <x14:conditionalFormatting xmlns:xm="http://schemas.microsoft.com/office/excel/2006/main">
          <x14:cfRule type="dataBar" id="{14630758-B72F-42BA-939B-63FA8CB44729}">
            <x14:dataBar minLength="0" maxLength="100" direction="leftToRight">
              <x14:cfvo type="num">
                <xm:f>0</xm:f>
              </x14:cfvo>
              <x14:cfvo type="num">
                <xm:f>1</xm:f>
              </x14:cfvo>
              <x14:negativeFillColor rgb="FFFF0000"/>
              <x14:axisColor rgb="FF000000"/>
            </x14:dataBar>
          </x14:cfRule>
          <xm:sqref>K55</xm:sqref>
        </x14:conditionalFormatting>
        <x14:conditionalFormatting xmlns:xm="http://schemas.microsoft.com/office/excel/2006/main">
          <x14:cfRule type="dataBar" id="{375454D9-A925-4B30-ABC8-06BD9D4114EA}">
            <x14:dataBar minLength="0" maxLength="100" direction="leftToRight">
              <x14:cfvo type="num">
                <xm:f>0</xm:f>
              </x14:cfvo>
              <x14:cfvo type="num">
                <xm:f>1</xm:f>
              </x14:cfvo>
              <x14:negativeFillColor rgb="FFFF0000"/>
              <x14:axisColor rgb="FF000000"/>
            </x14:dataBar>
          </x14:cfRule>
          <xm:sqref>K57 K59 K61</xm:sqref>
        </x14:conditionalFormatting>
        <x14:conditionalFormatting xmlns:xm="http://schemas.microsoft.com/office/excel/2006/main">
          <x14:cfRule type="dataBar" id="{F205A931-70DC-439B-9C61-EF3ABC838314}">
            <x14:dataBar minLength="0" maxLength="100" direction="leftToRight">
              <x14:cfvo type="num">
                <xm:f>0</xm:f>
              </x14:cfvo>
              <x14:cfvo type="num">
                <xm:f>1</xm:f>
              </x14:cfvo>
              <x14:negativeFillColor rgb="FFFF0000"/>
              <x14:axisColor rgb="FF000000"/>
            </x14:dataBar>
          </x14:cfRule>
          <xm:sqref>K71</xm:sqref>
        </x14:conditionalFormatting>
        <x14:conditionalFormatting xmlns:xm="http://schemas.microsoft.com/office/excel/2006/main">
          <x14:cfRule type="dataBar" id="{DD3EAAE7-2F5A-40FE-9966-C21F4E4122C1}">
            <x14:dataBar minLength="0" maxLength="100" direction="leftToRight">
              <x14:cfvo type="num">
                <xm:f>0</xm:f>
              </x14:cfvo>
              <x14:cfvo type="num">
                <xm:f>1</xm:f>
              </x14:cfvo>
              <x14:negativeFillColor rgb="FFFF0000"/>
              <x14:axisColor rgb="FF000000"/>
            </x14:dataBar>
          </x14:cfRule>
          <xm:sqref>K73 K75 K77</xm:sqref>
        </x14:conditionalFormatting>
        <x14:conditionalFormatting xmlns:xm="http://schemas.microsoft.com/office/excel/2006/main">
          <x14:cfRule type="dataBar" id="{4CDC5B7C-ED79-4FFA-A4A6-D78AAB586CE6}">
            <x14:dataBar minLength="0" maxLength="100" direction="leftToRight">
              <x14:cfvo type="num">
                <xm:f>0</xm:f>
              </x14:cfvo>
              <x14:cfvo type="num">
                <xm:f>1</xm:f>
              </x14:cfvo>
              <x14:negativeFillColor rgb="FFFF0000"/>
              <x14:axisColor rgb="FF000000"/>
            </x14:dataBar>
          </x14:cfRule>
          <xm:sqref>K19 K17 K21</xm:sqref>
        </x14:conditionalFormatting>
        <x14:conditionalFormatting xmlns:xm="http://schemas.microsoft.com/office/excel/2006/main">
          <x14:cfRule type="dataBar" id="{C7EC67CC-EB4E-4B33-8EC3-E9267F4B9DD0}">
            <x14:dataBar minLength="0" maxLength="100" direction="leftToRight">
              <x14:cfvo type="num">
                <xm:f>0</xm:f>
              </x14:cfvo>
              <x14:cfvo type="num">
                <xm:f>1</xm:f>
              </x14:cfvo>
              <x14:negativeFillColor rgb="FFFF0000"/>
              <x14:axisColor rgb="FF000000"/>
            </x14:dataBar>
          </x14:cfRule>
          <xm:sqref>K31</xm:sqref>
        </x14:conditionalFormatting>
        <x14:conditionalFormatting xmlns:xm="http://schemas.microsoft.com/office/excel/2006/main">
          <x14:cfRule type="dataBar" id="{42109D23-9AF7-488B-9BBE-AA1998804993}">
            <x14:dataBar minLength="0" maxLength="100" direction="leftToRight">
              <x14:cfvo type="num">
                <xm:f>0</xm:f>
              </x14:cfvo>
              <x14:cfvo type="num">
                <xm:f>1</xm:f>
              </x14:cfvo>
              <x14:negativeFillColor rgb="FFFF0000"/>
              <x14:axisColor rgb="FF000000"/>
            </x14:dataBar>
          </x14:cfRule>
          <xm:sqref>K33 K35 K37</xm:sqref>
        </x14:conditionalFormatting>
        <x14:conditionalFormatting xmlns:xm="http://schemas.microsoft.com/office/excel/2006/main">
          <x14:cfRule type="dataBar" id="{203F4152-575D-4D80-8AAA-9C60885D6380}">
            <x14:dataBar minLength="0" maxLength="100" direction="leftToRight">
              <x14:cfvo type="num">
                <xm:f>0</xm:f>
              </x14:cfvo>
              <x14:cfvo type="num">
                <xm:f>1</xm:f>
              </x14:cfvo>
              <x14:negativeFillColor rgb="FFFF0000"/>
              <x14:axisColor rgb="FF000000"/>
            </x14:dataBar>
          </x14:cfRule>
          <xm:sqref>K47</xm:sqref>
        </x14:conditionalFormatting>
        <x14:conditionalFormatting xmlns:xm="http://schemas.microsoft.com/office/excel/2006/main">
          <x14:cfRule type="dataBar" id="{7113537C-C5A6-4483-A45A-985168DA822D}">
            <x14:dataBar minLength="0" maxLength="100" direction="leftToRight">
              <x14:cfvo type="num">
                <xm:f>0</xm:f>
              </x14:cfvo>
              <x14:cfvo type="num">
                <xm:f>1</xm:f>
              </x14:cfvo>
              <x14:negativeFillColor rgb="FFFF0000"/>
              <x14:axisColor rgb="FF000000"/>
            </x14:dataBar>
          </x14:cfRule>
          <xm:sqref>K49 K51 K53</xm:sqref>
        </x14:conditionalFormatting>
        <x14:conditionalFormatting xmlns:xm="http://schemas.microsoft.com/office/excel/2006/main">
          <x14:cfRule type="dataBar" id="{70EC96FA-8CE7-4EB7-87B3-0B87BBAA2CB6}">
            <x14:dataBar minLength="0" maxLength="100" direction="leftToRight">
              <x14:cfvo type="num">
                <xm:f>0</xm:f>
              </x14:cfvo>
              <x14:cfvo type="num">
                <xm:f>1</xm:f>
              </x14:cfvo>
              <x14:negativeFillColor rgb="FFFF0000"/>
              <x14:axisColor rgb="FF000000"/>
            </x14:dataBar>
          </x14:cfRule>
          <xm:sqref>K63</xm:sqref>
        </x14:conditionalFormatting>
        <x14:conditionalFormatting xmlns:xm="http://schemas.microsoft.com/office/excel/2006/main">
          <x14:cfRule type="dataBar" id="{442C1148-DA2E-44D5-8452-BCB874DE6DCB}">
            <x14:dataBar minLength="0" maxLength="100" direction="leftToRight">
              <x14:cfvo type="num">
                <xm:f>0</xm:f>
              </x14:cfvo>
              <x14:cfvo type="num">
                <xm:f>1</xm:f>
              </x14:cfvo>
              <x14:negativeFillColor rgb="FFFF0000"/>
              <x14:axisColor rgb="FF000000"/>
            </x14:dataBar>
          </x14:cfRule>
          <xm:sqref>K67 K65 K69</xm:sqref>
        </x14:conditionalFormatting>
        <x14:conditionalFormatting xmlns:xm="http://schemas.microsoft.com/office/excel/2006/main">
          <x14:cfRule type="dataBar" id="{AE1E61A4-305B-4909-A10D-950CC01FDF5C}">
            <x14:dataBar minLength="0" maxLength="100" direction="leftToRight">
              <x14:cfvo type="num">
                <xm:f>0</xm:f>
              </x14:cfvo>
              <x14:cfvo type="num">
                <xm:f>1</xm:f>
              </x14:cfvo>
              <x14:negativeFillColor rgb="FFFF0000"/>
              <x14:axisColor rgb="FF000000"/>
            </x14:dataBar>
          </x14:cfRule>
          <xm:sqref>K79</xm:sqref>
        </x14:conditionalFormatting>
        <x14:conditionalFormatting xmlns:xm="http://schemas.microsoft.com/office/excel/2006/main">
          <x14:cfRule type="dataBar" id="{357861B2-A6CA-4F77-963A-13BE7311F61E}">
            <x14:dataBar minLength="0" maxLength="100" direction="leftToRight">
              <x14:cfvo type="num">
                <xm:f>0</xm:f>
              </x14:cfvo>
              <x14:cfvo type="num">
                <xm:f>1</xm:f>
              </x14:cfvo>
              <x14:negativeFillColor rgb="FFFF0000"/>
              <x14:axisColor rgb="FF000000"/>
            </x14:dataBar>
          </x14:cfRule>
          <xm:sqref>K81 K83 K85</xm:sqref>
        </x14:conditionalFormatting>
        <x14:conditionalFormatting xmlns:xm="http://schemas.microsoft.com/office/excel/2006/main">
          <x14:cfRule type="dataBar" id="{F8F1C75F-AD3B-445B-B93C-37187180BC39}">
            <x14:dataBar minLength="0" maxLength="100" direction="leftToRight">
              <x14:cfvo type="num">
                <xm:f>0</xm:f>
              </x14:cfvo>
              <x14:cfvo type="num">
                <xm:f>1</xm:f>
              </x14:cfvo>
              <x14:negativeFillColor rgb="FFFF0000"/>
              <x14:axisColor rgb="FF000000"/>
            </x14:dataBar>
          </x14:cfRule>
          <xm:sqref>L7 L9 L11 L13 L15 L17 L19 L21 L23 L25 L27 L29 L31 L33 L35 L37 L39 L41 L43 L45 L47 L49 L51 L53 L55 L57 L59 L61 L63 L65 L67 L69 L71 L73 L75 L77 L79 L81 L83 L85</xm:sqref>
        </x14:conditionalFormatting>
      </x14:conditionalFormattings>
    </ext>
    <ext xmlns:x14="http://schemas.microsoft.com/office/spreadsheetml/2009/9/main" uri="{CCE6A557-97BC-4b89-ADB6-D9C93CAAB3DF}">
      <x14:dataValidations xmlns:xm="http://schemas.microsoft.com/office/excel/2006/main" count="1">
        <x14:dataValidation type="list" allowBlank="1" xr:uid="{A7459B20-07EB-4BAC-A4A1-7444A372D691}">
          <x14:formula1>
            <xm:f>KPI!#REF!</xm:f>
          </x14:formula1>
          <xm:sqref>E7:E86</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Massnahmen2">
    <tabColor theme="5" tint="0.59999389629810485"/>
    <pageSetUpPr fitToPage="1"/>
  </sheetPr>
  <dimension ref="A1:BMA108"/>
  <sheetViews>
    <sheetView showGridLines="0" zoomScaleNormal="100" workbookViewId="0">
      <pane xSplit="3" ySplit="5" topLeftCell="D6" activePane="bottomRight" state="frozen"/>
      <selection sqref="A1:XFD1048576"/>
      <selection pane="topRight" sqref="A1:XFD1048576"/>
      <selection pane="bottomLeft" sqref="A1:XFD1048576"/>
      <selection pane="bottomRight"/>
    </sheetView>
  </sheetViews>
  <sheetFormatPr baseColWidth="10" defaultColWidth="11.44140625" defaultRowHeight="18.75" customHeight="1" x14ac:dyDescent="0.3"/>
  <cols>
    <col min="1" max="1" width="6" style="847" customWidth="1"/>
    <col min="2" max="2" width="4.33203125" style="871" bestFit="1" customWidth="1"/>
    <col min="3" max="3" width="27.5546875" style="835" customWidth="1"/>
    <col min="4" max="4" width="4.5546875" style="834" customWidth="1"/>
    <col min="5" max="5" width="28.44140625" style="835" customWidth="1"/>
    <col min="6" max="6" width="9.44140625" style="836" customWidth="1"/>
    <col min="7" max="7" width="8.5546875" style="836" customWidth="1"/>
    <col min="8" max="8" width="7.33203125" style="836" hidden="1" customWidth="1"/>
    <col min="9" max="9" width="6.5546875" style="836" hidden="1" customWidth="1"/>
    <col min="10" max="10" width="7.33203125" style="836" hidden="1" customWidth="1"/>
    <col min="11" max="11" width="11.44140625" style="836" customWidth="1"/>
    <col min="12" max="12" width="11.44140625" style="890" hidden="1" customWidth="1"/>
    <col min="13" max="13" width="4.5546875" style="820" hidden="1" customWidth="1"/>
    <col min="14" max="14" width="37.6640625" style="797" hidden="1" customWidth="1"/>
    <col min="15" max="15" width="4.5546875" style="820" customWidth="1"/>
    <col min="16" max="16" width="41.5546875" style="797" customWidth="1"/>
    <col min="17" max="17" width="2.6640625" style="798" customWidth="1"/>
    <col min="18" max="20" width="10.44140625" style="797" bestFit="1" customWidth="1"/>
    <col min="21" max="21" width="4.5546875" style="837" customWidth="1"/>
    <col min="22" max="22" width="3.6640625" style="850" customWidth="1"/>
    <col min="23" max="26" width="3.6640625" style="800" customWidth="1"/>
    <col min="27" max="28" width="3.6640625" style="801" customWidth="1"/>
    <col min="29" max="42" width="3.6640625" style="641" customWidth="1"/>
    <col min="43" max="16384" width="11.44140625" style="641"/>
  </cols>
  <sheetData>
    <row r="1" spans="1:1691" s="40" customFormat="1" ht="45" customHeight="1" x14ac:dyDescent="0.6">
      <c r="A1" s="595"/>
      <c r="B1" s="595"/>
      <c r="C1" s="607" t="str">
        <f ca="1">' '!A134</f>
        <v>Q U A L I T É</v>
      </c>
      <c r="D1" s="665"/>
      <c r="E1" s="596"/>
      <c r="F1" s="596"/>
      <c r="G1" s="596"/>
      <c r="H1" s="596"/>
      <c r="I1" s="596"/>
      <c r="J1" s="596"/>
      <c r="K1" s="596"/>
      <c r="L1" s="839"/>
      <c r="M1" s="668"/>
      <c r="N1" s="780"/>
      <c r="O1" s="668"/>
      <c r="P1" s="780"/>
      <c r="Q1" s="781"/>
      <c r="R1" s="782"/>
      <c r="S1" s="671"/>
      <c r="T1" s="840"/>
      <c r="U1" s="668"/>
      <c r="V1" s="841"/>
      <c r="W1" s="623"/>
      <c r="X1" s="623"/>
      <c r="Y1" s="623"/>
      <c r="Z1" s="623"/>
      <c r="AA1" s="624"/>
      <c r="AB1" s="624"/>
    </row>
    <row r="2" spans="1:1691" s="40" customFormat="1" ht="8.25" hidden="1" customHeight="1" x14ac:dyDescent="0.3">
      <c r="B2" s="102"/>
      <c r="C2" s="215"/>
      <c r="D2" s="674"/>
      <c r="E2" s="215"/>
      <c r="F2" s="215"/>
      <c r="G2" s="215"/>
      <c r="H2" s="215"/>
      <c r="I2" s="215"/>
      <c r="J2" s="215"/>
      <c r="K2" s="215"/>
      <c r="L2" s="842"/>
      <c r="M2" s="616"/>
      <c r="N2" s="616"/>
      <c r="O2" s="616"/>
      <c r="P2" s="677"/>
      <c r="Q2" s="676"/>
      <c r="R2" s="616"/>
      <c r="S2" s="677"/>
      <c r="T2" s="616"/>
      <c r="U2" s="616"/>
      <c r="V2" s="841"/>
      <c r="W2" s="623"/>
      <c r="X2" s="623"/>
      <c r="Y2" s="623"/>
      <c r="Z2" s="623"/>
      <c r="AA2" s="624"/>
      <c r="AB2" s="624"/>
    </row>
    <row r="3" spans="1:1691" s="469" customFormat="1" ht="21.75" customHeight="1" x14ac:dyDescent="0.3">
      <c r="A3" s="843"/>
      <c r="B3" s="788"/>
      <c r="D3" s="844"/>
      <c r="E3" s="788"/>
      <c r="F3" s="788"/>
      <c r="G3" s="789"/>
      <c r="H3" s="788"/>
      <c r="J3" s="789"/>
      <c r="K3" s="788"/>
      <c r="L3" s="845"/>
      <c r="M3" s="790"/>
      <c r="N3" s="790"/>
      <c r="O3" s="790"/>
      <c r="P3" s="790"/>
      <c r="Q3" s="791"/>
      <c r="R3" s="790"/>
      <c r="S3" s="790"/>
      <c r="T3" s="790"/>
      <c r="U3" s="681"/>
      <c r="V3" s="846"/>
      <c r="W3" s="792"/>
      <c r="X3" s="792"/>
      <c r="Y3" s="792"/>
      <c r="Z3" s="792"/>
      <c r="AA3" s="793"/>
      <c r="AB3" s="793"/>
    </row>
    <row r="4" spans="1:1691" ht="8.25" customHeight="1" x14ac:dyDescent="0.3">
      <c r="B4" s="796"/>
      <c r="C4" s="796"/>
      <c r="D4" s="848"/>
      <c r="E4" s="796"/>
      <c r="F4" s="796"/>
      <c r="G4" s="796"/>
      <c r="H4" s="796"/>
      <c r="I4" s="796"/>
      <c r="J4" s="796"/>
      <c r="K4" s="796"/>
      <c r="L4" s="849"/>
      <c r="M4" s="796"/>
      <c r="O4" s="796"/>
      <c r="U4" s="799"/>
    </row>
    <row r="5" spans="1:1691" s="816" customFormat="1" ht="33.75" customHeight="1" x14ac:dyDescent="0.3">
      <c r="A5" s="851"/>
      <c r="B5" s="852" t="str">
        <f ca="1">' '!A41</f>
        <v>No.</v>
      </c>
      <c r="C5" s="891" t="str">
        <f ca="1">' '!A135</f>
        <v>Stratégies qualité</v>
      </c>
      <c r="D5" s="802" t="str">
        <f ca="1">B5</f>
        <v>No.</v>
      </c>
      <c r="E5" s="892" t="str">
        <f ca="1">' '!A133</f>
        <v>Indicateurs</v>
      </c>
      <c r="F5" s="893" t="str">
        <f ca="1">' '!A44</f>
        <v>état actuel</v>
      </c>
      <c r="G5" s="893" t="str">
        <f ca="1">' '!A45</f>
        <v>état visé</v>
      </c>
      <c r="H5" s="894" t="str">
        <f ca="1">' '!A46</f>
        <v>atteint</v>
      </c>
      <c r="I5" s="895" t="str">
        <f ca="1">' '!A47</f>
        <v>rouge</v>
      </c>
      <c r="J5" s="895" t="str">
        <f ca="1">' '!A48</f>
        <v>jaune</v>
      </c>
      <c r="K5" s="894" t="str">
        <f ca="1">' '!A46</f>
        <v>atteint</v>
      </c>
      <c r="L5" s="859"/>
      <c r="M5" s="802" t="str">
        <f ca="1">B5</f>
        <v>No.</v>
      </c>
      <c r="N5" s="896" t="str">
        <f ca="1">' '!A49</f>
        <v>Objectifs stratégique</v>
      </c>
      <c r="O5" s="802" t="str">
        <f ca="1">B5</f>
        <v>No.</v>
      </c>
      <c r="P5" s="897" t="str">
        <f ca="1">' '!A51</f>
        <v>Projets stratégiques &amp; mesures</v>
      </c>
      <c r="Q5" s="898" t="s">
        <v>481</v>
      </c>
      <c r="R5" s="899" t="str">
        <f ca="1">' '!A55</f>
        <v>Qui ?</v>
      </c>
      <c r="S5" s="899" t="str">
        <f ca="1">' '!A53</f>
        <v>Début</v>
      </c>
      <c r="T5" s="899" t="str">
        <f ca="1">' '!A54</f>
        <v>Fin</v>
      </c>
      <c r="U5" s="900" t="s">
        <v>526</v>
      </c>
      <c r="V5" s="864" t="s">
        <v>21</v>
      </c>
      <c r="W5" s="814"/>
      <c r="X5" s="814"/>
      <c r="Y5" s="814"/>
      <c r="Z5" s="814"/>
      <c r="AA5" s="815"/>
      <c r="AB5" s="815"/>
    </row>
    <row r="6" spans="1:1691" s="827" customFormat="1" ht="9" customHeight="1" x14ac:dyDescent="0.3">
      <c r="A6" s="865"/>
      <c r="B6" s="820"/>
      <c r="C6" s="818"/>
      <c r="D6" s="795"/>
      <c r="E6" s="818"/>
      <c r="F6" s="819"/>
      <c r="G6" s="819"/>
      <c r="H6" s="819"/>
      <c r="I6" s="819"/>
      <c r="J6" s="819"/>
      <c r="K6" s="819"/>
      <c r="L6" s="866"/>
      <c r="M6" s="820"/>
      <c r="N6" s="821"/>
      <c r="O6" s="820"/>
      <c r="P6" s="821"/>
      <c r="Q6" s="822"/>
      <c r="R6" s="821"/>
      <c r="S6" s="821"/>
      <c r="T6" s="821"/>
      <c r="U6" s="823"/>
      <c r="V6" s="867" t="str">
        <f>IF($C$7="","","drucken")</f>
        <v>drucken</v>
      </c>
      <c r="W6" s="825"/>
      <c r="X6" s="825"/>
      <c r="Y6" s="825"/>
      <c r="Z6" s="825"/>
      <c r="AA6" s="826"/>
      <c r="AB6" s="826"/>
    </row>
    <row r="7" spans="1:1691" ht="18" x14ac:dyDescent="0.3">
      <c r="A7" s="847" t="str">
        <f t="shared" ref="A7:A14" si="0">IF($C$7="","","ok")</f>
        <v>ok</v>
      </c>
      <c r="B7" s="868">
        <v>1</v>
      </c>
      <c r="C7" s="1398" t="s">
        <v>1649</v>
      </c>
      <c r="D7" s="1387" t="s">
        <v>123</v>
      </c>
      <c r="E7" s="1388" t="s">
        <v>245</v>
      </c>
      <c r="F7" s="1390">
        <v>80</v>
      </c>
      <c r="G7" s="1386">
        <v>100</v>
      </c>
      <c r="H7" s="1408">
        <f>IF(E7="","",
IF(G7="","",
IF(F7=G7,100%,
IF(ISERROR(G7/F7),0,
IF(ISERROR(F7/G7),0,
IF(F7&lt;&gt;0,F7/G7,
0%))))))</f>
        <v>0.8</v>
      </c>
      <c r="I7" s="1378">
        <f>Logo!$F$15</f>
        <v>0.7</v>
      </c>
      <c r="J7" s="1380">
        <f>Logo!$F$16</f>
        <v>0.9</v>
      </c>
      <c r="K7" s="1374">
        <f>IF(E7="","",
IF(H7="","",
IF(F7=G7,100%,
IF(ISERROR(G7/F7),0,
IF(ISERROR(F7/G7),0,
IF(F7&lt;&gt;0,F7/G7,
0%))))))</f>
        <v>0.8</v>
      </c>
      <c r="L7" s="1372">
        <f>IF(E7="",0,
IF(H7&gt;=J7,1,
IF(AND(H7&gt;I7,H7&lt;J7),2,3)))</f>
        <v>2</v>
      </c>
      <c r="M7" s="79" t="s">
        <v>401</v>
      </c>
      <c r="N7" s="6" t="s">
        <v>515</v>
      </c>
      <c r="O7" s="79" t="s">
        <v>321</v>
      </c>
      <c r="P7" s="7" t="s">
        <v>505</v>
      </c>
      <c r="Q7" s="8">
        <v>1</v>
      </c>
      <c r="R7" s="9" t="s">
        <v>246</v>
      </c>
      <c r="S7" s="10">
        <f ca="1">TODAY()</f>
        <v>46049</v>
      </c>
      <c r="T7" s="10">
        <f ca="1">S7+30</f>
        <v>46079</v>
      </c>
      <c r="U7" s="380">
        <v>1</v>
      </c>
      <c r="V7" s="841" t="str">
        <f>IF($C$7="","","drucken")</f>
        <v>drucken</v>
      </c>
      <c r="W7" s="880"/>
    </row>
    <row r="8" spans="1:1691" ht="18" x14ac:dyDescent="0.3">
      <c r="A8" s="847" t="str">
        <f t="shared" si="0"/>
        <v>ok</v>
      </c>
      <c r="B8" s="704">
        <v>1</v>
      </c>
      <c r="C8" s="1398"/>
      <c r="D8" s="1387"/>
      <c r="E8" s="1389"/>
      <c r="F8" s="1391"/>
      <c r="G8" s="1386"/>
      <c r="H8" s="1408"/>
      <c r="I8" s="1379"/>
      <c r="J8" s="1381"/>
      <c r="K8" s="1375"/>
      <c r="L8" s="1373"/>
      <c r="M8" s="79" t="s">
        <v>402</v>
      </c>
      <c r="N8" s="6"/>
      <c r="O8" s="79" t="s">
        <v>322</v>
      </c>
      <c r="P8" s="7" t="s">
        <v>506</v>
      </c>
      <c r="Q8" s="8">
        <v>2</v>
      </c>
      <c r="R8" s="9"/>
      <c r="S8" s="10"/>
      <c r="T8" s="10"/>
      <c r="U8" s="380">
        <v>2</v>
      </c>
      <c r="V8" s="841" t="str">
        <f t="shared" ref="V8:V14" si="1">IF($C$7="","","drucken")</f>
        <v>drucken</v>
      </c>
    </row>
    <row r="9" spans="1:1691" ht="18" x14ac:dyDescent="0.3">
      <c r="A9" s="847" t="str">
        <f t="shared" si="0"/>
        <v>ok</v>
      </c>
      <c r="B9" s="704">
        <v>1</v>
      </c>
      <c r="C9" s="1398"/>
      <c r="D9" s="1387" t="s">
        <v>124</v>
      </c>
      <c r="E9" s="1394" t="s">
        <v>261</v>
      </c>
      <c r="F9" s="1386">
        <v>90</v>
      </c>
      <c r="G9" s="1386">
        <v>100</v>
      </c>
      <c r="H9" s="1408">
        <f>IF(E9="","",
IF(G9="","",
IF(F9=G9,100%,
IF(ISERROR(G9/F9),0,
IF(ISERROR(F9/G9),0,
IF(F9&lt;&gt;0,F9/G9,
0%))))))</f>
        <v>0.9</v>
      </c>
      <c r="I9" s="1378">
        <f>Logo!$F$15</f>
        <v>0.7</v>
      </c>
      <c r="J9" s="1380">
        <f>Logo!$F$16</f>
        <v>0.9</v>
      </c>
      <c r="K9" s="1374">
        <f>IF(E9="","",
IF(H9="","",
IF(F9=G9,100%,
IF(ISERROR(G9/F9),0,
IF(ISERROR(F9/G9),0,
IF(F9&lt;&gt;0,F9/G9,
0%))))))</f>
        <v>0.9</v>
      </c>
      <c r="L9" s="1372">
        <f>IF(E9="",0,
IF(H9&gt;=J9,1,
IF(AND(H9&gt;I9,H9&lt;J9),2,3)))</f>
        <v>1</v>
      </c>
      <c r="M9" s="79" t="s">
        <v>403</v>
      </c>
      <c r="N9" s="6"/>
      <c r="O9" s="79" t="s">
        <v>323</v>
      </c>
      <c r="P9" s="7" t="s">
        <v>527</v>
      </c>
      <c r="Q9" s="8">
        <v>3</v>
      </c>
      <c r="R9" s="9"/>
      <c r="S9" s="10"/>
      <c r="T9" s="10"/>
      <c r="U9" s="380">
        <v>3</v>
      </c>
      <c r="V9" s="841" t="str">
        <f t="shared" si="1"/>
        <v>drucken</v>
      </c>
    </row>
    <row r="10" spans="1:1691" ht="18" x14ac:dyDescent="0.3">
      <c r="A10" s="847" t="str">
        <f t="shared" si="0"/>
        <v>ok</v>
      </c>
      <c r="B10" s="704">
        <v>1</v>
      </c>
      <c r="C10" s="1398"/>
      <c r="D10" s="1387"/>
      <c r="E10" s="1394"/>
      <c r="F10" s="1386"/>
      <c r="G10" s="1386"/>
      <c r="H10" s="1408"/>
      <c r="I10" s="1379"/>
      <c r="J10" s="1381"/>
      <c r="K10" s="1375"/>
      <c r="L10" s="1373"/>
      <c r="M10" s="79" t="s">
        <v>404</v>
      </c>
      <c r="N10" s="6"/>
      <c r="O10" s="79" t="s">
        <v>324</v>
      </c>
      <c r="P10" s="7"/>
      <c r="Q10" s="8"/>
      <c r="R10" s="9"/>
      <c r="S10" s="10"/>
      <c r="T10" s="10"/>
      <c r="U10" s="380"/>
      <c r="V10" s="841" t="str">
        <f t="shared" si="1"/>
        <v>drucken</v>
      </c>
    </row>
    <row r="11" spans="1:1691" ht="18" x14ac:dyDescent="0.3">
      <c r="A11" s="847" t="str">
        <f t="shared" si="0"/>
        <v>ok</v>
      </c>
      <c r="B11" s="704">
        <v>1</v>
      </c>
      <c r="C11" s="1398"/>
      <c r="D11" s="1387" t="s">
        <v>125</v>
      </c>
      <c r="E11" s="1394" t="s">
        <v>528</v>
      </c>
      <c r="F11" s="1386">
        <v>10</v>
      </c>
      <c r="G11" s="1386">
        <v>100</v>
      </c>
      <c r="H11" s="1408">
        <f t="shared" ref="H11:H73" si="2">IF(E11="","",
IF(G11="","",
IF(F11=G11,100%,
IF(ISERROR(G11/F11),0,
IF(ISERROR(F11/G11),0,
IF(F11&lt;&gt;0,F11/G11,
0%))))))</f>
        <v>0.1</v>
      </c>
      <c r="I11" s="1378">
        <f>Logo!$F$15</f>
        <v>0.7</v>
      </c>
      <c r="J11" s="1380">
        <f>Logo!$F$16</f>
        <v>0.9</v>
      </c>
      <c r="K11" s="1374">
        <f>IF(E11="","",
IF(H11="","",
IF(F11=G11,100%,
IF(ISERROR(G11/F11),0,
IF(ISERROR(F11/G11),0,
IF(F11&lt;&gt;0,F11/G11,
0%))))))</f>
        <v>0.1</v>
      </c>
      <c r="L11" s="1372">
        <f>IF(E11="",0,
IF(H11&gt;=J11,1,
IF(AND(H11&gt;I11,H11&lt;J11),2,3)))</f>
        <v>3</v>
      </c>
      <c r="M11" s="79" t="s">
        <v>405</v>
      </c>
      <c r="N11" s="6"/>
      <c r="O11" s="79" t="s">
        <v>325</v>
      </c>
      <c r="P11" s="7"/>
      <c r="Q11" s="8"/>
      <c r="R11" s="9"/>
      <c r="S11" s="10"/>
      <c r="T11" s="10"/>
      <c r="U11" s="380"/>
      <c r="V11" s="841" t="str">
        <f t="shared" si="1"/>
        <v>drucken</v>
      </c>
    </row>
    <row r="12" spans="1:1691" ht="18" x14ac:dyDescent="0.3">
      <c r="A12" s="847" t="str">
        <f t="shared" si="0"/>
        <v>ok</v>
      </c>
      <c r="B12" s="704">
        <v>1</v>
      </c>
      <c r="C12" s="1398"/>
      <c r="D12" s="1387"/>
      <c r="E12" s="1394"/>
      <c r="F12" s="1386"/>
      <c r="G12" s="1386"/>
      <c r="H12" s="1408"/>
      <c r="I12" s="1379"/>
      <c r="J12" s="1381"/>
      <c r="K12" s="1375"/>
      <c r="L12" s="1373"/>
      <c r="M12" s="79" t="s">
        <v>406</v>
      </c>
      <c r="N12" s="6"/>
      <c r="O12" s="79" t="s">
        <v>326</v>
      </c>
      <c r="P12" s="7"/>
      <c r="Q12" s="8"/>
      <c r="R12" s="9"/>
      <c r="S12" s="10"/>
      <c r="T12" s="10"/>
      <c r="U12" s="380"/>
      <c r="V12" s="841" t="str">
        <f t="shared" si="1"/>
        <v>drucken</v>
      </c>
    </row>
    <row r="13" spans="1:1691" ht="18" x14ac:dyDescent="0.3">
      <c r="A13" s="847" t="str">
        <f t="shared" si="0"/>
        <v>ok</v>
      </c>
      <c r="B13" s="704">
        <v>1</v>
      </c>
      <c r="C13" s="1398"/>
      <c r="D13" s="1387" t="s">
        <v>126</v>
      </c>
      <c r="E13" s="1394"/>
      <c r="F13" s="1386"/>
      <c r="G13" s="1386"/>
      <c r="H13" s="1408" t="str">
        <f t="shared" si="2"/>
        <v/>
      </c>
      <c r="I13" s="1378">
        <f>Logo!$F$15</f>
        <v>0.7</v>
      </c>
      <c r="J13" s="1380">
        <f>Logo!$F$16</f>
        <v>0.9</v>
      </c>
      <c r="K13" s="1374" t="str">
        <f>IF(E13="","",
IF(H13="","",
IF(F13=G13,100%,
IF(ISERROR(G13/F13),0,
IF(ISERROR(F13/G13),0,
IF(F13&lt;&gt;0,F13/G13,
0%))))))</f>
        <v/>
      </c>
      <c r="L13" s="1372">
        <f>IF(E13="",0,
IF(H13&gt;=J13,1,
IF(AND(H13&gt;I13,H13&lt;J13),2,3)))</f>
        <v>0</v>
      </c>
      <c r="M13" s="79" t="s">
        <v>407</v>
      </c>
      <c r="N13" s="6"/>
      <c r="O13" s="79" t="s">
        <v>327</v>
      </c>
      <c r="P13" s="7"/>
      <c r="Q13" s="8"/>
      <c r="R13" s="9"/>
      <c r="S13" s="10"/>
      <c r="T13" s="10"/>
      <c r="U13" s="380"/>
      <c r="V13" s="841" t="str">
        <f t="shared" si="1"/>
        <v>drucken</v>
      </c>
    </row>
    <row r="14" spans="1:1691" ht="18" x14ac:dyDescent="0.3">
      <c r="A14" s="847" t="str">
        <f t="shared" si="0"/>
        <v>ok</v>
      </c>
      <c r="B14" s="704">
        <v>1</v>
      </c>
      <c r="C14" s="1398"/>
      <c r="D14" s="1387"/>
      <c r="E14" s="1394"/>
      <c r="F14" s="1386"/>
      <c r="G14" s="1386"/>
      <c r="H14" s="1408"/>
      <c r="I14" s="1379"/>
      <c r="J14" s="1381"/>
      <c r="K14" s="1375"/>
      <c r="L14" s="1373"/>
      <c r="M14" s="80" t="s">
        <v>408</v>
      </c>
      <c r="N14" s="6"/>
      <c r="O14" s="80" t="s">
        <v>328</v>
      </c>
      <c r="P14" s="7"/>
      <c r="Q14" s="8"/>
      <c r="R14" s="9"/>
      <c r="S14" s="10"/>
      <c r="T14" s="10"/>
      <c r="U14" s="380"/>
      <c r="V14" s="841" t="str">
        <f t="shared" si="1"/>
        <v>drucken</v>
      </c>
    </row>
    <row r="15" spans="1:1691" ht="18" x14ac:dyDescent="0.3">
      <c r="A15" s="847" t="str">
        <f t="shared" ref="A15:A22" si="3">IF($C$15="","","ok")</f>
        <v/>
      </c>
      <c r="B15" s="868">
        <v>2</v>
      </c>
      <c r="C15" s="1392"/>
      <c r="D15" s="1393" t="s">
        <v>127</v>
      </c>
      <c r="E15" s="1394"/>
      <c r="F15" s="1386"/>
      <c r="G15" s="1386"/>
      <c r="H15" s="1408" t="str">
        <f t="shared" si="2"/>
        <v/>
      </c>
      <c r="I15" s="1378">
        <f>Logo!$F$15</f>
        <v>0.7</v>
      </c>
      <c r="J15" s="1380">
        <f>Logo!$F$16</f>
        <v>0.9</v>
      </c>
      <c r="K15" s="1374" t="str">
        <f>IF(E15="","",
IF(H15="","",
IF(F15=G15,100%,
IF(ISERROR(G15/F15),0,
IF(ISERROR(F15/G15),0,
IF(F15&lt;&gt;0,F15/G15,
0%))))))</f>
        <v/>
      </c>
      <c r="L15" s="1372">
        <f>IF(E15="",0,
IF(H15&gt;=J15,1,
IF(AND(H15&gt;I15,H15&lt;J15),2,3)))</f>
        <v>0</v>
      </c>
      <c r="M15" s="81" t="s">
        <v>409</v>
      </c>
      <c r="N15" s="11"/>
      <c r="O15" s="81" t="s">
        <v>329</v>
      </c>
      <c r="P15" s="12"/>
      <c r="Q15" s="13"/>
      <c r="R15" s="14"/>
      <c r="S15" s="15"/>
      <c r="T15" s="15"/>
      <c r="U15" s="381"/>
      <c r="V15" s="841" t="str">
        <f>IF($C$15="","","drucken")</f>
        <v/>
      </c>
    </row>
    <row r="16" spans="1:1691" s="800" customFormat="1" ht="18" x14ac:dyDescent="0.3">
      <c r="A16" s="847" t="str">
        <f t="shared" si="3"/>
        <v/>
      </c>
      <c r="B16" s="704">
        <v>2</v>
      </c>
      <c r="C16" s="1392"/>
      <c r="D16" s="1393"/>
      <c r="E16" s="1394"/>
      <c r="F16" s="1386"/>
      <c r="G16" s="1386"/>
      <c r="H16" s="1408"/>
      <c r="I16" s="1379"/>
      <c r="J16" s="1381"/>
      <c r="K16" s="1375"/>
      <c r="L16" s="1373"/>
      <c r="M16" s="81" t="s">
        <v>410</v>
      </c>
      <c r="N16" s="11"/>
      <c r="O16" s="81" t="s">
        <v>330</v>
      </c>
      <c r="P16" s="12"/>
      <c r="Q16" s="13"/>
      <c r="R16" s="14"/>
      <c r="S16" s="15"/>
      <c r="T16" s="15"/>
      <c r="U16" s="381"/>
      <c r="V16" s="841" t="str">
        <f t="shared" ref="V16:V22" si="4">IF($C$15="","","drucken")</f>
        <v/>
      </c>
      <c r="AA16" s="801"/>
      <c r="AB16" s="801"/>
      <c r="AC16" s="641"/>
      <c r="AD16" s="641"/>
      <c r="AE16" s="641"/>
      <c r="AF16" s="641"/>
      <c r="AG16" s="641"/>
      <c r="AH16" s="641"/>
      <c r="AI16" s="641"/>
      <c r="AJ16" s="641"/>
      <c r="AK16" s="641"/>
      <c r="AL16" s="641"/>
      <c r="AM16" s="641"/>
      <c r="AN16" s="641"/>
      <c r="AO16" s="641"/>
      <c r="AP16" s="641"/>
      <c r="AQ16" s="641"/>
      <c r="AR16" s="641"/>
      <c r="AS16" s="641"/>
      <c r="AT16" s="641"/>
      <c r="AU16" s="641"/>
      <c r="AV16" s="641"/>
      <c r="AW16" s="641"/>
      <c r="AX16" s="641"/>
      <c r="AY16" s="641"/>
      <c r="AZ16" s="641"/>
      <c r="BA16" s="641"/>
      <c r="BB16" s="641"/>
      <c r="BC16" s="641"/>
      <c r="BD16" s="641"/>
      <c r="BE16" s="641"/>
      <c r="BF16" s="641"/>
      <c r="BG16" s="641"/>
      <c r="BH16" s="641"/>
      <c r="BI16" s="641"/>
      <c r="BJ16" s="641"/>
      <c r="BK16" s="641"/>
      <c r="BL16" s="641"/>
      <c r="BM16" s="641"/>
      <c r="BN16" s="641"/>
      <c r="BO16" s="641"/>
      <c r="BP16" s="641"/>
      <c r="BQ16" s="641"/>
      <c r="BR16" s="641"/>
      <c r="BS16" s="641"/>
      <c r="BT16" s="641"/>
      <c r="BU16" s="641"/>
      <c r="BV16" s="641"/>
      <c r="BW16" s="641"/>
      <c r="BX16" s="641"/>
      <c r="BY16" s="641"/>
      <c r="BZ16" s="641"/>
      <c r="CA16" s="641"/>
      <c r="CB16" s="641"/>
      <c r="CC16" s="641"/>
      <c r="CD16" s="641"/>
      <c r="CE16" s="641"/>
      <c r="CF16" s="641"/>
      <c r="CG16" s="641"/>
      <c r="CH16" s="641"/>
      <c r="CI16" s="641"/>
      <c r="CJ16" s="641"/>
      <c r="CK16" s="641"/>
      <c r="CL16" s="641"/>
      <c r="CM16" s="641"/>
      <c r="CN16" s="641"/>
      <c r="CO16" s="641"/>
      <c r="CP16" s="641"/>
      <c r="CQ16" s="641"/>
      <c r="CR16" s="641"/>
      <c r="CS16" s="641"/>
      <c r="CT16" s="641"/>
      <c r="CU16" s="641"/>
      <c r="CV16" s="641"/>
      <c r="CW16" s="641"/>
      <c r="CX16" s="641"/>
      <c r="CY16" s="641"/>
      <c r="CZ16" s="641"/>
      <c r="DA16" s="641"/>
      <c r="DB16" s="641"/>
      <c r="DC16" s="641"/>
      <c r="DD16" s="641"/>
      <c r="DE16" s="641"/>
      <c r="DF16" s="641"/>
      <c r="DG16" s="641"/>
      <c r="DH16" s="641"/>
      <c r="DI16" s="641"/>
      <c r="DJ16" s="641"/>
      <c r="DK16" s="641"/>
      <c r="DL16" s="641"/>
      <c r="DM16" s="641"/>
      <c r="DN16" s="641"/>
      <c r="DO16" s="641"/>
      <c r="DP16" s="641"/>
      <c r="DQ16" s="641"/>
      <c r="DR16" s="641"/>
      <c r="DS16" s="641"/>
      <c r="DT16" s="641"/>
      <c r="DU16" s="641"/>
      <c r="DV16" s="641"/>
      <c r="DW16" s="641"/>
      <c r="DX16" s="641"/>
      <c r="DY16" s="641"/>
      <c r="DZ16" s="641"/>
      <c r="EA16" s="641"/>
      <c r="EB16" s="641"/>
      <c r="EC16" s="641"/>
      <c r="ED16" s="641"/>
      <c r="EE16" s="641"/>
      <c r="EF16" s="641"/>
      <c r="EG16" s="641"/>
      <c r="EH16" s="641"/>
      <c r="EI16" s="641"/>
      <c r="EJ16" s="641"/>
      <c r="EK16" s="641"/>
      <c r="EL16" s="641"/>
      <c r="EM16" s="641"/>
      <c r="EN16" s="641"/>
      <c r="EO16" s="641"/>
      <c r="EP16" s="641"/>
      <c r="EQ16" s="641"/>
      <c r="ER16" s="641"/>
      <c r="ES16" s="641"/>
      <c r="ET16" s="641"/>
      <c r="EU16" s="641"/>
      <c r="EV16" s="641"/>
      <c r="EW16" s="641"/>
      <c r="EX16" s="641"/>
      <c r="EY16" s="641"/>
      <c r="EZ16" s="641"/>
      <c r="FA16" s="641"/>
      <c r="FB16" s="641"/>
      <c r="FC16" s="641"/>
      <c r="FD16" s="641"/>
      <c r="FE16" s="641"/>
      <c r="FF16" s="641"/>
      <c r="FG16" s="641"/>
      <c r="FH16" s="641"/>
      <c r="FI16" s="641"/>
      <c r="FJ16" s="641"/>
      <c r="FK16" s="641"/>
      <c r="FL16" s="641"/>
      <c r="FM16" s="641"/>
      <c r="FN16" s="641"/>
      <c r="FO16" s="641"/>
      <c r="FP16" s="641"/>
      <c r="FQ16" s="641"/>
      <c r="FR16" s="641"/>
      <c r="FS16" s="641"/>
      <c r="FT16" s="641"/>
      <c r="FU16" s="641"/>
      <c r="FV16" s="641"/>
      <c r="FW16" s="641"/>
      <c r="FX16" s="641"/>
      <c r="FY16" s="641"/>
      <c r="FZ16" s="641"/>
      <c r="GA16" s="641"/>
      <c r="GB16" s="641"/>
      <c r="GC16" s="641"/>
      <c r="GD16" s="641"/>
      <c r="GE16" s="641"/>
      <c r="GF16" s="641"/>
      <c r="GG16" s="641"/>
      <c r="GH16" s="641"/>
      <c r="GI16" s="641"/>
      <c r="GJ16" s="641"/>
      <c r="GK16" s="641"/>
      <c r="GL16" s="641"/>
      <c r="GM16" s="641"/>
      <c r="GN16" s="641"/>
      <c r="GO16" s="641"/>
      <c r="GP16" s="641"/>
      <c r="GQ16" s="641"/>
      <c r="GR16" s="641"/>
      <c r="GS16" s="641"/>
      <c r="GT16" s="641"/>
      <c r="GU16" s="641"/>
      <c r="GV16" s="641"/>
      <c r="GW16" s="641"/>
      <c r="GX16" s="641"/>
      <c r="GY16" s="641"/>
      <c r="GZ16" s="641"/>
      <c r="HA16" s="641"/>
      <c r="HB16" s="641"/>
      <c r="HC16" s="641"/>
      <c r="HD16" s="641"/>
      <c r="HE16" s="641"/>
      <c r="HF16" s="641"/>
      <c r="HG16" s="641"/>
      <c r="HH16" s="641"/>
      <c r="HI16" s="641"/>
      <c r="HJ16" s="641"/>
      <c r="HK16" s="641"/>
      <c r="HL16" s="641"/>
      <c r="HM16" s="641"/>
      <c r="HN16" s="641"/>
      <c r="HO16" s="641"/>
      <c r="HP16" s="641"/>
      <c r="HQ16" s="641"/>
      <c r="HR16" s="641"/>
      <c r="HS16" s="641"/>
      <c r="HT16" s="641"/>
      <c r="HU16" s="641"/>
      <c r="HV16" s="641"/>
      <c r="HW16" s="641"/>
      <c r="HX16" s="641"/>
      <c r="HY16" s="641"/>
      <c r="HZ16" s="641"/>
      <c r="IA16" s="641"/>
      <c r="IB16" s="641"/>
      <c r="IC16" s="641"/>
      <c r="ID16" s="641"/>
      <c r="IE16" s="641"/>
      <c r="IF16" s="641"/>
      <c r="IG16" s="641"/>
      <c r="IH16" s="641"/>
      <c r="II16" s="641"/>
      <c r="IJ16" s="641"/>
      <c r="IK16" s="641"/>
      <c r="IL16" s="641"/>
      <c r="IM16" s="641"/>
      <c r="IN16" s="641"/>
      <c r="IO16" s="641"/>
      <c r="IP16" s="641"/>
      <c r="IQ16" s="641"/>
      <c r="IR16" s="641"/>
      <c r="IS16" s="641"/>
      <c r="IT16" s="641"/>
      <c r="IU16" s="641"/>
      <c r="IV16" s="641"/>
      <c r="IW16" s="641"/>
      <c r="IX16" s="641"/>
      <c r="IY16" s="641"/>
      <c r="IZ16" s="641"/>
      <c r="JA16" s="641"/>
      <c r="JB16" s="641"/>
      <c r="JC16" s="641"/>
      <c r="JD16" s="641"/>
      <c r="JE16" s="641"/>
      <c r="JF16" s="641"/>
      <c r="JG16" s="641"/>
      <c r="JH16" s="641"/>
      <c r="JI16" s="641"/>
      <c r="JJ16" s="641"/>
      <c r="JK16" s="641"/>
      <c r="JL16" s="641"/>
      <c r="JM16" s="641"/>
      <c r="JN16" s="641"/>
      <c r="JO16" s="641"/>
      <c r="JP16" s="641"/>
      <c r="JQ16" s="641"/>
      <c r="JR16" s="641"/>
      <c r="JS16" s="641"/>
      <c r="JT16" s="641"/>
      <c r="JU16" s="641"/>
      <c r="JV16" s="641"/>
      <c r="JW16" s="641"/>
      <c r="JX16" s="641"/>
      <c r="JY16" s="641"/>
      <c r="JZ16" s="641"/>
      <c r="KA16" s="641"/>
      <c r="KB16" s="641"/>
      <c r="KC16" s="641"/>
      <c r="KD16" s="641"/>
      <c r="KE16" s="641"/>
      <c r="KF16" s="641"/>
      <c r="KG16" s="641"/>
      <c r="KH16" s="641"/>
      <c r="KI16" s="641"/>
      <c r="KJ16" s="641"/>
      <c r="KK16" s="641"/>
      <c r="KL16" s="641"/>
      <c r="KM16" s="641"/>
      <c r="KN16" s="641"/>
      <c r="KO16" s="641"/>
      <c r="KP16" s="641"/>
      <c r="KQ16" s="641"/>
      <c r="KR16" s="641"/>
      <c r="KS16" s="641"/>
      <c r="KT16" s="641"/>
      <c r="KU16" s="641"/>
      <c r="KV16" s="641"/>
      <c r="KW16" s="641"/>
      <c r="KX16" s="641"/>
      <c r="KY16" s="641"/>
      <c r="KZ16" s="641"/>
      <c r="LA16" s="641"/>
      <c r="LB16" s="641"/>
      <c r="LC16" s="641"/>
      <c r="LD16" s="641"/>
      <c r="LE16" s="641"/>
      <c r="LF16" s="641"/>
      <c r="LG16" s="641"/>
      <c r="LH16" s="641"/>
      <c r="LI16" s="641"/>
      <c r="LJ16" s="641"/>
      <c r="LK16" s="641"/>
      <c r="LL16" s="641"/>
      <c r="LM16" s="641"/>
      <c r="LN16" s="641"/>
      <c r="LO16" s="641"/>
      <c r="LP16" s="641"/>
      <c r="LQ16" s="641"/>
      <c r="LR16" s="641"/>
      <c r="LS16" s="641"/>
      <c r="LT16" s="641"/>
      <c r="LU16" s="641"/>
      <c r="LV16" s="641"/>
      <c r="LW16" s="641"/>
      <c r="LX16" s="641"/>
      <c r="LY16" s="641"/>
      <c r="LZ16" s="641"/>
      <c r="MA16" s="641"/>
      <c r="MB16" s="641"/>
      <c r="MC16" s="641"/>
      <c r="MD16" s="641"/>
      <c r="ME16" s="641"/>
      <c r="MF16" s="641"/>
      <c r="MG16" s="641"/>
      <c r="MH16" s="641"/>
      <c r="MI16" s="641"/>
      <c r="MJ16" s="641"/>
      <c r="MK16" s="641"/>
      <c r="ML16" s="641"/>
      <c r="MM16" s="641"/>
      <c r="MN16" s="641"/>
      <c r="MO16" s="641"/>
      <c r="MP16" s="641"/>
      <c r="MQ16" s="641"/>
      <c r="MR16" s="641"/>
      <c r="MS16" s="641"/>
      <c r="MT16" s="641"/>
      <c r="MU16" s="641"/>
      <c r="MV16" s="641"/>
      <c r="MW16" s="641"/>
      <c r="MX16" s="641"/>
      <c r="MY16" s="641"/>
      <c r="MZ16" s="641"/>
      <c r="NA16" s="641"/>
      <c r="NB16" s="641"/>
      <c r="NC16" s="641"/>
      <c r="ND16" s="641"/>
      <c r="NE16" s="641"/>
      <c r="NF16" s="641"/>
      <c r="NG16" s="641"/>
      <c r="NH16" s="641"/>
      <c r="NI16" s="641"/>
      <c r="NJ16" s="641"/>
      <c r="NK16" s="641"/>
      <c r="NL16" s="641"/>
      <c r="NM16" s="641"/>
      <c r="NN16" s="641"/>
      <c r="NO16" s="641"/>
      <c r="NP16" s="641"/>
      <c r="NQ16" s="641"/>
      <c r="NR16" s="641"/>
      <c r="NS16" s="641"/>
      <c r="NT16" s="641"/>
      <c r="NU16" s="641"/>
      <c r="NV16" s="641"/>
      <c r="NW16" s="641"/>
      <c r="NX16" s="641"/>
      <c r="NY16" s="641"/>
      <c r="NZ16" s="641"/>
      <c r="OA16" s="641"/>
      <c r="OB16" s="641"/>
      <c r="OC16" s="641"/>
      <c r="OD16" s="641"/>
      <c r="OE16" s="641"/>
      <c r="OF16" s="641"/>
      <c r="OG16" s="641"/>
      <c r="OH16" s="641"/>
      <c r="OI16" s="641"/>
      <c r="OJ16" s="641"/>
      <c r="OK16" s="641"/>
      <c r="OL16" s="641"/>
      <c r="OM16" s="641"/>
      <c r="ON16" s="641"/>
      <c r="OO16" s="641"/>
      <c r="OP16" s="641"/>
      <c r="OQ16" s="641"/>
      <c r="OR16" s="641"/>
      <c r="OS16" s="641"/>
      <c r="OT16" s="641"/>
      <c r="OU16" s="641"/>
      <c r="OV16" s="641"/>
      <c r="OW16" s="641"/>
      <c r="OX16" s="641"/>
      <c r="OY16" s="641"/>
      <c r="OZ16" s="641"/>
      <c r="PA16" s="641"/>
      <c r="PB16" s="641"/>
      <c r="PC16" s="641"/>
      <c r="PD16" s="641"/>
      <c r="PE16" s="641"/>
      <c r="PF16" s="641"/>
      <c r="PG16" s="641"/>
      <c r="PH16" s="641"/>
      <c r="PI16" s="641"/>
      <c r="PJ16" s="641"/>
      <c r="PK16" s="641"/>
      <c r="PL16" s="641"/>
      <c r="PM16" s="641"/>
      <c r="PN16" s="641"/>
      <c r="PO16" s="641"/>
      <c r="PP16" s="641"/>
      <c r="PQ16" s="641"/>
      <c r="PR16" s="641"/>
      <c r="PS16" s="641"/>
      <c r="PT16" s="641"/>
      <c r="PU16" s="641"/>
      <c r="PV16" s="641"/>
      <c r="PW16" s="641"/>
      <c r="PX16" s="641"/>
      <c r="PY16" s="641"/>
      <c r="PZ16" s="641"/>
      <c r="QA16" s="641"/>
      <c r="QB16" s="641"/>
      <c r="QC16" s="641"/>
      <c r="QD16" s="641"/>
      <c r="QE16" s="641"/>
      <c r="QF16" s="641"/>
      <c r="QG16" s="641"/>
      <c r="QH16" s="641"/>
      <c r="QI16" s="641"/>
      <c r="QJ16" s="641"/>
      <c r="QK16" s="641"/>
      <c r="QL16" s="641"/>
      <c r="QM16" s="641"/>
      <c r="QN16" s="641"/>
      <c r="QO16" s="641"/>
      <c r="QP16" s="641"/>
      <c r="QQ16" s="641"/>
      <c r="QR16" s="641"/>
      <c r="QS16" s="641"/>
      <c r="QT16" s="641"/>
      <c r="QU16" s="641"/>
      <c r="QV16" s="641"/>
      <c r="QW16" s="641"/>
      <c r="QX16" s="641"/>
      <c r="QY16" s="641"/>
      <c r="QZ16" s="641"/>
      <c r="RA16" s="641"/>
      <c r="RB16" s="641"/>
      <c r="RC16" s="641"/>
      <c r="RD16" s="641"/>
      <c r="RE16" s="641"/>
      <c r="RF16" s="641"/>
      <c r="RG16" s="641"/>
      <c r="RH16" s="641"/>
      <c r="RI16" s="641"/>
      <c r="RJ16" s="641"/>
      <c r="RK16" s="641"/>
      <c r="RL16" s="641"/>
      <c r="RM16" s="641"/>
      <c r="RN16" s="641"/>
      <c r="RO16" s="641"/>
      <c r="RP16" s="641"/>
      <c r="RQ16" s="641"/>
      <c r="RR16" s="641"/>
      <c r="RS16" s="641"/>
      <c r="RT16" s="641"/>
      <c r="RU16" s="641"/>
      <c r="RV16" s="641"/>
      <c r="RW16" s="641"/>
      <c r="RX16" s="641"/>
      <c r="RY16" s="641"/>
      <c r="RZ16" s="641"/>
      <c r="SA16" s="641"/>
      <c r="SB16" s="641"/>
      <c r="SC16" s="641"/>
      <c r="SD16" s="641"/>
      <c r="SE16" s="641"/>
      <c r="SF16" s="641"/>
      <c r="SG16" s="641"/>
      <c r="SH16" s="641"/>
      <c r="SI16" s="641"/>
      <c r="SJ16" s="641"/>
      <c r="SK16" s="641"/>
      <c r="SL16" s="641"/>
      <c r="SM16" s="641"/>
      <c r="SN16" s="641"/>
      <c r="SO16" s="641"/>
      <c r="SP16" s="641"/>
      <c r="SQ16" s="641"/>
      <c r="SR16" s="641"/>
      <c r="SS16" s="641"/>
      <c r="ST16" s="641"/>
      <c r="SU16" s="641"/>
      <c r="SV16" s="641"/>
      <c r="SW16" s="641"/>
      <c r="SX16" s="641"/>
      <c r="SY16" s="641"/>
      <c r="SZ16" s="641"/>
      <c r="TA16" s="641"/>
      <c r="TB16" s="641"/>
      <c r="TC16" s="641"/>
      <c r="TD16" s="641"/>
      <c r="TE16" s="641"/>
      <c r="TF16" s="641"/>
      <c r="TG16" s="641"/>
      <c r="TH16" s="641"/>
      <c r="TI16" s="641"/>
      <c r="TJ16" s="641"/>
      <c r="TK16" s="641"/>
      <c r="TL16" s="641"/>
      <c r="TM16" s="641"/>
      <c r="TN16" s="641"/>
      <c r="TO16" s="641"/>
      <c r="TP16" s="641"/>
      <c r="TQ16" s="641"/>
      <c r="TR16" s="641"/>
      <c r="TS16" s="641"/>
      <c r="TT16" s="641"/>
      <c r="TU16" s="641"/>
      <c r="TV16" s="641"/>
      <c r="TW16" s="641"/>
      <c r="TX16" s="641"/>
      <c r="TY16" s="641"/>
      <c r="TZ16" s="641"/>
      <c r="UA16" s="641"/>
      <c r="UB16" s="641"/>
      <c r="UC16" s="641"/>
      <c r="UD16" s="641"/>
      <c r="UE16" s="641"/>
      <c r="UF16" s="641"/>
      <c r="UG16" s="641"/>
      <c r="UH16" s="641"/>
      <c r="UI16" s="641"/>
      <c r="UJ16" s="641"/>
      <c r="UK16" s="641"/>
      <c r="UL16" s="641"/>
      <c r="UM16" s="641"/>
      <c r="UN16" s="641"/>
      <c r="UO16" s="641"/>
      <c r="UP16" s="641"/>
      <c r="UQ16" s="641"/>
      <c r="UR16" s="641"/>
      <c r="US16" s="641"/>
      <c r="UT16" s="641"/>
      <c r="UU16" s="641"/>
      <c r="UV16" s="641"/>
      <c r="UW16" s="641"/>
      <c r="UX16" s="641"/>
      <c r="UY16" s="641"/>
      <c r="UZ16" s="641"/>
      <c r="VA16" s="641"/>
      <c r="VB16" s="641"/>
      <c r="VC16" s="641"/>
      <c r="VD16" s="641"/>
      <c r="VE16" s="641"/>
      <c r="VF16" s="641"/>
      <c r="VG16" s="641"/>
      <c r="VH16" s="641"/>
      <c r="VI16" s="641"/>
      <c r="VJ16" s="641"/>
      <c r="VK16" s="641"/>
      <c r="VL16" s="641"/>
      <c r="VM16" s="641"/>
      <c r="VN16" s="641"/>
      <c r="VO16" s="641"/>
      <c r="VP16" s="641"/>
      <c r="VQ16" s="641"/>
      <c r="VR16" s="641"/>
      <c r="VS16" s="641"/>
      <c r="VT16" s="641"/>
      <c r="VU16" s="641"/>
      <c r="VV16" s="641"/>
      <c r="VW16" s="641"/>
      <c r="VX16" s="641"/>
      <c r="VY16" s="641"/>
      <c r="VZ16" s="641"/>
      <c r="WA16" s="641"/>
      <c r="WB16" s="641"/>
      <c r="WC16" s="641"/>
      <c r="WD16" s="641"/>
      <c r="WE16" s="641"/>
      <c r="WF16" s="641"/>
      <c r="WG16" s="641"/>
      <c r="WH16" s="641"/>
      <c r="WI16" s="641"/>
      <c r="WJ16" s="641"/>
      <c r="WK16" s="641"/>
      <c r="WL16" s="641"/>
      <c r="WM16" s="641"/>
      <c r="WN16" s="641"/>
      <c r="WO16" s="641"/>
      <c r="WP16" s="641"/>
      <c r="WQ16" s="641"/>
      <c r="WR16" s="641"/>
      <c r="WS16" s="641"/>
      <c r="WT16" s="641"/>
      <c r="WU16" s="641"/>
      <c r="WV16" s="641"/>
      <c r="WW16" s="641"/>
      <c r="WX16" s="641"/>
      <c r="WY16" s="641"/>
      <c r="WZ16" s="641"/>
      <c r="XA16" s="641"/>
      <c r="XB16" s="641"/>
      <c r="XC16" s="641"/>
      <c r="XD16" s="641"/>
      <c r="XE16" s="641"/>
      <c r="XF16" s="641"/>
      <c r="XG16" s="641"/>
      <c r="XH16" s="641"/>
      <c r="XI16" s="641"/>
      <c r="XJ16" s="641"/>
      <c r="XK16" s="641"/>
      <c r="XL16" s="641"/>
      <c r="XM16" s="641"/>
      <c r="XN16" s="641"/>
      <c r="XO16" s="641"/>
      <c r="XP16" s="641"/>
      <c r="XQ16" s="641"/>
      <c r="XR16" s="641"/>
      <c r="XS16" s="641"/>
      <c r="XT16" s="641"/>
      <c r="XU16" s="641"/>
      <c r="XV16" s="641"/>
      <c r="XW16" s="641"/>
      <c r="XX16" s="641"/>
      <c r="XY16" s="641"/>
      <c r="XZ16" s="641"/>
      <c r="YA16" s="641"/>
      <c r="YB16" s="641"/>
      <c r="YC16" s="641"/>
      <c r="YD16" s="641"/>
      <c r="YE16" s="641"/>
      <c r="YF16" s="641"/>
      <c r="YG16" s="641"/>
      <c r="YH16" s="641"/>
      <c r="YI16" s="641"/>
      <c r="YJ16" s="641"/>
      <c r="YK16" s="641"/>
      <c r="YL16" s="641"/>
      <c r="YM16" s="641"/>
      <c r="YN16" s="641"/>
      <c r="YO16" s="641"/>
      <c r="YP16" s="641"/>
      <c r="YQ16" s="641"/>
      <c r="YR16" s="641"/>
      <c r="YS16" s="641"/>
      <c r="YT16" s="641"/>
      <c r="YU16" s="641"/>
      <c r="YV16" s="641"/>
      <c r="YW16" s="641"/>
      <c r="YX16" s="641"/>
      <c r="YY16" s="641"/>
      <c r="YZ16" s="641"/>
      <c r="ZA16" s="641"/>
      <c r="ZB16" s="641"/>
      <c r="ZC16" s="641"/>
      <c r="ZD16" s="641"/>
      <c r="ZE16" s="641"/>
      <c r="ZF16" s="641"/>
      <c r="ZG16" s="641"/>
      <c r="ZH16" s="641"/>
      <c r="ZI16" s="641"/>
      <c r="ZJ16" s="641"/>
      <c r="ZK16" s="641"/>
      <c r="ZL16" s="641"/>
      <c r="ZM16" s="641"/>
      <c r="ZN16" s="641"/>
      <c r="ZO16" s="641"/>
      <c r="ZP16" s="641"/>
      <c r="ZQ16" s="641"/>
      <c r="ZR16" s="641"/>
      <c r="ZS16" s="641"/>
      <c r="ZT16" s="641"/>
      <c r="ZU16" s="641"/>
      <c r="ZV16" s="641"/>
      <c r="ZW16" s="641"/>
      <c r="ZX16" s="641"/>
      <c r="ZY16" s="641"/>
      <c r="ZZ16" s="641"/>
      <c r="AAA16" s="641"/>
      <c r="AAB16" s="641"/>
      <c r="AAC16" s="641"/>
      <c r="AAD16" s="641"/>
      <c r="AAE16" s="641"/>
      <c r="AAF16" s="641"/>
      <c r="AAG16" s="641"/>
      <c r="AAH16" s="641"/>
      <c r="AAI16" s="641"/>
      <c r="AAJ16" s="641"/>
      <c r="AAK16" s="641"/>
      <c r="AAL16" s="641"/>
      <c r="AAM16" s="641"/>
      <c r="AAN16" s="641"/>
      <c r="AAO16" s="641"/>
      <c r="AAP16" s="641"/>
      <c r="AAQ16" s="641"/>
      <c r="AAR16" s="641"/>
      <c r="AAS16" s="641"/>
      <c r="AAT16" s="641"/>
      <c r="AAU16" s="641"/>
      <c r="AAV16" s="641"/>
      <c r="AAW16" s="641"/>
      <c r="AAX16" s="641"/>
      <c r="AAY16" s="641"/>
      <c r="AAZ16" s="641"/>
      <c r="ABA16" s="641"/>
      <c r="ABB16" s="641"/>
      <c r="ABC16" s="641"/>
      <c r="ABD16" s="641"/>
      <c r="ABE16" s="641"/>
      <c r="ABF16" s="641"/>
      <c r="ABG16" s="641"/>
      <c r="ABH16" s="641"/>
      <c r="ABI16" s="641"/>
      <c r="ABJ16" s="641"/>
      <c r="ABK16" s="641"/>
      <c r="ABL16" s="641"/>
      <c r="ABM16" s="641"/>
      <c r="ABN16" s="641"/>
      <c r="ABO16" s="641"/>
      <c r="ABP16" s="641"/>
      <c r="ABQ16" s="641"/>
      <c r="ABR16" s="641"/>
      <c r="ABS16" s="641"/>
      <c r="ABT16" s="641"/>
      <c r="ABU16" s="641"/>
      <c r="ABV16" s="641"/>
      <c r="ABW16" s="641"/>
      <c r="ABX16" s="641"/>
      <c r="ABY16" s="641"/>
      <c r="ABZ16" s="641"/>
      <c r="ACA16" s="641"/>
      <c r="ACB16" s="641"/>
      <c r="ACC16" s="641"/>
      <c r="ACD16" s="641"/>
      <c r="ACE16" s="641"/>
      <c r="ACF16" s="641"/>
      <c r="ACG16" s="641"/>
      <c r="ACH16" s="641"/>
      <c r="ACI16" s="641"/>
      <c r="ACJ16" s="641"/>
      <c r="ACK16" s="641"/>
      <c r="ACL16" s="641"/>
      <c r="ACM16" s="641"/>
      <c r="ACN16" s="641"/>
      <c r="ACO16" s="641"/>
      <c r="ACP16" s="641"/>
      <c r="ACQ16" s="641"/>
      <c r="ACR16" s="641"/>
      <c r="ACS16" s="641"/>
      <c r="ACT16" s="641"/>
      <c r="ACU16" s="641"/>
      <c r="ACV16" s="641"/>
      <c r="ACW16" s="641"/>
      <c r="ACX16" s="641"/>
      <c r="ACY16" s="641"/>
      <c r="ACZ16" s="641"/>
      <c r="ADA16" s="641"/>
      <c r="ADB16" s="641"/>
      <c r="ADC16" s="641"/>
      <c r="ADD16" s="641"/>
      <c r="ADE16" s="641"/>
      <c r="ADF16" s="641"/>
      <c r="ADG16" s="641"/>
      <c r="ADH16" s="641"/>
      <c r="ADI16" s="641"/>
      <c r="ADJ16" s="641"/>
      <c r="ADK16" s="641"/>
      <c r="ADL16" s="641"/>
      <c r="ADM16" s="641"/>
      <c r="ADN16" s="641"/>
      <c r="ADO16" s="641"/>
      <c r="ADP16" s="641"/>
      <c r="ADQ16" s="641"/>
      <c r="ADR16" s="641"/>
      <c r="ADS16" s="641"/>
      <c r="ADT16" s="641"/>
      <c r="ADU16" s="641"/>
      <c r="ADV16" s="641"/>
      <c r="ADW16" s="641"/>
      <c r="ADX16" s="641"/>
      <c r="ADY16" s="641"/>
      <c r="ADZ16" s="641"/>
      <c r="AEA16" s="641"/>
      <c r="AEB16" s="641"/>
      <c r="AEC16" s="641"/>
      <c r="AED16" s="641"/>
      <c r="AEE16" s="641"/>
      <c r="AEF16" s="641"/>
      <c r="AEG16" s="641"/>
      <c r="AEH16" s="641"/>
      <c r="AEI16" s="641"/>
      <c r="AEJ16" s="641"/>
      <c r="AEK16" s="641"/>
      <c r="AEL16" s="641"/>
      <c r="AEM16" s="641"/>
      <c r="AEN16" s="641"/>
      <c r="AEO16" s="641"/>
      <c r="AEP16" s="641"/>
      <c r="AEQ16" s="641"/>
      <c r="AER16" s="641"/>
      <c r="AES16" s="641"/>
      <c r="AET16" s="641"/>
      <c r="AEU16" s="641"/>
      <c r="AEV16" s="641"/>
      <c r="AEW16" s="641"/>
      <c r="AEX16" s="641"/>
      <c r="AEY16" s="641"/>
      <c r="AEZ16" s="641"/>
      <c r="AFA16" s="641"/>
      <c r="AFB16" s="641"/>
      <c r="AFC16" s="641"/>
      <c r="AFD16" s="641"/>
      <c r="AFE16" s="641"/>
      <c r="AFF16" s="641"/>
      <c r="AFG16" s="641"/>
      <c r="AFH16" s="641"/>
      <c r="AFI16" s="641"/>
      <c r="AFJ16" s="641"/>
      <c r="AFK16" s="641"/>
      <c r="AFL16" s="641"/>
      <c r="AFM16" s="641"/>
      <c r="AFN16" s="641"/>
      <c r="AFO16" s="641"/>
      <c r="AFP16" s="641"/>
      <c r="AFQ16" s="641"/>
      <c r="AFR16" s="641"/>
      <c r="AFS16" s="641"/>
      <c r="AFT16" s="641"/>
      <c r="AFU16" s="641"/>
      <c r="AFV16" s="641"/>
      <c r="AFW16" s="641"/>
      <c r="AFX16" s="641"/>
      <c r="AFY16" s="641"/>
      <c r="AFZ16" s="641"/>
      <c r="AGA16" s="641"/>
      <c r="AGB16" s="641"/>
      <c r="AGC16" s="641"/>
      <c r="AGD16" s="641"/>
      <c r="AGE16" s="641"/>
      <c r="AGF16" s="641"/>
      <c r="AGG16" s="641"/>
      <c r="AGH16" s="641"/>
      <c r="AGI16" s="641"/>
      <c r="AGJ16" s="641"/>
      <c r="AGK16" s="641"/>
      <c r="AGL16" s="641"/>
      <c r="AGM16" s="641"/>
      <c r="AGN16" s="641"/>
      <c r="AGO16" s="641"/>
      <c r="AGP16" s="641"/>
      <c r="AGQ16" s="641"/>
      <c r="AGR16" s="641"/>
      <c r="AGS16" s="641"/>
      <c r="AGT16" s="641"/>
      <c r="AGU16" s="641"/>
      <c r="AGV16" s="641"/>
      <c r="AGW16" s="641"/>
      <c r="AGX16" s="641"/>
      <c r="AGY16" s="641"/>
      <c r="AGZ16" s="641"/>
      <c r="AHA16" s="641"/>
      <c r="AHB16" s="641"/>
      <c r="AHC16" s="641"/>
      <c r="AHD16" s="641"/>
      <c r="AHE16" s="641"/>
      <c r="AHF16" s="641"/>
      <c r="AHG16" s="641"/>
      <c r="AHH16" s="641"/>
      <c r="AHI16" s="641"/>
      <c r="AHJ16" s="641"/>
      <c r="AHK16" s="641"/>
      <c r="AHL16" s="641"/>
      <c r="AHM16" s="641"/>
      <c r="AHN16" s="641"/>
      <c r="AHO16" s="641"/>
      <c r="AHP16" s="641"/>
      <c r="AHQ16" s="641"/>
      <c r="AHR16" s="641"/>
      <c r="AHS16" s="641"/>
      <c r="AHT16" s="641"/>
      <c r="AHU16" s="641"/>
      <c r="AHV16" s="641"/>
      <c r="AHW16" s="641"/>
      <c r="AHX16" s="641"/>
      <c r="AHY16" s="641"/>
      <c r="AHZ16" s="641"/>
      <c r="AIA16" s="641"/>
      <c r="AIB16" s="641"/>
      <c r="AIC16" s="641"/>
      <c r="AID16" s="641"/>
      <c r="AIE16" s="641"/>
      <c r="AIF16" s="641"/>
      <c r="AIG16" s="641"/>
      <c r="AIH16" s="641"/>
      <c r="AII16" s="641"/>
      <c r="AIJ16" s="641"/>
      <c r="AIK16" s="641"/>
      <c r="AIL16" s="641"/>
      <c r="AIM16" s="641"/>
      <c r="AIN16" s="641"/>
      <c r="AIO16" s="641"/>
      <c r="AIP16" s="641"/>
      <c r="AIQ16" s="641"/>
      <c r="AIR16" s="641"/>
      <c r="AIS16" s="641"/>
      <c r="AIT16" s="641"/>
      <c r="AIU16" s="641"/>
      <c r="AIV16" s="641"/>
      <c r="AIW16" s="641"/>
      <c r="AIX16" s="641"/>
      <c r="AIY16" s="641"/>
      <c r="AIZ16" s="641"/>
      <c r="AJA16" s="641"/>
      <c r="AJB16" s="641"/>
      <c r="AJC16" s="641"/>
      <c r="AJD16" s="641"/>
      <c r="AJE16" s="641"/>
      <c r="AJF16" s="641"/>
      <c r="AJG16" s="641"/>
      <c r="AJH16" s="641"/>
      <c r="AJI16" s="641"/>
      <c r="AJJ16" s="641"/>
      <c r="AJK16" s="641"/>
      <c r="AJL16" s="641"/>
      <c r="AJM16" s="641"/>
      <c r="AJN16" s="641"/>
      <c r="AJO16" s="641"/>
      <c r="AJP16" s="641"/>
      <c r="AJQ16" s="641"/>
      <c r="AJR16" s="641"/>
      <c r="AJS16" s="641"/>
      <c r="AJT16" s="641"/>
      <c r="AJU16" s="641"/>
      <c r="AJV16" s="641"/>
      <c r="AJW16" s="641"/>
      <c r="AJX16" s="641"/>
      <c r="AJY16" s="641"/>
      <c r="AJZ16" s="641"/>
      <c r="AKA16" s="641"/>
      <c r="AKB16" s="641"/>
      <c r="AKC16" s="641"/>
      <c r="AKD16" s="641"/>
      <c r="AKE16" s="641"/>
      <c r="AKF16" s="641"/>
      <c r="AKG16" s="641"/>
      <c r="AKH16" s="641"/>
      <c r="AKI16" s="641"/>
      <c r="AKJ16" s="641"/>
      <c r="AKK16" s="641"/>
      <c r="AKL16" s="641"/>
      <c r="AKM16" s="641"/>
      <c r="AKN16" s="641"/>
      <c r="AKO16" s="641"/>
      <c r="AKP16" s="641"/>
      <c r="AKQ16" s="641"/>
      <c r="AKR16" s="641"/>
      <c r="AKS16" s="641"/>
      <c r="AKT16" s="641"/>
      <c r="AKU16" s="641"/>
      <c r="AKV16" s="641"/>
      <c r="AKW16" s="641"/>
      <c r="AKX16" s="641"/>
      <c r="AKY16" s="641"/>
      <c r="AKZ16" s="641"/>
      <c r="ALA16" s="641"/>
      <c r="ALB16" s="641"/>
      <c r="ALC16" s="641"/>
      <c r="ALD16" s="641"/>
      <c r="ALE16" s="641"/>
      <c r="ALF16" s="641"/>
      <c r="ALG16" s="641"/>
      <c r="ALH16" s="641"/>
      <c r="ALI16" s="641"/>
      <c r="ALJ16" s="641"/>
      <c r="ALK16" s="641"/>
      <c r="ALL16" s="641"/>
      <c r="ALM16" s="641"/>
      <c r="ALN16" s="641"/>
      <c r="ALO16" s="641"/>
      <c r="ALP16" s="641"/>
      <c r="ALQ16" s="641"/>
      <c r="ALR16" s="641"/>
      <c r="ALS16" s="641"/>
      <c r="ALT16" s="641"/>
      <c r="ALU16" s="641"/>
      <c r="ALV16" s="641"/>
      <c r="ALW16" s="641"/>
      <c r="ALX16" s="641"/>
      <c r="ALY16" s="641"/>
      <c r="ALZ16" s="641"/>
      <c r="AMA16" s="641"/>
      <c r="AMB16" s="641"/>
      <c r="AMC16" s="641"/>
      <c r="AMD16" s="641"/>
      <c r="AME16" s="641"/>
      <c r="AMF16" s="641"/>
      <c r="AMG16" s="641"/>
      <c r="AMH16" s="641"/>
      <c r="AMI16" s="641"/>
      <c r="AMJ16" s="641"/>
      <c r="AMK16" s="641"/>
      <c r="AML16" s="641"/>
      <c r="AMM16" s="641"/>
      <c r="AMN16" s="641"/>
      <c r="AMO16" s="641"/>
      <c r="AMP16" s="641"/>
      <c r="AMQ16" s="641"/>
      <c r="AMR16" s="641"/>
      <c r="AMS16" s="641"/>
      <c r="AMT16" s="641"/>
      <c r="AMU16" s="641"/>
      <c r="AMV16" s="641"/>
      <c r="AMW16" s="641"/>
      <c r="AMX16" s="641"/>
      <c r="AMY16" s="641"/>
      <c r="AMZ16" s="641"/>
      <c r="ANA16" s="641"/>
      <c r="ANB16" s="641"/>
      <c r="ANC16" s="641"/>
      <c r="AND16" s="641"/>
      <c r="ANE16" s="641"/>
      <c r="ANF16" s="641"/>
      <c r="ANG16" s="641"/>
      <c r="ANH16" s="641"/>
      <c r="ANI16" s="641"/>
      <c r="ANJ16" s="641"/>
      <c r="ANK16" s="641"/>
      <c r="ANL16" s="641"/>
      <c r="ANM16" s="641"/>
      <c r="ANN16" s="641"/>
      <c r="ANO16" s="641"/>
      <c r="ANP16" s="641"/>
      <c r="ANQ16" s="641"/>
      <c r="ANR16" s="641"/>
      <c r="ANS16" s="641"/>
      <c r="ANT16" s="641"/>
      <c r="ANU16" s="641"/>
      <c r="ANV16" s="641"/>
      <c r="ANW16" s="641"/>
      <c r="ANX16" s="641"/>
      <c r="ANY16" s="641"/>
      <c r="ANZ16" s="641"/>
      <c r="AOA16" s="641"/>
      <c r="AOB16" s="641"/>
      <c r="AOC16" s="641"/>
      <c r="AOD16" s="641"/>
      <c r="AOE16" s="641"/>
      <c r="AOF16" s="641"/>
      <c r="AOG16" s="641"/>
      <c r="AOH16" s="641"/>
      <c r="AOI16" s="641"/>
      <c r="AOJ16" s="641"/>
      <c r="AOK16" s="641"/>
      <c r="AOL16" s="641"/>
      <c r="AOM16" s="641"/>
      <c r="AON16" s="641"/>
      <c r="AOO16" s="641"/>
      <c r="AOP16" s="641"/>
      <c r="AOQ16" s="641"/>
      <c r="AOR16" s="641"/>
      <c r="AOS16" s="641"/>
      <c r="AOT16" s="641"/>
      <c r="AOU16" s="641"/>
      <c r="AOV16" s="641"/>
      <c r="AOW16" s="641"/>
      <c r="AOX16" s="641"/>
      <c r="AOY16" s="641"/>
      <c r="AOZ16" s="641"/>
      <c r="APA16" s="641"/>
      <c r="APB16" s="641"/>
      <c r="APC16" s="641"/>
      <c r="APD16" s="641"/>
      <c r="APE16" s="641"/>
      <c r="APF16" s="641"/>
      <c r="APG16" s="641"/>
      <c r="APH16" s="641"/>
      <c r="API16" s="641"/>
      <c r="APJ16" s="641"/>
      <c r="APK16" s="641"/>
      <c r="APL16" s="641"/>
      <c r="APM16" s="641"/>
      <c r="APN16" s="641"/>
      <c r="APO16" s="641"/>
      <c r="APP16" s="641"/>
      <c r="APQ16" s="641"/>
      <c r="APR16" s="641"/>
      <c r="APS16" s="641"/>
      <c r="APT16" s="641"/>
      <c r="APU16" s="641"/>
      <c r="APV16" s="641"/>
      <c r="APW16" s="641"/>
      <c r="APX16" s="641"/>
      <c r="APY16" s="641"/>
      <c r="APZ16" s="641"/>
      <c r="AQA16" s="641"/>
      <c r="AQB16" s="641"/>
      <c r="AQC16" s="641"/>
      <c r="AQD16" s="641"/>
      <c r="AQE16" s="641"/>
      <c r="AQF16" s="641"/>
      <c r="AQG16" s="641"/>
      <c r="AQH16" s="641"/>
      <c r="AQI16" s="641"/>
      <c r="AQJ16" s="641"/>
      <c r="AQK16" s="641"/>
      <c r="AQL16" s="641"/>
      <c r="AQM16" s="641"/>
      <c r="AQN16" s="641"/>
      <c r="AQO16" s="641"/>
      <c r="AQP16" s="641"/>
      <c r="AQQ16" s="641"/>
      <c r="AQR16" s="641"/>
      <c r="AQS16" s="641"/>
      <c r="AQT16" s="641"/>
      <c r="AQU16" s="641"/>
      <c r="AQV16" s="641"/>
      <c r="AQW16" s="641"/>
      <c r="AQX16" s="641"/>
      <c r="AQY16" s="641"/>
      <c r="AQZ16" s="641"/>
      <c r="ARA16" s="641"/>
      <c r="ARB16" s="641"/>
      <c r="ARC16" s="641"/>
      <c r="ARD16" s="641"/>
      <c r="ARE16" s="641"/>
      <c r="ARF16" s="641"/>
      <c r="ARG16" s="641"/>
      <c r="ARH16" s="641"/>
      <c r="ARI16" s="641"/>
      <c r="ARJ16" s="641"/>
      <c r="ARK16" s="641"/>
      <c r="ARL16" s="641"/>
      <c r="ARM16" s="641"/>
      <c r="ARN16" s="641"/>
      <c r="ARO16" s="641"/>
      <c r="ARP16" s="641"/>
      <c r="ARQ16" s="641"/>
      <c r="ARR16" s="641"/>
      <c r="ARS16" s="641"/>
      <c r="ART16" s="641"/>
      <c r="ARU16" s="641"/>
      <c r="ARV16" s="641"/>
      <c r="ARW16" s="641"/>
      <c r="ARX16" s="641"/>
      <c r="ARY16" s="641"/>
      <c r="ARZ16" s="641"/>
      <c r="ASA16" s="641"/>
      <c r="ASB16" s="641"/>
      <c r="ASC16" s="641"/>
      <c r="ASD16" s="641"/>
      <c r="ASE16" s="641"/>
      <c r="ASF16" s="641"/>
      <c r="ASG16" s="641"/>
      <c r="ASH16" s="641"/>
      <c r="ASI16" s="641"/>
      <c r="ASJ16" s="641"/>
      <c r="ASK16" s="641"/>
      <c r="ASL16" s="641"/>
      <c r="ASM16" s="641"/>
      <c r="ASN16" s="641"/>
      <c r="ASO16" s="641"/>
      <c r="ASP16" s="641"/>
      <c r="ASQ16" s="641"/>
      <c r="ASR16" s="641"/>
      <c r="ASS16" s="641"/>
      <c r="AST16" s="641"/>
      <c r="ASU16" s="641"/>
      <c r="ASV16" s="641"/>
      <c r="ASW16" s="641"/>
      <c r="ASX16" s="641"/>
      <c r="ASY16" s="641"/>
      <c r="ASZ16" s="641"/>
      <c r="ATA16" s="641"/>
      <c r="ATB16" s="641"/>
      <c r="ATC16" s="641"/>
      <c r="ATD16" s="641"/>
      <c r="ATE16" s="641"/>
      <c r="ATF16" s="641"/>
      <c r="ATG16" s="641"/>
      <c r="ATH16" s="641"/>
      <c r="ATI16" s="641"/>
      <c r="ATJ16" s="641"/>
      <c r="ATK16" s="641"/>
      <c r="ATL16" s="641"/>
      <c r="ATM16" s="641"/>
      <c r="ATN16" s="641"/>
      <c r="ATO16" s="641"/>
      <c r="ATP16" s="641"/>
      <c r="ATQ16" s="641"/>
      <c r="ATR16" s="641"/>
      <c r="ATS16" s="641"/>
      <c r="ATT16" s="641"/>
      <c r="ATU16" s="641"/>
      <c r="ATV16" s="641"/>
      <c r="ATW16" s="641"/>
      <c r="ATX16" s="641"/>
      <c r="ATY16" s="641"/>
      <c r="ATZ16" s="641"/>
      <c r="AUA16" s="641"/>
      <c r="AUB16" s="641"/>
      <c r="AUC16" s="641"/>
      <c r="AUD16" s="641"/>
      <c r="AUE16" s="641"/>
      <c r="AUF16" s="641"/>
      <c r="AUG16" s="641"/>
      <c r="AUH16" s="641"/>
      <c r="AUI16" s="641"/>
      <c r="AUJ16" s="641"/>
      <c r="AUK16" s="641"/>
      <c r="AUL16" s="641"/>
      <c r="AUM16" s="641"/>
      <c r="AUN16" s="641"/>
      <c r="AUO16" s="641"/>
      <c r="AUP16" s="641"/>
      <c r="AUQ16" s="641"/>
      <c r="AUR16" s="641"/>
      <c r="AUS16" s="641"/>
      <c r="AUT16" s="641"/>
      <c r="AUU16" s="641"/>
      <c r="AUV16" s="641"/>
      <c r="AUW16" s="641"/>
      <c r="AUX16" s="641"/>
      <c r="AUY16" s="641"/>
      <c r="AUZ16" s="641"/>
      <c r="AVA16" s="641"/>
      <c r="AVB16" s="641"/>
      <c r="AVC16" s="641"/>
      <c r="AVD16" s="641"/>
      <c r="AVE16" s="641"/>
      <c r="AVF16" s="641"/>
      <c r="AVG16" s="641"/>
      <c r="AVH16" s="641"/>
      <c r="AVI16" s="641"/>
      <c r="AVJ16" s="641"/>
      <c r="AVK16" s="641"/>
      <c r="AVL16" s="641"/>
      <c r="AVM16" s="641"/>
      <c r="AVN16" s="641"/>
      <c r="AVO16" s="641"/>
      <c r="AVP16" s="641"/>
      <c r="AVQ16" s="641"/>
      <c r="AVR16" s="641"/>
      <c r="AVS16" s="641"/>
      <c r="AVT16" s="641"/>
      <c r="AVU16" s="641"/>
      <c r="AVV16" s="641"/>
      <c r="AVW16" s="641"/>
      <c r="AVX16" s="641"/>
      <c r="AVY16" s="641"/>
      <c r="AVZ16" s="641"/>
      <c r="AWA16" s="641"/>
      <c r="AWB16" s="641"/>
      <c r="AWC16" s="641"/>
      <c r="AWD16" s="641"/>
      <c r="AWE16" s="641"/>
      <c r="AWF16" s="641"/>
      <c r="AWG16" s="641"/>
      <c r="AWH16" s="641"/>
      <c r="AWI16" s="641"/>
      <c r="AWJ16" s="641"/>
      <c r="AWK16" s="641"/>
      <c r="AWL16" s="641"/>
      <c r="AWM16" s="641"/>
      <c r="AWN16" s="641"/>
      <c r="AWO16" s="641"/>
      <c r="AWP16" s="641"/>
      <c r="AWQ16" s="641"/>
      <c r="AWR16" s="641"/>
      <c r="AWS16" s="641"/>
      <c r="AWT16" s="641"/>
      <c r="AWU16" s="641"/>
      <c r="AWV16" s="641"/>
      <c r="AWW16" s="641"/>
      <c r="AWX16" s="641"/>
      <c r="AWY16" s="641"/>
      <c r="AWZ16" s="641"/>
      <c r="AXA16" s="641"/>
      <c r="AXB16" s="641"/>
      <c r="AXC16" s="641"/>
      <c r="AXD16" s="641"/>
      <c r="AXE16" s="641"/>
      <c r="AXF16" s="641"/>
      <c r="AXG16" s="641"/>
      <c r="AXH16" s="641"/>
      <c r="AXI16" s="641"/>
      <c r="AXJ16" s="641"/>
      <c r="AXK16" s="641"/>
      <c r="AXL16" s="641"/>
      <c r="AXM16" s="641"/>
      <c r="AXN16" s="641"/>
      <c r="AXO16" s="641"/>
      <c r="AXP16" s="641"/>
      <c r="AXQ16" s="641"/>
      <c r="AXR16" s="641"/>
      <c r="AXS16" s="641"/>
      <c r="AXT16" s="641"/>
      <c r="AXU16" s="641"/>
      <c r="AXV16" s="641"/>
      <c r="AXW16" s="641"/>
      <c r="AXX16" s="641"/>
      <c r="AXY16" s="641"/>
      <c r="AXZ16" s="641"/>
      <c r="AYA16" s="641"/>
      <c r="AYB16" s="641"/>
      <c r="AYC16" s="641"/>
      <c r="AYD16" s="641"/>
      <c r="AYE16" s="641"/>
      <c r="AYF16" s="641"/>
      <c r="AYG16" s="641"/>
      <c r="AYH16" s="641"/>
      <c r="AYI16" s="641"/>
      <c r="AYJ16" s="641"/>
      <c r="AYK16" s="641"/>
      <c r="AYL16" s="641"/>
      <c r="AYM16" s="641"/>
      <c r="AYN16" s="641"/>
      <c r="AYO16" s="641"/>
      <c r="AYP16" s="641"/>
      <c r="AYQ16" s="641"/>
      <c r="AYR16" s="641"/>
      <c r="AYS16" s="641"/>
      <c r="AYT16" s="641"/>
      <c r="AYU16" s="641"/>
      <c r="AYV16" s="641"/>
      <c r="AYW16" s="641"/>
      <c r="AYX16" s="641"/>
      <c r="AYY16" s="641"/>
      <c r="AYZ16" s="641"/>
      <c r="AZA16" s="641"/>
      <c r="AZB16" s="641"/>
      <c r="AZC16" s="641"/>
      <c r="AZD16" s="641"/>
      <c r="AZE16" s="641"/>
      <c r="AZF16" s="641"/>
      <c r="AZG16" s="641"/>
      <c r="AZH16" s="641"/>
      <c r="AZI16" s="641"/>
      <c r="AZJ16" s="641"/>
      <c r="AZK16" s="641"/>
      <c r="AZL16" s="641"/>
      <c r="AZM16" s="641"/>
      <c r="AZN16" s="641"/>
      <c r="AZO16" s="641"/>
      <c r="AZP16" s="641"/>
      <c r="AZQ16" s="641"/>
      <c r="AZR16" s="641"/>
      <c r="AZS16" s="641"/>
      <c r="AZT16" s="641"/>
      <c r="AZU16" s="641"/>
      <c r="AZV16" s="641"/>
      <c r="AZW16" s="641"/>
      <c r="AZX16" s="641"/>
      <c r="AZY16" s="641"/>
      <c r="AZZ16" s="641"/>
      <c r="BAA16" s="641"/>
      <c r="BAB16" s="641"/>
      <c r="BAC16" s="641"/>
      <c r="BAD16" s="641"/>
      <c r="BAE16" s="641"/>
      <c r="BAF16" s="641"/>
      <c r="BAG16" s="641"/>
      <c r="BAH16" s="641"/>
      <c r="BAI16" s="641"/>
      <c r="BAJ16" s="641"/>
      <c r="BAK16" s="641"/>
      <c r="BAL16" s="641"/>
      <c r="BAM16" s="641"/>
      <c r="BAN16" s="641"/>
      <c r="BAO16" s="641"/>
      <c r="BAP16" s="641"/>
      <c r="BAQ16" s="641"/>
      <c r="BAR16" s="641"/>
      <c r="BAS16" s="641"/>
      <c r="BAT16" s="641"/>
      <c r="BAU16" s="641"/>
      <c r="BAV16" s="641"/>
      <c r="BAW16" s="641"/>
      <c r="BAX16" s="641"/>
      <c r="BAY16" s="641"/>
      <c r="BAZ16" s="641"/>
      <c r="BBA16" s="641"/>
      <c r="BBB16" s="641"/>
      <c r="BBC16" s="641"/>
      <c r="BBD16" s="641"/>
      <c r="BBE16" s="641"/>
      <c r="BBF16" s="641"/>
      <c r="BBG16" s="641"/>
      <c r="BBH16" s="641"/>
      <c r="BBI16" s="641"/>
      <c r="BBJ16" s="641"/>
      <c r="BBK16" s="641"/>
      <c r="BBL16" s="641"/>
      <c r="BBM16" s="641"/>
      <c r="BBN16" s="641"/>
      <c r="BBO16" s="641"/>
      <c r="BBP16" s="641"/>
      <c r="BBQ16" s="641"/>
      <c r="BBR16" s="641"/>
      <c r="BBS16" s="641"/>
      <c r="BBT16" s="641"/>
      <c r="BBU16" s="641"/>
      <c r="BBV16" s="641"/>
      <c r="BBW16" s="641"/>
      <c r="BBX16" s="641"/>
      <c r="BBY16" s="641"/>
      <c r="BBZ16" s="641"/>
      <c r="BCA16" s="641"/>
      <c r="BCB16" s="641"/>
      <c r="BCC16" s="641"/>
      <c r="BCD16" s="641"/>
      <c r="BCE16" s="641"/>
      <c r="BCF16" s="641"/>
      <c r="BCG16" s="641"/>
      <c r="BCH16" s="641"/>
      <c r="BCI16" s="641"/>
      <c r="BCJ16" s="641"/>
      <c r="BCK16" s="641"/>
      <c r="BCL16" s="641"/>
      <c r="BCM16" s="641"/>
      <c r="BCN16" s="641"/>
      <c r="BCO16" s="641"/>
      <c r="BCP16" s="641"/>
      <c r="BCQ16" s="641"/>
      <c r="BCR16" s="641"/>
      <c r="BCS16" s="641"/>
      <c r="BCT16" s="641"/>
      <c r="BCU16" s="641"/>
      <c r="BCV16" s="641"/>
      <c r="BCW16" s="641"/>
      <c r="BCX16" s="641"/>
      <c r="BCY16" s="641"/>
      <c r="BCZ16" s="641"/>
      <c r="BDA16" s="641"/>
      <c r="BDB16" s="641"/>
      <c r="BDC16" s="641"/>
      <c r="BDD16" s="641"/>
      <c r="BDE16" s="641"/>
      <c r="BDF16" s="641"/>
      <c r="BDG16" s="641"/>
      <c r="BDH16" s="641"/>
      <c r="BDI16" s="641"/>
      <c r="BDJ16" s="641"/>
      <c r="BDK16" s="641"/>
      <c r="BDL16" s="641"/>
      <c r="BDM16" s="641"/>
      <c r="BDN16" s="641"/>
      <c r="BDO16" s="641"/>
      <c r="BDP16" s="641"/>
      <c r="BDQ16" s="641"/>
      <c r="BDR16" s="641"/>
      <c r="BDS16" s="641"/>
      <c r="BDT16" s="641"/>
      <c r="BDU16" s="641"/>
      <c r="BDV16" s="641"/>
      <c r="BDW16" s="641"/>
      <c r="BDX16" s="641"/>
      <c r="BDY16" s="641"/>
      <c r="BDZ16" s="641"/>
      <c r="BEA16" s="641"/>
      <c r="BEB16" s="641"/>
      <c r="BEC16" s="641"/>
      <c r="BED16" s="641"/>
      <c r="BEE16" s="641"/>
      <c r="BEF16" s="641"/>
      <c r="BEG16" s="641"/>
      <c r="BEH16" s="641"/>
      <c r="BEI16" s="641"/>
      <c r="BEJ16" s="641"/>
      <c r="BEK16" s="641"/>
      <c r="BEL16" s="641"/>
      <c r="BEM16" s="641"/>
      <c r="BEN16" s="641"/>
      <c r="BEO16" s="641"/>
      <c r="BEP16" s="641"/>
      <c r="BEQ16" s="641"/>
      <c r="BER16" s="641"/>
      <c r="BES16" s="641"/>
      <c r="BET16" s="641"/>
      <c r="BEU16" s="641"/>
      <c r="BEV16" s="641"/>
      <c r="BEW16" s="641"/>
      <c r="BEX16" s="641"/>
      <c r="BEY16" s="641"/>
      <c r="BEZ16" s="641"/>
      <c r="BFA16" s="641"/>
      <c r="BFB16" s="641"/>
      <c r="BFC16" s="641"/>
      <c r="BFD16" s="641"/>
      <c r="BFE16" s="641"/>
      <c r="BFF16" s="641"/>
      <c r="BFG16" s="641"/>
      <c r="BFH16" s="641"/>
      <c r="BFI16" s="641"/>
      <c r="BFJ16" s="641"/>
      <c r="BFK16" s="641"/>
      <c r="BFL16" s="641"/>
      <c r="BFM16" s="641"/>
      <c r="BFN16" s="641"/>
      <c r="BFO16" s="641"/>
      <c r="BFP16" s="641"/>
      <c r="BFQ16" s="641"/>
      <c r="BFR16" s="641"/>
      <c r="BFS16" s="641"/>
      <c r="BFT16" s="641"/>
      <c r="BFU16" s="641"/>
      <c r="BFV16" s="641"/>
      <c r="BFW16" s="641"/>
      <c r="BFX16" s="641"/>
      <c r="BFY16" s="641"/>
      <c r="BFZ16" s="641"/>
      <c r="BGA16" s="641"/>
      <c r="BGB16" s="641"/>
      <c r="BGC16" s="641"/>
      <c r="BGD16" s="641"/>
      <c r="BGE16" s="641"/>
      <c r="BGF16" s="641"/>
      <c r="BGG16" s="641"/>
      <c r="BGH16" s="641"/>
      <c r="BGI16" s="641"/>
      <c r="BGJ16" s="641"/>
      <c r="BGK16" s="641"/>
      <c r="BGL16" s="641"/>
      <c r="BGM16" s="641"/>
      <c r="BGN16" s="641"/>
      <c r="BGO16" s="641"/>
      <c r="BGP16" s="641"/>
      <c r="BGQ16" s="641"/>
      <c r="BGR16" s="641"/>
      <c r="BGS16" s="641"/>
      <c r="BGT16" s="641"/>
      <c r="BGU16" s="641"/>
      <c r="BGV16" s="641"/>
      <c r="BGW16" s="641"/>
      <c r="BGX16" s="641"/>
      <c r="BGY16" s="641"/>
      <c r="BGZ16" s="641"/>
      <c r="BHA16" s="641"/>
      <c r="BHB16" s="641"/>
      <c r="BHC16" s="641"/>
      <c r="BHD16" s="641"/>
      <c r="BHE16" s="641"/>
      <c r="BHF16" s="641"/>
      <c r="BHG16" s="641"/>
      <c r="BHH16" s="641"/>
      <c r="BHI16" s="641"/>
      <c r="BHJ16" s="641"/>
      <c r="BHK16" s="641"/>
      <c r="BHL16" s="641"/>
      <c r="BHM16" s="641"/>
      <c r="BHN16" s="641"/>
      <c r="BHO16" s="641"/>
      <c r="BHP16" s="641"/>
      <c r="BHQ16" s="641"/>
      <c r="BHR16" s="641"/>
      <c r="BHS16" s="641"/>
      <c r="BHT16" s="641"/>
      <c r="BHU16" s="641"/>
      <c r="BHV16" s="641"/>
      <c r="BHW16" s="641"/>
      <c r="BHX16" s="641"/>
      <c r="BHY16" s="641"/>
      <c r="BHZ16" s="641"/>
      <c r="BIA16" s="641"/>
      <c r="BIB16" s="641"/>
      <c r="BIC16" s="641"/>
      <c r="BID16" s="641"/>
      <c r="BIE16" s="641"/>
      <c r="BIF16" s="641"/>
      <c r="BIG16" s="641"/>
      <c r="BIH16" s="641"/>
      <c r="BII16" s="641"/>
      <c r="BIJ16" s="641"/>
      <c r="BIK16" s="641"/>
      <c r="BIL16" s="641"/>
      <c r="BIM16" s="641"/>
      <c r="BIN16" s="641"/>
      <c r="BIO16" s="641"/>
      <c r="BIP16" s="641"/>
      <c r="BIQ16" s="641"/>
      <c r="BIR16" s="641"/>
      <c r="BIS16" s="641"/>
      <c r="BIT16" s="641"/>
      <c r="BIU16" s="641"/>
      <c r="BIV16" s="641"/>
      <c r="BIW16" s="641"/>
      <c r="BIX16" s="641"/>
      <c r="BIY16" s="641"/>
      <c r="BIZ16" s="641"/>
      <c r="BJA16" s="641"/>
      <c r="BJB16" s="641"/>
      <c r="BJC16" s="641"/>
      <c r="BJD16" s="641"/>
      <c r="BJE16" s="641"/>
      <c r="BJF16" s="641"/>
      <c r="BJG16" s="641"/>
      <c r="BJH16" s="641"/>
      <c r="BJI16" s="641"/>
      <c r="BJJ16" s="641"/>
      <c r="BJK16" s="641"/>
      <c r="BJL16" s="641"/>
      <c r="BJM16" s="641"/>
      <c r="BJN16" s="641"/>
      <c r="BJO16" s="641"/>
      <c r="BJP16" s="641"/>
      <c r="BJQ16" s="641"/>
      <c r="BJR16" s="641"/>
      <c r="BJS16" s="641"/>
      <c r="BJT16" s="641"/>
      <c r="BJU16" s="641"/>
      <c r="BJV16" s="641"/>
      <c r="BJW16" s="641"/>
      <c r="BJX16" s="641"/>
      <c r="BJY16" s="641"/>
      <c r="BJZ16" s="641"/>
      <c r="BKA16" s="641"/>
      <c r="BKB16" s="641"/>
      <c r="BKC16" s="641"/>
      <c r="BKD16" s="641"/>
      <c r="BKE16" s="641"/>
      <c r="BKF16" s="641"/>
      <c r="BKG16" s="641"/>
      <c r="BKH16" s="641"/>
      <c r="BKI16" s="641"/>
      <c r="BKJ16" s="641"/>
      <c r="BKK16" s="641"/>
      <c r="BKL16" s="641"/>
      <c r="BKM16" s="641"/>
      <c r="BKN16" s="641"/>
      <c r="BKO16" s="641"/>
      <c r="BKP16" s="641"/>
      <c r="BKQ16" s="641"/>
      <c r="BKR16" s="641"/>
      <c r="BKS16" s="641"/>
      <c r="BKT16" s="641"/>
      <c r="BKU16" s="641"/>
      <c r="BKV16" s="641"/>
      <c r="BKW16" s="641"/>
      <c r="BKX16" s="641"/>
      <c r="BKY16" s="641"/>
      <c r="BKZ16" s="641"/>
      <c r="BLA16" s="641"/>
      <c r="BLB16" s="641"/>
      <c r="BLC16" s="641"/>
      <c r="BLD16" s="641"/>
      <c r="BLE16" s="641"/>
      <c r="BLF16" s="641"/>
      <c r="BLG16" s="641"/>
      <c r="BLH16" s="641"/>
      <c r="BLI16" s="641"/>
      <c r="BLJ16" s="641"/>
      <c r="BLK16" s="641"/>
      <c r="BLL16" s="641"/>
      <c r="BLM16" s="641"/>
      <c r="BLN16" s="641"/>
      <c r="BLO16" s="641"/>
      <c r="BLP16" s="641"/>
      <c r="BLQ16" s="641"/>
      <c r="BLR16" s="641"/>
      <c r="BLS16" s="641"/>
      <c r="BLT16" s="641"/>
      <c r="BLU16" s="641"/>
      <c r="BLV16" s="641"/>
      <c r="BLW16" s="641"/>
      <c r="BLX16" s="641"/>
      <c r="BLY16" s="641"/>
      <c r="BLZ16" s="641"/>
      <c r="BMA16" s="641"/>
    </row>
    <row r="17" spans="1:22" s="800" customFormat="1" ht="18" x14ac:dyDescent="0.3">
      <c r="A17" s="847" t="str">
        <f t="shared" si="3"/>
        <v/>
      </c>
      <c r="B17" s="704">
        <v>2</v>
      </c>
      <c r="C17" s="1392"/>
      <c r="D17" s="1393" t="s">
        <v>128</v>
      </c>
      <c r="E17" s="1406"/>
      <c r="F17" s="1397"/>
      <c r="G17" s="1397"/>
      <c r="H17" s="1408" t="str">
        <f t="shared" si="2"/>
        <v/>
      </c>
      <c r="I17" s="1378">
        <f>Logo!$F$15</f>
        <v>0.7</v>
      </c>
      <c r="J17" s="1380">
        <f>Logo!$F$16</f>
        <v>0.9</v>
      </c>
      <c r="K17" s="1374" t="str">
        <f>IF(E17="","",
IF(H17="","",
IF(F17=G17,100%,
IF(ISERROR(G17/F17),0,
IF(ISERROR(F17/G17),0,
IF(F17&lt;&gt;0,F17/G17,
0%))))))</f>
        <v/>
      </c>
      <c r="L17" s="1372">
        <f>IF(E17="",0,
IF(H17&gt;=J17,1,
IF(AND(H17&gt;I17,H17&lt;J17),2,3)))</f>
        <v>0</v>
      </c>
      <c r="M17" s="81" t="s">
        <v>411</v>
      </c>
      <c r="N17" s="11"/>
      <c r="O17" s="81" t="s">
        <v>331</v>
      </c>
      <c r="P17" s="12"/>
      <c r="Q17" s="13"/>
      <c r="R17" s="14"/>
      <c r="S17" s="15"/>
      <c r="T17" s="15"/>
      <c r="U17" s="381"/>
      <c r="V17" s="841" t="str">
        <f t="shared" si="4"/>
        <v/>
      </c>
    </row>
    <row r="18" spans="1:22" s="800" customFormat="1" ht="18" x14ac:dyDescent="0.3">
      <c r="A18" s="847" t="str">
        <f t="shared" si="3"/>
        <v/>
      </c>
      <c r="B18" s="704">
        <v>2</v>
      </c>
      <c r="C18" s="1392"/>
      <c r="D18" s="1393"/>
      <c r="E18" s="1406"/>
      <c r="F18" s="1397"/>
      <c r="G18" s="1397"/>
      <c r="H18" s="1408"/>
      <c r="I18" s="1379"/>
      <c r="J18" s="1381"/>
      <c r="K18" s="1375"/>
      <c r="L18" s="1373"/>
      <c r="M18" s="81" t="s">
        <v>412</v>
      </c>
      <c r="N18" s="11"/>
      <c r="O18" s="81" t="s">
        <v>332</v>
      </c>
      <c r="P18" s="12"/>
      <c r="Q18" s="13"/>
      <c r="R18" s="14"/>
      <c r="S18" s="15"/>
      <c r="T18" s="15"/>
      <c r="U18" s="381"/>
      <c r="V18" s="841" t="str">
        <f t="shared" si="4"/>
        <v/>
      </c>
    </row>
    <row r="19" spans="1:22" s="800" customFormat="1" ht="18" x14ac:dyDescent="0.3">
      <c r="A19" s="847" t="str">
        <f t="shared" si="3"/>
        <v/>
      </c>
      <c r="B19" s="704">
        <v>2</v>
      </c>
      <c r="C19" s="1392"/>
      <c r="D19" s="1393" t="s">
        <v>129</v>
      </c>
      <c r="E19" s="1407"/>
      <c r="F19" s="1397"/>
      <c r="G19" s="1397"/>
      <c r="H19" s="1408" t="str">
        <f t="shared" si="2"/>
        <v/>
      </c>
      <c r="I19" s="1378">
        <f>Logo!$F$15</f>
        <v>0.7</v>
      </c>
      <c r="J19" s="1380">
        <f>Logo!$F$16</f>
        <v>0.9</v>
      </c>
      <c r="K19" s="1374" t="str">
        <f>IF(E19="","",
IF(H19="","",
IF(F19=G19,100%,
IF(ISERROR(G19/F19),0,
IF(ISERROR(F19/G19),0,
IF(F19&lt;&gt;0,F19/G19,
0%))))))</f>
        <v/>
      </c>
      <c r="L19" s="1372">
        <f>IF(E19="",0,
IF(H19&gt;=J19,1,
IF(AND(H19&gt;I19,H19&lt;J19),2,3)))</f>
        <v>0</v>
      </c>
      <c r="M19" s="81" t="s">
        <v>413</v>
      </c>
      <c r="N19" s="11"/>
      <c r="O19" s="81" t="s">
        <v>333</v>
      </c>
      <c r="P19" s="12"/>
      <c r="Q19" s="13"/>
      <c r="R19" s="14"/>
      <c r="S19" s="15"/>
      <c r="T19" s="15"/>
      <c r="U19" s="381"/>
      <c r="V19" s="841" t="str">
        <f t="shared" si="4"/>
        <v/>
      </c>
    </row>
    <row r="20" spans="1:22" s="800" customFormat="1" ht="18" x14ac:dyDescent="0.3">
      <c r="A20" s="847" t="str">
        <f t="shared" si="3"/>
        <v/>
      </c>
      <c r="B20" s="704">
        <v>2</v>
      </c>
      <c r="C20" s="1392"/>
      <c r="D20" s="1393"/>
      <c r="E20" s="1406"/>
      <c r="F20" s="1397"/>
      <c r="G20" s="1397"/>
      <c r="H20" s="1408"/>
      <c r="I20" s="1379"/>
      <c r="J20" s="1381"/>
      <c r="K20" s="1375"/>
      <c r="L20" s="1373"/>
      <c r="M20" s="81" t="s">
        <v>414</v>
      </c>
      <c r="N20" s="11"/>
      <c r="O20" s="81" t="s">
        <v>334</v>
      </c>
      <c r="P20" s="12"/>
      <c r="Q20" s="13"/>
      <c r="R20" s="14"/>
      <c r="S20" s="15"/>
      <c r="T20" s="15"/>
      <c r="U20" s="381"/>
      <c r="V20" s="841" t="str">
        <f t="shared" si="4"/>
        <v/>
      </c>
    </row>
    <row r="21" spans="1:22" s="800" customFormat="1" ht="18" x14ac:dyDescent="0.3">
      <c r="A21" s="847" t="str">
        <f t="shared" si="3"/>
        <v/>
      </c>
      <c r="B21" s="704">
        <v>2</v>
      </c>
      <c r="C21" s="1392"/>
      <c r="D21" s="1393" t="s">
        <v>130</v>
      </c>
      <c r="E21" s="1406"/>
      <c r="F21" s="1397"/>
      <c r="G21" s="1397"/>
      <c r="H21" s="1408" t="str">
        <f t="shared" si="2"/>
        <v/>
      </c>
      <c r="I21" s="1378">
        <f>Logo!$F$15</f>
        <v>0.7</v>
      </c>
      <c r="J21" s="1380">
        <f>Logo!$F$16</f>
        <v>0.9</v>
      </c>
      <c r="K21" s="1374" t="str">
        <f>IF(E21="","",
IF(H21="","",
IF(F21=G21,100%,
IF(ISERROR(G21/F21),0,
IF(ISERROR(F21/G21),0,
IF(F21&lt;&gt;0,F21/G21,
0%))))))</f>
        <v/>
      </c>
      <c r="L21" s="1372">
        <f>IF(E21="",0,
IF(H21&gt;=J21,1,
IF(AND(H21&gt;I21,H21&lt;J21),2,3)))</f>
        <v>0</v>
      </c>
      <c r="M21" s="81" t="s">
        <v>415</v>
      </c>
      <c r="N21" s="11"/>
      <c r="O21" s="81" t="s">
        <v>335</v>
      </c>
      <c r="P21" s="12"/>
      <c r="Q21" s="13"/>
      <c r="R21" s="14"/>
      <c r="S21" s="15"/>
      <c r="T21" s="15"/>
      <c r="U21" s="381"/>
      <c r="V21" s="841" t="str">
        <f t="shared" si="4"/>
        <v/>
      </c>
    </row>
    <row r="22" spans="1:22" s="800" customFormat="1" ht="18" x14ac:dyDescent="0.3">
      <c r="A22" s="847" t="str">
        <f t="shared" si="3"/>
        <v/>
      </c>
      <c r="B22" s="704">
        <v>2</v>
      </c>
      <c r="C22" s="1392"/>
      <c r="D22" s="1393"/>
      <c r="E22" s="1406"/>
      <c r="F22" s="1397"/>
      <c r="G22" s="1397"/>
      <c r="H22" s="1408"/>
      <c r="I22" s="1379"/>
      <c r="J22" s="1381"/>
      <c r="K22" s="1375"/>
      <c r="L22" s="1373"/>
      <c r="M22" s="81" t="s">
        <v>416</v>
      </c>
      <c r="N22" s="11"/>
      <c r="O22" s="81" t="s">
        <v>336</v>
      </c>
      <c r="P22" s="12"/>
      <c r="Q22" s="13"/>
      <c r="R22" s="14"/>
      <c r="S22" s="15"/>
      <c r="T22" s="15"/>
      <c r="U22" s="381"/>
      <c r="V22" s="841" t="str">
        <f t="shared" si="4"/>
        <v/>
      </c>
    </row>
    <row r="23" spans="1:22" s="800" customFormat="1" ht="18" x14ac:dyDescent="0.3">
      <c r="A23" s="847" t="str">
        <f t="shared" ref="A23:A30" si="5">IF($C$23="","","ok")</f>
        <v/>
      </c>
      <c r="B23" s="868">
        <v>3</v>
      </c>
      <c r="C23" s="1398"/>
      <c r="D23" s="1387" t="s">
        <v>131</v>
      </c>
      <c r="E23" s="1388"/>
      <c r="F23" s="1390"/>
      <c r="G23" s="1386"/>
      <c r="H23" s="1408" t="str">
        <f t="shared" si="2"/>
        <v/>
      </c>
      <c r="I23" s="1378">
        <f>Logo!$F$15</f>
        <v>0.7</v>
      </c>
      <c r="J23" s="1380">
        <f>Logo!$F$16</f>
        <v>0.9</v>
      </c>
      <c r="K23" s="1374" t="str">
        <f>IF(E23="","",
IF(H23="","",
IF(F23=G23,100%,
IF(ISERROR(G23/F23),0,
IF(ISERROR(F23/G23),0,
IF(F23&lt;&gt;0,F23/G23,
0%))))))</f>
        <v/>
      </c>
      <c r="L23" s="1372">
        <f>IF(E23="",0,
IF(H23&gt;=J23,1,
IF(AND(H23&gt;I23,H23&lt;J23),2,3)))</f>
        <v>0</v>
      </c>
      <c r="M23" s="82" t="s">
        <v>417</v>
      </c>
      <c r="N23" s="6"/>
      <c r="O23" s="82" t="s">
        <v>337</v>
      </c>
      <c r="P23" s="7"/>
      <c r="Q23" s="8"/>
      <c r="R23" s="9"/>
      <c r="S23" s="10"/>
      <c r="T23" s="10"/>
      <c r="U23" s="380"/>
      <c r="V23" s="841" t="str">
        <f>IF($C$23="","","drucken")</f>
        <v/>
      </c>
    </row>
    <row r="24" spans="1:22" s="800" customFormat="1" ht="18" x14ac:dyDescent="0.3">
      <c r="A24" s="847" t="str">
        <f t="shared" si="5"/>
        <v/>
      </c>
      <c r="B24" s="704">
        <v>3</v>
      </c>
      <c r="C24" s="1398"/>
      <c r="D24" s="1387"/>
      <c r="E24" s="1389"/>
      <c r="F24" s="1391"/>
      <c r="G24" s="1386"/>
      <c r="H24" s="1408"/>
      <c r="I24" s="1379"/>
      <c r="J24" s="1381"/>
      <c r="K24" s="1375"/>
      <c r="L24" s="1373"/>
      <c r="M24" s="82" t="s">
        <v>418</v>
      </c>
      <c r="N24" s="6"/>
      <c r="O24" s="82" t="s">
        <v>338</v>
      </c>
      <c r="P24" s="7"/>
      <c r="Q24" s="8"/>
      <c r="R24" s="9"/>
      <c r="S24" s="10"/>
      <c r="T24" s="10"/>
      <c r="U24" s="380"/>
      <c r="V24" s="841" t="str">
        <f t="shared" ref="V24:V30" si="6">IF($C$23="","","drucken")</f>
        <v/>
      </c>
    </row>
    <row r="25" spans="1:22" s="800" customFormat="1" ht="18" x14ac:dyDescent="0.3">
      <c r="A25" s="847" t="str">
        <f t="shared" si="5"/>
        <v/>
      </c>
      <c r="B25" s="704">
        <v>3</v>
      </c>
      <c r="C25" s="1398"/>
      <c r="D25" s="1387" t="s">
        <v>132</v>
      </c>
      <c r="E25" s="1394"/>
      <c r="F25" s="1386"/>
      <c r="G25" s="1386"/>
      <c r="H25" s="1408" t="str">
        <f t="shared" si="2"/>
        <v/>
      </c>
      <c r="I25" s="1378">
        <f>Logo!$F$15</f>
        <v>0.7</v>
      </c>
      <c r="J25" s="1380">
        <f>Logo!$F$16</f>
        <v>0.9</v>
      </c>
      <c r="K25" s="1374" t="str">
        <f>IF(E25="","",
IF(H25="","",
IF(F25=G25,100%,
IF(ISERROR(G25/F25),0,
IF(ISERROR(F25/G25),0,
IF(F25&lt;&gt;0,F25/G25,
0%))))))</f>
        <v/>
      </c>
      <c r="L25" s="1372">
        <f>IF(E25="",0,
IF(H25&gt;=J25,1,
IF(AND(H25&gt;I25,H25&lt;J25),2,3)))</f>
        <v>0</v>
      </c>
      <c r="M25" s="82" t="s">
        <v>419</v>
      </c>
      <c r="N25" s="6"/>
      <c r="O25" s="82" t="s">
        <v>339</v>
      </c>
      <c r="P25" s="7"/>
      <c r="Q25" s="8"/>
      <c r="R25" s="9"/>
      <c r="S25" s="10"/>
      <c r="T25" s="10"/>
      <c r="U25" s="380"/>
      <c r="V25" s="841" t="str">
        <f t="shared" si="6"/>
        <v/>
      </c>
    </row>
    <row r="26" spans="1:22" s="800" customFormat="1" ht="18" x14ac:dyDescent="0.3">
      <c r="A26" s="847" t="str">
        <f t="shared" si="5"/>
        <v/>
      </c>
      <c r="B26" s="704">
        <v>3</v>
      </c>
      <c r="C26" s="1398"/>
      <c r="D26" s="1387"/>
      <c r="E26" s="1394"/>
      <c r="F26" s="1386"/>
      <c r="G26" s="1386"/>
      <c r="H26" s="1408"/>
      <c r="I26" s="1379"/>
      <c r="J26" s="1381"/>
      <c r="K26" s="1375"/>
      <c r="L26" s="1373"/>
      <c r="M26" s="82" t="s">
        <v>420</v>
      </c>
      <c r="N26" s="6"/>
      <c r="O26" s="82" t="s">
        <v>340</v>
      </c>
      <c r="P26" s="7"/>
      <c r="Q26" s="8"/>
      <c r="R26" s="9"/>
      <c r="S26" s="10"/>
      <c r="T26" s="10"/>
      <c r="U26" s="380"/>
      <c r="V26" s="841" t="str">
        <f t="shared" si="6"/>
        <v/>
      </c>
    </row>
    <row r="27" spans="1:22" s="800" customFormat="1" ht="18" x14ac:dyDescent="0.3">
      <c r="A27" s="847" t="str">
        <f t="shared" si="5"/>
        <v/>
      </c>
      <c r="B27" s="704">
        <v>3</v>
      </c>
      <c r="C27" s="1398"/>
      <c r="D27" s="1387" t="s">
        <v>133</v>
      </c>
      <c r="E27" s="1403"/>
      <c r="F27" s="1386"/>
      <c r="G27" s="1386"/>
      <c r="H27" s="1408" t="str">
        <f t="shared" si="2"/>
        <v/>
      </c>
      <c r="I27" s="1378">
        <f>Logo!$F$15</f>
        <v>0.7</v>
      </c>
      <c r="J27" s="1380">
        <f>Logo!$F$16</f>
        <v>0.9</v>
      </c>
      <c r="K27" s="1374" t="str">
        <f>IF(E27="","",
IF(H27="","",
IF(F27=G27,100%,
IF(ISERROR(G27/F27),0,
IF(ISERROR(F27/G27),0,
IF(F27&lt;&gt;0,F27/G27,
0%))))))</f>
        <v/>
      </c>
      <c r="L27" s="1372">
        <f>IF(E27="",0,
IF(H27&gt;=J27,1,
IF(AND(H27&gt;I27,H27&lt;J27),2,3)))</f>
        <v>0</v>
      </c>
      <c r="M27" s="82" t="s">
        <v>421</v>
      </c>
      <c r="N27" s="6"/>
      <c r="O27" s="82" t="s">
        <v>341</v>
      </c>
      <c r="P27" s="7"/>
      <c r="Q27" s="8"/>
      <c r="R27" s="9"/>
      <c r="S27" s="10"/>
      <c r="T27" s="10"/>
      <c r="U27" s="380"/>
      <c r="V27" s="841" t="str">
        <f t="shared" si="6"/>
        <v/>
      </c>
    </row>
    <row r="28" spans="1:22" s="800" customFormat="1" ht="18" x14ac:dyDescent="0.3">
      <c r="A28" s="847" t="str">
        <f t="shared" si="5"/>
        <v/>
      </c>
      <c r="B28" s="704">
        <v>3</v>
      </c>
      <c r="C28" s="1398"/>
      <c r="D28" s="1387"/>
      <c r="E28" s="1394"/>
      <c r="F28" s="1386"/>
      <c r="G28" s="1386"/>
      <c r="H28" s="1408"/>
      <c r="I28" s="1379"/>
      <c r="J28" s="1381"/>
      <c r="K28" s="1375"/>
      <c r="L28" s="1373"/>
      <c r="M28" s="82" t="s">
        <v>422</v>
      </c>
      <c r="N28" s="6"/>
      <c r="O28" s="82" t="s">
        <v>342</v>
      </c>
      <c r="P28" s="7"/>
      <c r="Q28" s="8"/>
      <c r="R28" s="9"/>
      <c r="S28" s="10"/>
      <c r="T28" s="10"/>
      <c r="U28" s="380"/>
      <c r="V28" s="841" t="str">
        <f t="shared" si="6"/>
        <v/>
      </c>
    </row>
    <row r="29" spans="1:22" s="800" customFormat="1" ht="18" x14ac:dyDescent="0.3">
      <c r="A29" s="847" t="str">
        <f t="shared" si="5"/>
        <v/>
      </c>
      <c r="B29" s="704">
        <v>3</v>
      </c>
      <c r="C29" s="1398"/>
      <c r="D29" s="1387" t="s">
        <v>134</v>
      </c>
      <c r="E29" s="1394"/>
      <c r="F29" s="1386"/>
      <c r="G29" s="1386"/>
      <c r="H29" s="1408" t="str">
        <f t="shared" si="2"/>
        <v/>
      </c>
      <c r="I29" s="1378">
        <f>Logo!$F$15</f>
        <v>0.7</v>
      </c>
      <c r="J29" s="1380">
        <f>Logo!$F$16</f>
        <v>0.9</v>
      </c>
      <c r="K29" s="1374" t="str">
        <f>IF(E29="","",
IF(H29="","",
IF(F29=G29,100%,
IF(ISERROR(G29/F29),0,
IF(ISERROR(F29/G29),0,
IF(F29&lt;&gt;0,F29/G29,
0%))))))</f>
        <v/>
      </c>
      <c r="L29" s="1372">
        <f>IF(E29="",0,
IF(H29&gt;=J29,1,
IF(AND(H29&gt;I29,H29&lt;J29),2,3)))</f>
        <v>0</v>
      </c>
      <c r="M29" s="82" t="s">
        <v>423</v>
      </c>
      <c r="N29" s="6"/>
      <c r="O29" s="82" t="s">
        <v>343</v>
      </c>
      <c r="P29" s="7"/>
      <c r="Q29" s="8"/>
      <c r="R29" s="9"/>
      <c r="S29" s="10"/>
      <c r="T29" s="10"/>
      <c r="U29" s="380"/>
      <c r="V29" s="841" t="str">
        <f t="shared" si="6"/>
        <v/>
      </c>
    </row>
    <row r="30" spans="1:22" s="800" customFormat="1" ht="18" x14ac:dyDescent="0.3">
      <c r="A30" s="847" t="str">
        <f t="shared" si="5"/>
        <v/>
      </c>
      <c r="B30" s="704">
        <v>3</v>
      </c>
      <c r="C30" s="1398"/>
      <c r="D30" s="1387"/>
      <c r="E30" s="1394"/>
      <c r="F30" s="1386"/>
      <c r="G30" s="1386"/>
      <c r="H30" s="1408"/>
      <c r="I30" s="1379"/>
      <c r="J30" s="1381"/>
      <c r="K30" s="1375"/>
      <c r="L30" s="1373"/>
      <c r="M30" s="82" t="s">
        <v>424</v>
      </c>
      <c r="N30" s="6"/>
      <c r="O30" s="82" t="s">
        <v>344</v>
      </c>
      <c r="P30" s="7"/>
      <c r="Q30" s="8"/>
      <c r="R30" s="9"/>
      <c r="S30" s="10"/>
      <c r="T30" s="10"/>
      <c r="U30" s="380"/>
      <c r="V30" s="841" t="str">
        <f t="shared" si="6"/>
        <v/>
      </c>
    </row>
    <row r="31" spans="1:22" s="800" customFormat="1" ht="18" x14ac:dyDescent="0.3">
      <c r="A31" s="847" t="str">
        <f t="shared" ref="A31:A38" si="7">IF($C$31="","","ok")</f>
        <v/>
      </c>
      <c r="B31" s="709">
        <v>4</v>
      </c>
      <c r="C31" s="1392"/>
      <c r="D31" s="1393" t="s">
        <v>135</v>
      </c>
      <c r="E31" s="1404"/>
      <c r="F31" s="1395"/>
      <c r="G31" s="1397"/>
      <c r="H31" s="1408" t="str">
        <f t="shared" si="2"/>
        <v/>
      </c>
      <c r="I31" s="1378">
        <f>Logo!$F$15</f>
        <v>0.7</v>
      </c>
      <c r="J31" s="1380">
        <f>Logo!$F$16</f>
        <v>0.9</v>
      </c>
      <c r="K31" s="1374" t="str">
        <f>IF(E31="","",
IF(H31="","",
IF(F31=G31,100%,
IF(ISERROR(G31/F31),0,
IF(ISERROR(F31/G31),0,
IF(F31&lt;&gt;0,F31/G31,
0%))))))</f>
        <v/>
      </c>
      <c r="L31" s="1372">
        <f>IF(E31="",0,
IF(H31&gt;=J31,1,
IF(AND(H31&gt;I31,H31&lt;J31),2,3)))</f>
        <v>0</v>
      </c>
      <c r="M31" s="81" t="s">
        <v>425</v>
      </c>
      <c r="N31" s="11"/>
      <c r="O31" s="81" t="s">
        <v>345</v>
      </c>
      <c r="P31" s="12"/>
      <c r="Q31" s="13"/>
      <c r="R31" s="14"/>
      <c r="S31" s="15"/>
      <c r="T31" s="15"/>
      <c r="U31" s="381"/>
      <c r="V31" s="841" t="str">
        <f>IF($C$31="","","drucken")</f>
        <v/>
      </c>
    </row>
    <row r="32" spans="1:22" s="800" customFormat="1" ht="18" x14ac:dyDescent="0.3">
      <c r="A32" s="847" t="str">
        <f t="shared" si="7"/>
        <v/>
      </c>
      <c r="B32" s="704">
        <v>4</v>
      </c>
      <c r="C32" s="1392"/>
      <c r="D32" s="1393"/>
      <c r="E32" s="1405"/>
      <c r="F32" s="1396"/>
      <c r="G32" s="1397"/>
      <c r="H32" s="1408"/>
      <c r="I32" s="1379"/>
      <c r="J32" s="1381"/>
      <c r="K32" s="1375"/>
      <c r="L32" s="1373"/>
      <c r="M32" s="81" t="s">
        <v>426</v>
      </c>
      <c r="N32" s="11"/>
      <c r="O32" s="81" t="s">
        <v>346</v>
      </c>
      <c r="P32" s="12"/>
      <c r="Q32" s="13"/>
      <c r="R32" s="14"/>
      <c r="S32" s="15"/>
      <c r="T32" s="15"/>
      <c r="U32" s="381"/>
      <c r="V32" s="841" t="str">
        <f t="shared" ref="V32:V38" si="8">IF($C$31="","","drucken")</f>
        <v/>
      </c>
    </row>
    <row r="33" spans="1:22" s="800" customFormat="1" ht="18" x14ac:dyDescent="0.3">
      <c r="A33" s="847" t="str">
        <f t="shared" si="7"/>
        <v/>
      </c>
      <c r="B33" s="704">
        <v>4</v>
      </c>
      <c r="C33" s="1392"/>
      <c r="D33" s="1393" t="s">
        <v>136</v>
      </c>
      <c r="E33" s="1406"/>
      <c r="F33" s="1397"/>
      <c r="G33" s="1397"/>
      <c r="H33" s="1408" t="str">
        <f t="shared" si="2"/>
        <v/>
      </c>
      <c r="I33" s="1378">
        <f>Logo!$F$15</f>
        <v>0.7</v>
      </c>
      <c r="J33" s="1380">
        <f>Logo!$F$16</f>
        <v>0.9</v>
      </c>
      <c r="K33" s="1374" t="str">
        <f>IF(E33="","",
IF(H33="","",
IF(F33=G33,100%,
IF(ISERROR(G33/F33),0,
IF(ISERROR(F33/G33),0,
IF(F33&lt;&gt;0,F33/G33,
0%))))))</f>
        <v/>
      </c>
      <c r="L33" s="1372">
        <f>IF(E33="",0,
IF(H33&gt;=J33,1,
IF(AND(H33&gt;I33,H33&lt;J33),2,3)))</f>
        <v>0</v>
      </c>
      <c r="M33" s="81" t="s">
        <v>427</v>
      </c>
      <c r="N33" s="11"/>
      <c r="O33" s="81" t="s">
        <v>347</v>
      </c>
      <c r="P33" s="12"/>
      <c r="Q33" s="13"/>
      <c r="R33" s="14"/>
      <c r="S33" s="15"/>
      <c r="T33" s="15"/>
      <c r="U33" s="381"/>
      <c r="V33" s="841" t="str">
        <f t="shared" si="8"/>
        <v/>
      </c>
    </row>
    <row r="34" spans="1:22" s="800" customFormat="1" ht="18" x14ac:dyDescent="0.3">
      <c r="A34" s="847" t="str">
        <f t="shared" si="7"/>
        <v/>
      </c>
      <c r="B34" s="704">
        <v>4</v>
      </c>
      <c r="C34" s="1392"/>
      <c r="D34" s="1393"/>
      <c r="E34" s="1406"/>
      <c r="F34" s="1397"/>
      <c r="G34" s="1397"/>
      <c r="H34" s="1408"/>
      <c r="I34" s="1379"/>
      <c r="J34" s="1381"/>
      <c r="K34" s="1375"/>
      <c r="L34" s="1373"/>
      <c r="M34" s="81" t="s">
        <v>428</v>
      </c>
      <c r="N34" s="11"/>
      <c r="O34" s="81" t="s">
        <v>348</v>
      </c>
      <c r="P34" s="12"/>
      <c r="Q34" s="13"/>
      <c r="R34" s="14"/>
      <c r="S34" s="15"/>
      <c r="T34" s="15"/>
      <c r="U34" s="381"/>
      <c r="V34" s="841" t="str">
        <f t="shared" si="8"/>
        <v/>
      </c>
    </row>
    <row r="35" spans="1:22" s="800" customFormat="1" ht="18" x14ac:dyDescent="0.3">
      <c r="A35" s="847" t="str">
        <f t="shared" si="7"/>
        <v/>
      </c>
      <c r="B35" s="704">
        <v>4</v>
      </c>
      <c r="C35" s="1392"/>
      <c r="D35" s="1393" t="s">
        <v>137</v>
      </c>
      <c r="E35" s="1407"/>
      <c r="F35" s="1397"/>
      <c r="G35" s="1397"/>
      <c r="H35" s="1408" t="str">
        <f t="shared" si="2"/>
        <v/>
      </c>
      <c r="I35" s="1378">
        <f>Logo!$F$15</f>
        <v>0.7</v>
      </c>
      <c r="J35" s="1380">
        <f>Logo!$F$16</f>
        <v>0.9</v>
      </c>
      <c r="K35" s="1374" t="str">
        <f>IF(E35="","",
IF(H35="","",
IF(F35=G35,100%,
IF(ISERROR(G35/F35),0,
IF(ISERROR(F35/G35),0,
IF(F35&lt;&gt;0,F35/G35,
0%))))))</f>
        <v/>
      </c>
      <c r="L35" s="1372">
        <f>IF(E35="",0,
IF(H35&gt;=J35,1,
IF(AND(H35&gt;I35,H35&lt;J35),2,3)))</f>
        <v>0</v>
      </c>
      <c r="M35" s="81" t="s">
        <v>429</v>
      </c>
      <c r="N35" s="11"/>
      <c r="O35" s="81" t="s">
        <v>349</v>
      </c>
      <c r="P35" s="12"/>
      <c r="Q35" s="13"/>
      <c r="R35" s="14"/>
      <c r="S35" s="15"/>
      <c r="T35" s="15"/>
      <c r="U35" s="381"/>
      <c r="V35" s="841" t="str">
        <f t="shared" si="8"/>
        <v/>
      </c>
    </row>
    <row r="36" spans="1:22" s="800" customFormat="1" ht="18" x14ac:dyDescent="0.3">
      <c r="A36" s="847" t="str">
        <f t="shared" si="7"/>
        <v/>
      </c>
      <c r="B36" s="704">
        <v>4</v>
      </c>
      <c r="C36" s="1392"/>
      <c r="D36" s="1393"/>
      <c r="E36" s="1406"/>
      <c r="F36" s="1397"/>
      <c r="G36" s="1397"/>
      <c r="H36" s="1408"/>
      <c r="I36" s="1379"/>
      <c r="J36" s="1381"/>
      <c r="K36" s="1375"/>
      <c r="L36" s="1373"/>
      <c r="M36" s="81" t="s">
        <v>430</v>
      </c>
      <c r="N36" s="11"/>
      <c r="O36" s="81" t="s">
        <v>350</v>
      </c>
      <c r="P36" s="12"/>
      <c r="Q36" s="13"/>
      <c r="R36" s="14"/>
      <c r="S36" s="15"/>
      <c r="T36" s="15"/>
      <c r="U36" s="381"/>
      <c r="V36" s="841" t="str">
        <f t="shared" si="8"/>
        <v/>
      </c>
    </row>
    <row r="37" spans="1:22" s="800" customFormat="1" ht="18" x14ac:dyDescent="0.3">
      <c r="A37" s="847" t="str">
        <f t="shared" si="7"/>
        <v/>
      </c>
      <c r="B37" s="704">
        <v>4</v>
      </c>
      <c r="C37" s="1392"/>
      <c r="D37" s="1393" t="s">
        <v>138</v>
      </c>
      <c r="E37" s="1406"/>
      <c r="F37" s="1397"/>
      <c r="G37" s="1397"/>
      <c r="H37" s="1408" t="str">
        <f t="shared" si="2"/>
        <v/>
      </c>
      <c r="I37" s="1378">
        <f>Logo!$F$15</f>
        <v>0.7</v>
      </c>
      <c r="J37" s="1380">
        <f>Logo!$F$16</f>
        <v>0.9</v>
      </c>
      <c r="K37" s="1374" t="str">
        <f>IF(E37="","",
IF(H37="","",
IF(F37=G37,100%,
IF(ISERROR(G37/F37),0,
IF(ISERROR(F37/G37),0,
IF(F37&lt;&gt;0,F37/G37,
0%))))))</f>
        <v/>
      </c>
      <c r="L37" s="1372">
        <f>IF(E37="",0,
IF(H37&gt;=J37,1,
IF(AND(H37&gt;I37,H37&lt;J37),2,3)))</f>
        <v>0</v>
      </c>
      <c r="M37" s="81" t="s">
        <v>431</v>
      </c>
      <c r="N37" s="11"/>
      <c r="O37" s="81" t="s">
        <v>351</v>
      </c>
      <c r="P37" s="12"/>
      <c r="Q37" s="13"/>
      <c r="R37" s="14"/>
      <c r="S37" s="15"/>
      <c r="T37" s="15"/>
      <c r="U37" s="381"/>
      <c r="V37" s="841" t="str">
        <f t="shared" si="8"/>
        <v/>
      </c>
    </row>
    <row r="38" spans="1:22" s="800" customFormat="1" ht="18" x14ac:dyDescent="0.3">
      <c r="A38" s="847" t="str">
        <f t="shared" si="7"/>
        <v/>
      </c>
      <c r="B38" s="704">
        <v>4</v>
      </c>
      <c r="C38" s="1392"/>
      <c r="D38" s="1393"/>
      <c r="E38" s="1406"/>
      <c r="F38" s="1397"/>
      <c r="G38" s="1397"/>
      <c r="H38" s="1408"/>
      <c r="I38" s="1379"/>
      <c r="J38" s="1381"/>
      <c r="K38" s="1375"/>
      <c r="L38" s="1373"/>
      <c r="M38" s="81" t="s">
        <v>432</v>
      </c>
      <c r="N38" s="11"/>
      <c r="O38" s="81" t="s">
        <v>352</v>
      </c>
      <c r="P38" s="12"/>
      <c r="Q38" s="13"/>
      <c r="R38" s="14"/>
      <c r="S38" s="15"/>
      <c r="T38" s="15"/>
      <c r="U38" s="381"/>
      <c r="V38" s="841" t="str">
        <f t="shared" si="8"/>
        <v/>
      </c>
    </row>
    <row r="39" spans="1:22" s="800" customFormat="1" ht="18" x14ac:dyDescent="0.3">
      <c r="A39" s="847" t="str">
        <f t="shared" ref="A39:A46" si="9">IF($C$39="","","ok")</f>
        <v/>
      </c>
      <c r="B39" s="709">
        <v>5</v>
      </c>
      <c r="C39" s="1398"/>
      <c r="D39" s="1387" t="s">
        <v>139</v>
      </c>
      <c r="E39" s="1388"/>
      <c r="F39" s="1390"/>
      <c r="G39" s="1386"/>
      <c r="H39" s="1408" t="str">
        <f t="shared" si="2"/>
        <v/>
      </c>
      <c r="I39" s="1378">
        <f>Logo!$F$15</f>
        <v>0.7</v>
      </c>
      <c r="J39" s="1380">
        <f>Logo!$F$16</f>
        <v>0.9</v>
      </c>
      <c r="K39" s="1374" t="str">
        <f>IF(E39="","",
IF(H39="","",
IF(F39=G39,100%,
IF(ISERROR(G39/F39),0,
IF(ISERROR(F39/G39),0,
IF(F39&lt;&gt;0,F39/G39,
0%))))))</f>
        <v/>
      </c>
      <c r="L39" s="1372">
        <f>IF(E39="",0,
IF(H39&gt;=J39,1,
IF(AND(H39&gt;I39,H39&lt;J39),2,3)))</f>
        <v>0</v>
      </c>
      <c r="M39" s="82" t="s">
        <v>433</v>
      </c>
      <c r="N39" s="6"/>
      <c r="O39" s="82" t="s">
        <v>353</v>
      </c>
      <c r="P39" s="7"/>
      <c r="Q39" s="8"/>
      <c r="R39" s="9"/>
      <c r="S39" s="10"/>
      <c r="T39" s="10"/>
      <c r="U39" s="380"/>
      <c r="V39" s="841" t="str">
        <f>IF($C$39="","","drucken")</f>
        <v/>
      </c>
    </row>
    <row r="40" spans="1:22" s="800" customFormat="1" ht="18" x14ac:dyDescent="0.3">
      <c r="A40" s="847" t="str">
        <f t="shared" si="9"/>
        <v/>
      </c>
      <c r="B40" s="704">
        <v>5</v>
      </c>
      <c r="C40" s="1398"/>
      <c r="D40" s="1387"/>
      <c r="E40" s="1389"/>
      <c r="F40" s="1391"/>
      <c r="G40" s="1386"/>
      <c r="H40" s="1408"/>
      <c r="I40" s="1379"/>
      <c r="J40" s="1381"/>
      <c r="K40" s="1375"/>
      <c r="L40" s="1373"/>
      <c r="M40" s="82" t="s">
        <v>434</v>
      </c>
      <c r="N40" s="6"/>
      <c r="O40" s="82" t="s">
        <v>354</v>
      </c>
      <c r="P40" s="7"/>
      <c r="Q40" s="8"/>
      <c r="R40" s="9"/>
      <c r="S40" s="10"/>
      <c r="T40" s="10"/>
      <c r="U40" s="380"/>
      <c r="V40" s="841" t="str">
        <f t="shared" ref="V40:V46" si="10">IF($C$39="","","drucken")</f>
        <v/>
      </c>
    </row>
    <row r="41" spans="1:22" s="800" customFormat="1" ht="18" x14ac:dyDescent="0.3">
      <c r="A41" s="847" t="str">
        <f t="shared" si="9"/>
        <v/>
      </c>
      <c r="B41" s="704">
        <v>5</v>
      </c>
      <c r="C41" s="1398"/>
      <c r="D41" s="1387" t="s">
        <v>140</v>
      </c>
      <c r="E41" s="1394"/>
      <c r="F41" s="1386"/>
      <c r="G41" s="1386"/>
      <c r="H41" s="1408" t="str">
        <f t="shared" si="2"/>
        <v/>
      </c>
      <c r="I41" s="1378">
        <f>Logo!$F$15</f>
        <v>0.7</v>
      </c>
      <c r="J41" s="1380">
        <f>Logo!$F$16</f>
        <v>0.9</v>
      </c>
      <c r="K41" s="1374" t="str">
        <f>IF(E41="","",
IF(H41="","",
IF(F41=G41,100%,
IF(ISERROR(G41/F41),0,
IF(ISERROR(F41/G41),0,
IF(F41&lt;&gt;0,F41/G41,
0%))))))</f>
        <v/>
      </c>
      <c r="L41" s="1372">
        <f>IF(E41="",0,
IF(H41&gt;=J41,1,
IF(AND(H41&gt;I41,H41&lt;J41),2,3)))</f>
        <v>0</v>
      </c>
      <c r="M41" s="82" t="s">
        <v>435</v>
      </c>
      <c r="N41" s="6"/>
      <c r="O41" s="82" t="s">
        <v>355</v>
      </c>
      <c r="P41" s="7"/>
      <c r="Q41" s="8"/>
      <c r="R41" s="9"/>
      <c r="S41" s="10"/>
      <c r="T41" s="10"/>
      <c r="U41" s="380"/>
      <c r="V41" s="841" t="str">
        <f t="shared" si="10"/>
        <v/>
      </c>
    </row>
    <row r="42" spans="1:22" s="800" customFormat="1" ht="18" x14ac:dyDescent="0.3">
      <c r="A42" s="847" t="str">
        <f t="shared" si="9"/>
        <v/>
      </c>
      <c r="B42" s="704">
        <v>5</v>
      </c>
      <c r="C42" s="1398"/>
      <c r="D42" s="1387"/>
      <c r="E42" s="1394"/>
      <c r="F42" s="1386"/>
      <c r="G42" s="1386"/>
      <c r="H42" s="1408"/>
      <c r="I42" s="1379"/>
      <c r="J42" s="1381"/>
      <c r="K42" s="1375"/>
      <c r="L42" s="1373"/>
      <c r="M42" s="82" t="s">
        <v>436</v>
      </c>
      <c r="N42" s="6"/>
      <c r="O42" s="82" t="s">
        <v>356</v>
      </c>
      <c r="P42" s="7"/>
      <c r="Q42" s="8"/>
      <c r="R42" s="9"/>
      <c r="S42" s="10"/>
      <c r="T42" s="10"/>
      <c r="U42" s="380"/>
      <c r="V42" s="841" t="str">
        <f t="shared" si="10"/>
        <v/>
      </c>
    </row>
    <row r="43" spans="1:22" s="800" customFormat="1" ht="18" x14ac:dyDescent="0.3">
      <c r="A43" s="847" t="str">
        <f t="shared" si="9"/>
        <v/>
      </c>
      <c r="B43" s="704">
        <v>5</v>
      </c>
      <c r="C43" s="1398"/>
      <c r="D43" s="1387" t="s">
        <v>141</v>
      </c>
      <c r="E43" s="1403"/>
      <c r="F43" s="1386"/>
      <c r="G43" s="1386"/>
      <c r="H43" s="1408" t="str">
        <f t="shared" si="2"/>
        <v/>
      </c>
      <c r="I43" s="1378">
        <f>Logo!$F$15</f>
        <v>0.7</v>
      </c>
      <c r="J43" s="1380">
        <f>Logo!$F$16</f>
        <v>0.9</v>
      </c>
      <c r="K43" s="1374" t="str">
        <f>IF(E43="","",
IF(H43="","",
IF(F43=G43,100%,
IF(ISERROR(G43/F43),0,
IF(ISERROR(F43/G43),0,
IF(F43&lt;&gt;0,F43/G43,
0%))))))</f>
        <v/>
      </c>
      <c r="L43" s="1372">
        <f>IF(E43="",0,
IF(H43&gt;=J43,1,
IF(AND(H43&gt;I43,H43&lt;J43),2,3)))</f>
        <v>0</v>
      </c>
      <c r="M43" s="82" t="s">
        <v>437</v>
      </c>
      <c r="N43" s="6"/>
      <c r="O43" s="82" t="s">
        <v>357</v>
      </c>
      <c r="P43" s="7"/>
      <c r="Q43" s="8"/>
      <c r="R43" s="9"/>
      <c r="S43" s="10"/>
      <c r="T43" s="10"/>
      <c r="U43" s="380"/>
      <c r="V43" s="841" t="str">
        <f t="shared" si="10"/>
        <v/>
      </c>
    </row>
    <row r="44" spans="1:22" s="800" customFormat="1" ht="18" x14ac:dyDescent="0.3">
      <c r="A44" s="847" t="str">
        <f t="shared" si="9"/>
        <v/>
      </c>
      <c r="B44" s="704">
        <v>5</v>
      </c>
      <c r="C44" s="1398"/>
      <c r="D44" s="1387"/>
      <c r="E44" s="1394"/>
      <c r="F44" s="1386"/>
      <c r="G44" s="1386"/>
      <c r="H44" s="1408"/>
      <c r="I44" s="1379"/>
      <c r="J44" s="1381"/>
      <c r="K44" s="1375"/>
      <c r="L44" s="1373"/>
      <c r="M44" s="82" t="s">
        <v>438</v>
      </c>
      <c r="N44" s="6"/>
      <c r="O44" s="82" t="s">
        <v>358</v>
      </c>
      <c r="P44" s="7"/>
      <c r="Q44" s="8"/>
      <c r="R44" s="9"/>
      <c r="S44" s="10"/>
      <c r="T44" s="10"/>
      <c r="U44" s="380"/>
      <c r="V44" s="841" t="str">
        <f t="shared" si="10"/>
        <v/>
      </c>
    </row>
    <row r="45" spans="1:22" s="800" customFormat="1" ht="18" x14ac:dyDescent="0.3">
      <c r="A45" s="847" t="str">
        <f t="shared" si="9"/>
        <v/>
      </c>
      <c r="B45" s="704">
        <v>5</v>
      </c>
      <c r="C45" s="1398"/>
      <c r="D45" s="1387" t="s">
        <v>142</v>
      </c>
      <c r="E45" s="1394"/>
      <c r="F45" s="1386"/>
      <c r="G45" s="1386"/>
      <c r="H45" s="1408" t="str">
        <f t="shared" si="2"/>
        <v/>
      </c>
      <c r="I45" s="1378">
        <f>Logo!$F$15</f>
        <v>0.7</v>
      </c>
      <c r="J45" s="1380">
        <f>Logo!$F$16</f>
        <v>0.9</v>
      </c>
      <c r="K45" s="1374" t="str">
        <f>IF(E45="","",
IF(H45="","",
IF(F45=G45,100%,
IF(ISERROR(G45/F45),0,
IF(ISERROR(F45/G45),0,
IF(F45&lt;&gt;0,F45/G45,
0%))))))</f>
        <v/>
      </c>
      <c r="L45" s="1372">
        <f>IF(E45="",0,
IF(H45&gt;=J45,1,
IF(AND(H45&gt;I45,H45&lt;J45),2,3)))</f>
        <v>0</v>
      </c>
      <c r="M45" s="82" t="s">
        <v>439</v>
      </c>
      <c r="N45" s="6"/>
      <c r="O45" s="82" t="s">
        <v>359</v>
      </c>
      <c r="P45" s="7"/>
      <c r="Q45" s="8"/>
      <c r="R45" s="9"/>
      <c r="S45" s="10"/>
      <c r="T45" s="10"/>
      <c r="U45" s="380"/>
      <c r="V45" s="841" t="str">
        <f t="shared" si="10"/>
        <v/>
      </c>
    </row>
    <row r="46" spans="1:22" s="800" customFormat="1" ht="18" x14ac:dyDescent="0.3">
      <c r="A46" s="847" t="str">
        <f t="shared" si="9"/>
        <v/>
      </c>
      <c r="B46" s="704">
        <v>5</v>
      </c>
      <c r="C46" s="1398"/>
      <c r="D46" s="1387"/>
      <c r="E46" s="1394"/>
      <c r="F46" s="1386"/>
      <c r="G46" s="1386"/>
      <c r="H46" s="1408"/>
      <c r="I46" s="1379"/>
      <c r="J46" s="1381"/>
      <c r="K46" s="1375"/>
      <c r="L46" s="1373"/>
      <c r="M46" s="82" t="s">
        <v>440</v>
      </c>
      <c r="N46" s="6"/>
      <c r="O46" s="82" t="s">
        <v>360</v>
      </c>
      <c r="P46" s="7"/>
      <c r="Q46" s="8"/>
      <c r="R46" s="9"/>
      <c r="S46" s="10"/>
      <c r="T46" s="10"/>
      <c r="U46" s="380"/>
      <c r="V46" s="841" t="str">
        <f t="shared" si="10"/>
        <v/>
      </c>
    </row>
    <row r="47" spans="1:22" s="800" customFormat="1" ht="18" x14ac:dyDescent="0.3">
      <c r="A47" s="847" t="str">
        <f t="shared" ref="A47:A54" si="11">IF($C$47="","","ok")</f>
        <v/>
      </c>
      <c r="B47" s="709">
        <v>6</v>
      </c>
      <c r="C47" s="1392"/>
      <c r="D47" s="1393" t="s">
        <v>143</v>
      </c>
      <c r="E47" s="1404"/>
      <c r="F47" s="1395"/>
      <c r="G47" s="1397"/>
      <c r="H47" s="1408" t="str">
        <f t="shared" si="2"/>
        <v/>
      </c>
      <c r="I47" s="1378">
        <f>Logo!$F$15</f>
        <v>0.7</v>
      </c>
      <c r="J47" s="1380">
        <f>Logo!$F$16</f>
        <v>0.9</v>
      </c>
      <c r="K47" s="1374" t="str">
        <f>IF(E47="","",
IF(H47="","",
IF(F47=G47,100%,
IF(ISERROR(G47/F47),0,
IF(ISERROR(F47/G47),0,
IF(F47&lt;&gt;0,F47/G47,
0%))))))</f>
        <v/>
      </c>
      <c r="L47" s="1372">
        <f>IF(E47="",0,
IF(H47&gt;=J47,1,
IF(AND(H47&gt;I47,H47&lt;J47),2,3)))</f>
        <v>0</v>
      </c>
      <c r="M47" s="81" t="s">
        <v>441</v>
      </c>
      <c r="N47" s="11"/>
      <c r="O47" s="81" t="s">
        <v>361</v>
      </c>
      <c r="P47" s="12"/>
      <c r="Q47" s="13"/>
      <c r="R47" s="14"/>
      <c r="S47" s="15"/>
      <c r="T47" s="15"/>
      <c r="U47" s="381"/>
      <c r="V47" s="841" t="str">
        <f>IF($C$47="","","drucken")</f>
        <v/>
      </c>
    </row>
    <row r="48" spans="1:22" s="801" customFormat="1" ht="18" x14ac:dyDescent="0.3">
      <c r="A48" s="847" t="str">
        <f t="shared" si="11"/>
        <v/>
      </c>
      <c r="B48" s="704">
        <v>6</v>
      </c>
      <c r="C48" s="1392"/>
      <c r="D48" s="1393"/>
      <c r="E48" s="1405"/>
      <c r="F48" s="1396"/>
      <c r="G48" s="1397"/>
      <c r="H48" s="1408"/>
      <c r="I48" s="1379"/>
      <c r="J48" s="1381"/>
      <c r="K48" s="1375"/>
      <c r="L48" s="1373"/>
      <c r="M48" s="81" t="s">
        <v>442</v>
      </c>
      <c r="N48" s="11"/>
      <c r="O48" s="81" t="s">
        <v>362</v>
      </c>
      <c r="P48" s="12"/>
      <c r="Q48" s="13"/>
      <c r="R48" s="14"/>
      <c r="S48" s="15"/>
      <c r="T48" s="15"/>
      <c r="U48" s="381"/>
      <c r="V48" s="841" t="str">
        <f t="shared" ref="V48:V54" si="12">IF($C$47="","","drucken")</f>
        <v/>
      </c>
    </row>
    <row r="49" spans="1:22" s="801" customFormat="1" ht="18" x14ac:dyDescent="0.3">
      <c r="A49" s="847" t="str">
        <f t="shared" si="11"/>
        <v/>
      </c>
      <c r="B49" s="704">
        <v>6</v>
      </c>
      <c r="C49" s="1392"/>
      <c r="D49" s="1393" t="s">
        <v>144</v>
      </c>
      <c r="E49" s="1406"/>
      <c r="F49" s="1397"/>
      <c r="G49" s="1397"/>
      <c r="H49" s="1408" t="str">
        <f t="shared" si="2"/>
        <v/>
      </c>
      <c r="I49" s="1378">
        <f>Logo!$F$15</f>
        <v>0.7</v>
      </c>
      <c r="J49" s="1380">
        <f>Logo!$F$16</f>
        <v>0.9</v>
      </c>
      <c r="K49" s="1374" t="str">
        <f>IF(E49="","",
IF(H49="","",
IF(F49=G49,100%,
IF(ISERROR(G49/F49),0,
IF(ISERROR(F49/G49),0,
IF(F49&lt;&gt;0,F49/G49,
0%))))))</f>
        <v/>
      </c>
      <c r="L49" s="1372">
        <f>IF(E49="",0,
IF(H49&gt;=J49,1,
IF(AND(H49&gt;I49,H49&lt;J49),2,3)))</f>
        <v>0</v>
      </c>
      <c r="M49" s="81" t="s">
        <v>443</v>
      </c>
      <c r="N49" s="11"/>
      <c r="O49" s="81" t="s">
        <v>363</v>
      </c>
      <c r="P49" s="12"/>
      <c r="Q49" s="13"/>
      <c r="R49" s="14"/>
      <c r="S49" s="15"/>
      <c r="T49" s="15"/>
      <c r="U49" s="381"/>
      <c r="V49" s="841" t="str">
        <f t="shared" si="12"/>
        <v/>
      </c>
    </row>
    <row r="50" spans="1:22" s="801" customFormat="1" ht="18" x14ac:dyDescent="0.3">
      <c r="A50" s="847" t="str">
        <f t="shared" si="11"/>
        <v/>
      </c>
      <c r="B50" s="704">
        <v>6</v>
      </c>
      <c r="C50" s="1392"/>
      <c r="D50" s="1393"/>
      <c r="E50" s="1406"/>
      <c r="F50" s="1397"/>
      <c r="G50" s="1397"/>
      <c r="H50" s="1408"/>
      <c r="I50" s="1379"/>
      <c r="J50" s="1381"/>
      <c r="K50" s="1375"/>
      <c r="L50" s="1373"/>
      <c r="M50" s="81" t="s">
        <v>444</v>
      </c>
      <c r="N50" s="11"/>
      <c r="O50" s="81" t="s">
        <v>364</v>
      </c>
      <c r="P50" s="12"/>
      <c r="Q50" s="13"/>
      <c r="R50" s="14"/>
      <c r="S50" s="15"/>
      <c r="T50" s="15"/>
      <c r="U50" s="381"/>
      <c r="V50" s="841" t="str">
        <f t="shared" si="12"/>
        <v/>
      </c>
    </row>
    <row r="51" spans="1:22" s="801" customFormat="1" ht="18" x14ac:dyDescent="0.3">
      <c r="A51" s="847" t="str">
        <f t="shared" si="11"/>
        <v/>
      </c>
      <c r="B51" s="704">
        <v>6</v>
      </c>
      <c r="C51" s="1392"/>
      <c r="D51" s="1393" t="s">
        <v>145</v>
      </c>
      <c r="E51" s="1407"/>
      <c r="F51" s="1397"/>
      <c r="G51" s="1397"/>
      <c r="H51" s="1408" t="str">
        <f t="shared" si="2"/>
        <v/>
      </c>
      <c r="I51" s="1378">
        <f>Logo!$F$15</f>
        <v>0.7</v>
      </c>
      <c r="J51" s="1380">
        <f>Logo!$F$16</f>
        <v>0.9</v>
      </c>
      <c r="K51" s="1374" t="str">
        <f>IF(E51="","",
IF(H51="","",
IF(F51=G51,100%,
IF(ISERROR(G51/F51),0,
IF(ISERROR(F51/G51),0,
IF(F51&lt;&gt;0,F51/G51,
0%))))))</f>
        <v/>
      </c>
      <c r="L51" s="1372">
        <f>IF(E51="",0,
IF(H51&gt;=J51,1,
IF(AND(H51&gt;I51,H51&lt;J51),2,3)))</f>
        <v>0</v>
      </c>
      <c r="M51" s="81" t="s">
        <v>445</v>
      </c>
      <c r="N51" s="11"/>
      <c r="O51" s="81" t="s">
        <v>365</v>
      </c>
      <c r="P51" s="12"/>
      <c r="Q51" s="13"/>
      <c r="R51" s="14"/>
      <c r="S51" s="15"/>
      <c r="T51" s="15"/>
      <c r="U51" s="381"/>
      <c r="V51" s="841" t="str">
        <f t="shared" si="12"/>
        <v/>
      </c>
    </row>
    <row r="52" spans="1:22" s="801" customFormat="1" ht="18" x14ac:dyDescent="0.3">
      <c r="A52" s="847" t="str">
        <f t="shared" si="11"/>
        <v/>
      </c>
      <c r="B52" s="704">
        <v>6</v>
      </c>
      <c r="C52" s="1392"/>
      <c r="D52" s="1393"/>
      <c r="E52" s="1406"/>
      <c r="F52" s="1397"/>
      <c r="G52" s="1397"/>
      <c r="H52" s="1408"/>
      <c r="I52" s="1379"/>
      <c r="J52" s="1381"/>
      <c r="K52" s="1375"/>
      <c r="L52" s="1373"/>
      <c r="M52" s="81" t="s">
        <v>446</v>
      </c>
      <c r="N52" s="11"/>
      <c r="O52" s="81" t="s">
        <v>366</v>
      </c>
      <c r="P52" s="12"/>
      <c r="Q52" s="13"/>
      <c r="R52" s="14"/>
      <c r="S52" s="15"/>
      <c r="T52" s="15"/>
      <c r="U52" s="381"/>
      <c r="V52" s="841" t="str">
        <f t="shared" si="12"/>
        <v/>
      </c>
    </row>
    <row r="53" spans="1:22" s="801" customFormat="1" ht="18" x14ac:dyDescent="0.3">
      <c r="A53" s="847" t="str">
        <f t="shared" si="11"/>
        <v/>
      </c>
      <c r="B53" s="704">
        <v>6</v>
      </c>
      <c r="C53" s="1392"/>
      <c r="D53" s="1393" t="s">
        <v>146</v>
      </c>
      <c r="E53" s="1406"/>
      <c r="F53" s="1397"/>
      <c r="G53" s="1397"/>
      <c r="H53" s="1408" t="str">
        <f t="shared" si="2"/>
        <v/>
      </c>
      <c r="I53" s="1378">
        <f>Logo!$F$15</f>
        <v>0.7</v>
      </c>
      <c r="J53" s="1380">
        <f>Logo!$F$16</f>
        <v>0.9</v>
      </c>
      <c r="K53" s="1374" t="str">
        <f>IF(E53="","",
IF(H53="","",
IF(F53=G53,100%,
IF(ISERROR(G53/F53),0,
IF(ISERROR(F53/G53),0,
IF(F53&lt;&gt;0,F53/G53,
0%))))))</f>
        <v/>
      </c>
      <c r="L53" s="1372">
        <f>IF(E53="",0,
IF(H53&gt;=J53,1,
IF(AND(H53&gt;I53,H53&lt;J53),2,3)))</f>
        <v>0</v>
      </c>
      <c r="M53" s="81" t="s">
        <v>447</v>
      </c>
      <c r="N53" s="11"/>
      <c r="O53" s="81" t="s">
        <v>367</v>
      </c>
      <c r="P53" s="12"/>
      <c r="Q53" s="13"/>
      <c r="R53" s="14"/>
      <c r="S53" s="15"/>
      <c r="T53" s="15"/>
      <c r="U53" s="381"/>
      <c r="V53" s="841" t="str">
        <f t="shared" si="12"/>
        <v/>
      </c>
    </row>
    <row r="54" spans="1:22" s="801" customFormat="1" ht="18" x14ac:dyDescent="0.3">
      <c r="A54" s="847" t="str">
        <f t="shared" si="11"/>
        <v/>
      </c>
      <c r="B54" s="704">
        <v>6</v>
      </c>
      <c r="C54" s="1392"/>
      <c r="D54" s="1393"/>
      <c r="E54" s="1406"/>
      <c r="F54" s="1397"/>
      <c r="G54" s="1397"/>
      <c r="H54" s="1408"/>
      <c r="I54" s="1379"/>
      <c r="J54" s="1381"/>
      <c r="K54" s="1375"/>
      <c r="L54" s="1373"/>
      <c r="M54" s="81" t="s">
        <v>448</v>
      </c>
      <c r="N54" s="11"/>
      <c r="O54" s="81" t="s">
        <v>368</v>
      </c>
      <c r="P54" s="12"/>
      <c r="Q54" s="13"/>
      <c r="R54" s="14"/>
      <c r="S54" s="15"/>
      <c r="T54" s="15"/>
      <c r="U54" s="381"/>
      <c r="V54" s="841" t="str">
        <f t="shared" si="12"/>
        <v/>
      </c>
    </row>
    <row r="55" spans="1:22" s="801" customFormat="1" ht="18" x14ac:dyDescent="0.3">
      <c r="A55" s="847" t="str">
        <f t="shared" ref="A55:A62" si="13">IF($C$55="","","ok")</f>
        <v/>
      </c>
      <c r="B55" s="709">
        <v>7</v>
      </c>
      <c r="C55" s="1398"/>
      <c r="D55" s="1387" t="s">
        <v>147</v>
      </c>
      <c r="E55" s="1388"/>
      <c r="F55" s="1390"/>
      <c r="G55" s="1386"/>
      <c r="H55" s="1408" t="str">
        <f t="shared" si="2"/>
        <v/>
      </c>
      <c r="I55" s="1378">
        <f>Logo!$F$15</f>
        <v>0.7</v>
      </c>
      <c r="J55" s="1380">
        <f>Logo!$F$16</f>
        <v>0.9</v>
      </c>
      <c r="K55" s="1374" t="str">
        <f>IF(E55="","",
IF(H55="","",
IF(F55=G55,100%,
IF(ISERROR(G55/F55),0,
IF(ISERROR(F55/G55),0,
IF(F55&lt;&gt;0,F55/G55,
0%))))))</f>
        <v/>
      </c>
      <c r="L55" s="1372">
        <f>IF(E55="",0,
IF(H55&gt;=J55,1,
IF(AND(H55&gt;I55,H55&lt;J55),2,3)))</f>
        <v>0</v>
      </c>
      <c r="M55" s="83" t="s">
        <v>449</v>
      </c>
      <c r="N55" s="6"/>
      <c r="O55" s="83" t="s">
        <v>369</v>
      </c>
      <c r="P55" s="7"/>
      <c r="Q55" s="8"/>
      <c r="R55" s="16"/>
      <c r="S55" s="17"/>
      <c r="T55" s="17"/>
      <c r="U55" s="382"/>
      <c r="V55" s="841" t="str">
        <f>IF($C$55="","","drucken")</f>
        <v/>
      </c>
    </row>
    <row r="56" spans="1:22" s="801" customFormat="1" ht="18" x14ac:dyDescent="0.3">
      <c r="A56" s="847" t="str">
        <f t="shared" si="13"/>
        <v/>
      </c>
      <c r="B56" s="704">
        <v>7</v>
      </c>
      <c r="C56" s="1398"/>
      <c r="D56" s="1387"/>
      <c r="E56" s="1389"/>
      <c r="F56" s="1391"/>
      <c r="G56" s="1386"/>
      <c r="H56" s="1408"/>
      <c r="I56" s="1379"/>
      <c r="J56" s="1381"/>
      <c r="K56" s="1375"/>
      <c r="L56" s="1373"/>
      <c r="M56" s="83" t="s">
        <v>450</v>
      </c>
      <c r="N56" s="6"/>
      <c r="O56" s="83" t="s">
        <v>370</v>
      </c>
      <c r="P56" s="7"/>
      <c r="Q56" s="8"/>
      <c r="R56" s="16"/>
      <c r="S56" s="17"/>
      <c r="T56" s="17"/>
      <c r="U56" s="382"/>
      <c r="V56" s="841" t="str">
        <f t="shared" ref="V56:V62" si="14">IF($C$55="","","drucken")</f>
        <v/>
      </c>
    </row>
    <row r="57" spans="1:22" s="801" customFormat="1" ht="18" x14ac:dyDescent="0.3">
      <c r="A57" s="847" t="str">
        <f t="shared" si="13"/>
        <v/>
      </c>
      <c r="B57" s="704">
        <v>7</v>
      </c>
      <c r="C57" s="1398"/>
      <c r="D57" s="1387" t="s">
        <v>148</v>
      </c>
      <c r="E57" s="1394"/>
      <c r="F57" s="1386"/>
      <c r="G57" s="1386"/>
      <c r="H57" s="1408" t="str">
        <f t="shared" si="2"/>
        <v/>
      </c>
      <c r="I57" s="1378">
        <f>Logo!$F$15</f>
        <v>0.7</v>
      </c>
      <c r="J57" s="1380">
        <f>Logo!$F$16</f>
        <v>0.9</v>
      </c>
      <c r="K57" s="1374" t="str">
        <f>IF(E57="","",
IF(H57="","",
IF(F57=G57,100%,
IF(ISERROR(G57/F57),0,
IF(ISERROR(F57/G57),0,
IF(F57&lt;&gt;0,F57/G57,
0%))))))</f>
        <v/>
      </c>
      <c r="L57" s="1372">
        <f>IF(E57="",0,
IF(H57&gt;=J57,1,
IF(AND(H57&gt;I57,H57&lt;J57),2,3)))</f>
        <v>0</v>
      </c>
      <c r="M57" s="83" t="s">
        <v>451</v>
      </c>
      <c r="N57" s="6"/>
      <c r="O57" s="83" t="s">
        <v>371</v>
      </c>
      <c r="P57" s="7"/>
      <c r="Q57" s="8"/>
      <c r="R57" s="16"/>
      <c r="S57" s="17"/>
      <c r="T57" s="17"/>
      <c r="U57" s="382"/>
      <c r="V57" s="841" t="str">
        <f t="shared" si="14"/>
        <v/>
      </c>
    </row>
    <row r="58" spans="1:22" s="801" customFormat="1" ht="18" x14ac:dyDescent="0.3">
      <c r="A58" s="847" t="str">
        <f t="shared" si="13"/>
        <v/>
      </c>
      <c r="B58" s="704">
        <v>7</v>
      </c>
      <c r="C58" s="1398"/>
      <c r="D58" s="1387"/>
      <c r="E58" s="1394"/>
      <c r="F58" s="1386"/>
      <c r="G58" s="1386"/>
      <c r="H58" s="1408"/>
      <c r="I58" s="1379"/>
      <c r="J58" s="1381"/>
      <c r="K58" s="1375"/>
      <c r="L58" s="1373"/>
      <c r="M58" s="83" t="s">
        <v>452</v>
      </c>
      <c r="N58" s="6"/>
      <c r="O58" s="83" t="s">
        <v>372</v>
      </c>
      <c r="P58" s="7"/>
      <c r="Q58" s="8"/>
      <c r="R58" s="16"/>
      <c r="S58" s="17"/>
      <c r="T58" s="17"/>
      <c r="U58" s="382"/>
      <c r="V58" s="841" t="str">
        <f t="shared" si="14"/>
        <v/>
      </c>
    </row>
    <row r="59" spans="1:22" s="801" customFormat="1" ht="18" x14ac:dyDescent="0.3">
      <c r="A59" s="847" t="str">
        <f t="shared" si="13"/>
        <v/>
      </c>
      <c r="B59" s="704">
        <v>7</v>
      </c>
      <c r="C59" s="1398"/>
      <c r="D59" s="1387" t="s">
        <v>149</v>
      </c>
      <c r="E59" s="1403"/>
      <c r="F59" s="1386"/>
      <c r="G59" s="1386"/>
      <c r="H59" s="1408" t="str">
        <f t="shared" si="2"/>
        <v/>
      </c>
      <c r="I59" s="1378">
        <f>Logo!$F$15</f>
        <v>0.7</v>
      </c>
      <c r="J59" s="1380">
        <f>Logo!$F$16</f>
        <v>0.9</v>
      </c>
      <c r="K59" s="1374" t="str">
        <f>IF(E59="","",
IF(H59="","",
IF(F59=G59,100%,
IF(ISERROR(G59/F59),0,
IF(ISERROR(F59/G59),0,
IF(F59&lt;&gt;0,F59/G59,
0%))))))</f>
        <v/>
      </c>
      <c r="L59" s="1372">
        <f>IF(E59="",0,
IF(H59&gt;=J59,1,
IF(AND(H59&gt;I59,H59&lt;J59),2,3)))</f>
        <v>0</v>
      </c>
      <c r="M59" s="83" t="s">
        <v>453</v>
      </c>
      <c r="N59" s="6"/>
      <c r="O59" s="83" t="s">
        <v>373</v>
      </c>
      <c r="P59" s="7"/>
      <c r="Q59" s="8"/>
      <c r="R59" s="16"/>
      <c r="S59" s="17"/>
      <c r="T59" s="17"/>
      <c r="U59" s="382"/>
      <c r="V59" s="841" t="str">
        <f t="shared" si="14"/>
        <v/>
      </c>
    </row>
    <row r="60" spans="1:22" s="801" customFormat="1" ht="18" x14ac:dyDescent="0.3">
      <c r="A60" s="847" t="str">
        <f t="shared" si="13"/>
        <v/>
      </c>
      <c r="B60" s="704">
        <v>7</v>
      </c>
      <c r="C60" s="1398"/>
      <c r="D60" s="1387"/>
      <c r="E60" s="1394"/>
      <c r="F60" s="1386"/>
      <c r="G60" s="1386"/>
      <c r="H60" s="1408"/>
      <c r="I60" s="1379"/>
      <c r="J60" s="1381"/>
      <c r="K60" s="1375"/>
      <c r="L60" s="1373"/>
      <c r="M60" s="83" t="s">
        <v>454</v>
      </c>
      <c r="N60" s="6"/>
      <c r="O60" s="83" t="s">
        <v>374</v>
      </c>
      <c r="P60" s="7"/>
      <c r="Q60" s="8"/>
      <c r="R60" s="16"/>
      <c r="S60" s="17"/>
      <c r="T60" s="17"/>
      <c r="U60" s="382"/>
      <c r="V60" s="841" t="str">
        <f t="shared" si="14"/>
        <v/>
      </c>
    </row>
    <row r="61" spans="1:22" s="801" customFormat="1" ht="18" x14ac:dyDescent="0.3">
      <c r="A61" s="847" t="str">
        <f t="shared" si="13"/>
        <v/>
      </c>
      <c r="B61" s="704">
        <v>7</v>
      </c>
      <c r="C61" s="1398"/>
      <c r="D61" s="1387" t="s">
        <v>150</v>
      </c>
      <c r="E61" s="1394"/>
      <c r="F61" s="1386"/>
      <c r="G61" s="1386"/>
      <c r="H61" s="1408" t="str">
        <f t="shared" si="2"/>
        <v/>
      </c>
      <c r="I61" s="1378">
        <f>Logo!$F$15</f>
        <v>0.7</v>
      </c>
      <c r="J61" s="1380">
        <f>Logo!$F$16</f>
        <v>0.9</v>
      </c>
      <c r="K61" s="1374" t="str">
        <f>IF(E61="","",
IF(H61="","",
IF(F61=G61,100%,
IF(ISERROR(G61/F61),0,
IF(ISERROR(F61/G61),0,
IF(F61&lt;&gt;0,F61/G61,
0%))))))</f>
        <v/>
      </c>
      <c r="L61" s="1372">
        <f>IF(E61="",0,
IF(H61&gt;=J61,1,
IF(AND(H61&gt;I61,H61&lt;J61),2,3)))</f>
        <v>0</v>
      </c>
      <c r="M61" s="83" t="s">
        <v>455</v>
      </c>
      <c r="N61" s="6"/>
      <c r="O61" s="83" t="s">
        <v>375</v>
      </c>
      <c r="P61" s="7"/>
      <c r="Q61" s="8"/>
      <c r="R61" s="16"/>
      <c r="S61" s="17"/>
      <c r="T61" s="17"/>
      <c r="U61" s="382"/>
      <c r="V61" s="841" t="str">
        <f t="shared" si="14"/>
        <v/>
      </c>
    </row>
    <row r="62" spans="1:22" s="801" customFormat="1" ht="18" x14ac:dyDescent="0.3">
      <c r="A62" s="847" t="str">
        <f t="shared" si="13"/>
        <v/>
      </c>
      <c r="B62" s="704">
        <v>7</v>
      </c>
      <c r="C62" s="1398"/>
      <c r="D62" s="1387"/>
      <c r="E62" s="1394"/>
      <c r="F62" s="1386"/>
      <c r="G62" s="1386"/>
      <c r="H62" s="1408"/>
      <c r="I62" s="1379"/>
      <c r="J62" s="1381"/>
      <c r="K62" s="1375"/>
      <c r="L62" s="1373"/>
      <c r="M62" s="83" t="s">
        <v>456</v>
      </c>
      <c r="N62" s="6"/>
      <c r="O62" s="83" t="s">
        <v>376</v>
      </c>
      <c r="P62" s="7"/>
      <c r="Q62" s="8"/>
      <c r="R62" s="16"/>
      <c r="S62" s="17"/>
      <c r="T62" s="17"/>
      <c r="U62" s="382"/>
      <c r="V62" s="841" t="str">
        <f t="shared" si="14"/>
        <v/>
      </c>
    </row>
    <row r="63" spans="1:22" s="801" customFormat="1" ht="18" x14ac:dyDescent="0.3">
      <c r="A63" s="847" t="str">
        <f t="shared" ref="A63:A70" si="15">IF($C$63="","","ok")</f>
        <v/>
      </c>
      <c r="B63" s="709">
        <v>8</v>
      </c>
      <c r="C63" s="1392"/>
      <c r="D63" s="1393" t="s">
        <v>151</v>
      </c>
      <c r="E63" s="1404"/>
      <c r="F63" s="1395"/>
      <c r="G63" s="1397"/>
      <c r="H63" s="1408" t="str">
        <f t="shared" si="2"/>
        <v/>
      </c>
      <c r="I63" s="1378">
        <f>Logo!$F$15</f>
        <v>0.7</v>
      </c>
      <c r="J63" s="1380">
        <f>Logo!$F$16</f>
        <v>0.9</v>
      </c>
      <c r="K63" s="1374" t="str">
        <f>IF(E63="","",
IF(H63="","",
IF(F63=G63,100%,
IF(ISERROR(G63/F63),0,
IF(ISERROR(F63/G63),0,
IF(F63&lt;&gt;0,F63/G63,
0%))))))</f>
        <v/>
      </c>
      <c r="L63" s="1372">
        <f>IF(E63="",0,
IF(H63&gt;=J63,1,
IF(AND(H63&gt;I63,H63&lt;J63),2,3)))</f>
        <v>0</v>
      </c>
      <c r="M63" s="84" t="s">
        <v>457</v>
      </c>
      <c r="N63" s="11"/>
      <c r="O63" s="84" t="s">
        <v>377</v>
      </c>
      <c r="P63" s="12"/>
      <c r="Q63" s="13"/>
      <c r="R63" s="18"/>
      <c r="S63" s="19"/>
      <c r="T63" s="19"/>
      <c r="U63" s="383"/>
      <c r="V63" s="841" t="str">
        <f>IF($C$63="","","drucken")</f>
        <v/>
      </c>
    </row>
    <row r="64" spans="1:22" s="801" customFormat="1" ht="18" x14ac:dyDescent="0.3">
      <c r="A64" s="847" t="str">
        <f t="shared" si="15"/>
        <v/>
      </c>
      <c r="B64" s="704">
        <v>8</v>
      </c>
      <c r="C64" s="1392"/>
      <c r="D64" s="1393"/>
      <c r="E64" s="1405"/>
      <c r="F64" s="1396"/>
      <c r="G64" s="1397"/>
      <c r="H64" s="1408"/>
      <c r="I64" s="1379"/>
      <c r="J64" s="1381"/>
      <c r="K64" s="1375"/>
      <c r="L64" s="1373"/>
      <c r="M64" s="84" t="s">
        <v>458</v>
      </c>
      <c r="N64" s="11"/>
      <c r="O64" s="84" t="s">
        <v>378</v>
      </c>
      <c r="P64" s="12"/>
      <c r="Q64" s="13"/>
      <c r="R64" s="18"/>
      <c r="S64" s="19"/>
      <c r="T64" s="19"/>
      <c r="U64" s="383"/>
      <c r="V64" s="841" t="str">
        <f t="shared" ref="V64:V70" si="16">IF($C$63="","","drucken")</f>
        <v/>
      </c>
    </row>
    <row r="65" spans="1:22" s="801" customFormat="1" ht="18" x14ac:dyDescent="0.3">
      <c r="A65" s="847" t="str">
        <f t="shared" si="15"/>
        <v/>
      </c>
      <c r="B65" s="704">
        <v>8</v>
      </c>
      <c r="C65" s="1392"/>
      <c r="D65" s="1393" t="s">
        <v>152</v>
      </c>
      <c r="E65" s="1406"/>
      <c r="F65" s="1397"/>
      <c r="G65" s="1397"/>
      <c r="H65" s="1408" t="str">
        <f t="shared" si="2"/>
        <v/>
      </c>
      <c r="I65" s="1378">
        <f>Logo!$F$15</f>
        <v>0.7</v>
      </c>
      <c r="J65" s="1380">
        <f>Logo!$F$16</f>
        <v>0.9</v>
      </c>
      <c r="K65" s="1374" t="str">
        <f>IF(E65="","",
IF(H65="","",
IF(F65=G65,100%,
IF(ISERROR(G65/F65),0,
IF(ISERROR(F65/G65),0,
IF(F65&lt;&gt;0,F65/G65,
0%))))))</f>
        <v/>
      </c>
      <c r="L65" s="1372">
        <f>IF(E65="",0,
IF(H65&gt;=J65,1,
IF(AND(H65&gt;I65,H65&lt;J65),2,3)))</f>
        <v>0</v>
      </c>
      <c r="M65" s="84" t="s">
        <v>459</v>
      </c>
      <c r="N65" s="11"/>
      <c r="O65" s="84" t="s">
        <v>379</v>
      </c>
      <c r="P65" s="12"/>
      <c r="Q65" s="13"/>
      <c r="R65" s="18"/>
      <c r="S65" s="19"/>
      <c r="T65" s="19"/>
      <c r="U65" s="383"/>
      <c r="V65" s="841" t="str">
        <f t="shared" si="16"/>
        <v/>
      </c>
    </row>
    <row r="66" spans="1:22" s="801" customFormat="1" ht="18" x14ac:dyDescent="0.3">
      <c r="A66" s="847" t="str">
        <f t="shared" si="15"/>
        <v/>
      </c>
      <c r="B66" s="704">
        <v>8</v>
      </c>
      <c r="C66" s="1392"/>
      <c r="D66" s="1393"/>
      <c r="E66" s="1406"/>
      <c r="F66" s="1397"/>
      <c r="G66" s="1397"/>
      <c r="H66" s="1408"/>
      <c r="I66" s="1379"/>
      <c r="J66" s="1381"/>
      <c r="K66" s="1375"/>
      <c r="L66" s="1373"/>
      <c r="M66" s="84" t="s">
        <v>460</v>
      </c>
      <c r="N66" s="11"/>
      <c r="O66" s="84" t="s">
        <v>380</v>
      </c>
      <c r="P66" s="12"/>
      <c r="Q66" s="13"/>
      <c r="R66" s="18"/>
      <c r="S66" s="19"/>
      <c r="T66" s="19"/>
      <c r="U66" s="383"/>
      <c r="V66" s="841" t="str">
        <f t="shared" si="16"/>
        <v/>
      </c>
    </row>
    <row r="67" spans="1:22" s="801" customFormat="1" ht="18" x14ac:dyDescent="0.3">
      <c r="A67" s="847" t="str">
        <f t="shared" si="15"/>
        <v/>
      </c>
      <c r="B67" s="704">
        <v>8</v>
      </c>
      <c r="C67" s="1392"/>
      <c r="D67" s="1393" t="s">
        <v>153</v>
      </c>
      <c r="E67" s="1407"/>
      <c r="F67" s="1397"/>
      <c r="G67" s="1397"/>
      <c r="H67" s="1408" t="str">
        <f t="shared" si="2"/>
        <v/>
      </c>
      <c r="I67" s="1378">
        <f>Logo!$F$15</f>
        <v>0.7</v>
      </c>
      <c r="J67" s="1380">
        <f>Logo!$F$16</f>
        <v>0.9</v>
      </c>
      <c r="K67" s="1374" t="str">
        <f>IF(E67="","",
IF(H67="","",
IF(F67=G67,100%,
IF(ISERROR(G67/F67),0,
IF(ISERROR(F67/G67),0,
IF(F67&lt;&gt;0,F67/G67,
0%))))))</f>
        <v/>
      </c>
      <c r="L67" s="1372">
        <f>IF(E67="",0,
IF(H67&gt;=J67,1,
IF(AND(H67&gt;I67,H67&lt;J67),2,3)))</f>
        <v>0</v>
      </c>
      <c r="M67" s="84" t="s">
        <v>461</v>
      </c>
      <c r="N67" s="11"/>
      <c r="O67" s="84" t="s">
        <v>381</v>
      </c>
      <c r="P67" s="12"/>
      <c r="Q67" s="13"/>
      <c r="R67" s="18"/>
      <c r="S67" s="19"/>
      <c r="T67" s="19"/>
      <c r="U67" s="383"/>
      <c r="V67" s="841" t="str">
        <f t="shared" si="16"/>
        <v/>
      </c>
    </row>
    <row r="68" spans="1:22" s="801" customFormat="1" ht="18" x14ac:dyDescent="0.3">
      <c r="A68" s="847" t="str">
        <f t="shared" si="15"/>
        <v/>
      </c>
      <c r="B68" s="704">
        <v>8</v>
      </c>
      <c r="C68" s="1392"/>
      <c r="D68" s="1393"/>
      <c r="E68" s="1406"/>
      <c r="F68" s="1397"/>
      <c r="G68" s="1397"/>
      <c r="H68" s="1408"/>
      <c r="I68" s="1379"/>
      <c r="J68" s="1381"/>
      <c r="K68" s="1375"/>
      <c r="L68" s="1373"/>
      <c r="M68" s="84" t="s">
        <v>462</v>
      </c>
      <c r="N68" s="11"/>
      <c r="O68" s="84" t="s">
        <v>382</v>
      </c>
      <c r="P68" s="12"/>
      <c r="Q68" s="13"/>
      <c r="R68" s="18"/>
      <c r="S68" s="19"/>
      <c r="T68" s="19"/>
      <c r="U68" s="383"/>
      <c r="V68" s="841" t="str">
        <f t="shared" si="16"/>
        <v/>
      </c>
    </row>
    <row r="69" spans="1:22" s="801" customFormat="1" ht="18" x14ac:dyDescent="0.3">
      <c r="A69" s="847" t="str">
        <f t="shared" si="15"/>
        <v/>
      </c>
      <c r="B69" s="704">
        <v>8</v>
      </c>
      <c r="C69" s="1392"/>
      <c r="D69" s="1393" t="s">
        <v>154</v>
      </c>
      <c r="E69" s="1406"/>
      <c r="F69" s="1397"/>
      <c r="G69" s="1397"/>
      <c r="H69" s="1408" t="str">
        <f t="shared" si="2"/>
        <v/>
      </c>
      <c r="I69" s="1378">
        <f>Logo!$F$15</f>
        <v>0.7</v>
      </c>
      <c r="J69" s="1380">
        <f>Logo!$F$16</f>
        <v>0.9</v>
      </c>
      <c r="K69" s="1374" t="str">
        <f>IF(E69="","",
IF(H69="","",
IF(F69=G69,100%,
IF(ISERROR(G69/F69),0,
IF(ISERROR(F69/G69),0,
IF(F69&lt;&gt;0,F69/G69,
0%))))))</f>
        <v/>
      </c>
      <c r="L69" s="1372">
        <f>IF(E69="",0,
IF(H69&gt;=J69,1,
IF(AND(H69&gt;I69,H69&lt;J69),2,3)))</f>
        <v>0</v>
      </c>
      <c r="M69" s="84" t="s">
        <v>463</v>
      </c>
      <c r="N69" s="11"/>
      <c r="O69" s="84" t="s">
        <v>383</v>
      </c>
      <c r="P69" s="12"/>
      <c r="Q69" s="13"/>
      <c r="R69" s="18"/>
      <c r="S69" s="19"/>
      <c r="T69" s="19"/>
      <c r="U69" s="383"/>
      <c r="V69" s="841" t="str">
        <f t="shared" si="16"/>
        <v/>
      </c>
    </row>
    <row r="70" spans="1:22" s="801" customFormat="1" ht="18" x14ac:dyDescent="0.3">
      <c r="A70" s="847" t="str">
        <f t="shared" si="15"/>
        <v/>
      </c>
      <c r="B70" s="704">
        <v>8</v>
      </c>
      <c r="C70" s="1392"/>
      <c r="D70" s="1393"/>
      <c r="E70" s="1406"/>
      <c r="F70" s="1397"/>
      <c r="G70" s="1397"/>
      <c r="H70" s="1408"/>
      <c r="I70" s="1379"/>
      <c r="J70" s="1381"/>
      <c r="K70" s="1375"/>
      <c r="L70" s="1373"/>
      <c r="M70" s="84" t="s">
        <v>464</v>
      </c>
      <c r="N70" s="11"/>
      <c r="O70" s="84" t="s">
        <v>384</v>
      </c>
      <c r="P70" s="12"/>
      <c r="Q70" s="13"/>
      <c r="R70" s="18"/>
      <c r="S70" s="19"/>
      <c r="T70" s="19"/>
      <c r="U70" s="383"/>
      <c r="V70" s="841" t="str">
        <f t="shared" si="16"/>
        <v/>
      </c>
    </row>
    <row r="71" spans="1:22" s="801" customFormat="1" ht="18" x14ac:dyDescent="0.3">
      <c r="A71" s="847" t="str">
        <f t="shared" ref="A71:A78" si="17">IF($C$71="","","ok")</f>
        <v/>
      </c>
      <c r="B71" s="709">
        <v>9</v>
      </c>
      <c r="C71" s="1398"/>
      <c r="D71" s="1387" t="s">
        <v>155</v>
      </c>
      <c r="E71" s="1388"/>
      <c r="F71" s="1390"/>
      <c r="G71" s="1386"/>
      <c r="H71" s="1408" t="str">
        <f t="shared" si="2"/>
        <v/>
      </c>
      <c r="I71" s="1378">
        <f>Logo!$F$15</f>
        <v>0.7</v>
      </c>
      <c r="J71" s="1380">
        <f>Logo!$F$16</f>
        <v>0.9</v>
      </c>
      <c r="K71" s="1374" t="str">
        <f>IF(E71="","",
IF(H71="","",
IF(F71=G71,100%,
IF(ISERROR(G71/F71),0,
IF(ISERROR(F71/G71),0,
IF(F71&lt;&gt;0,F71/G71,
0%))))))</f>
        <v/>
      </c>
      <c r="L71" s="1372">
        <f>IF(E71="",0,
IF(H71&gt;=J71,1,
IF(AND(H71&gt;I71,H71&lt;J71),2,3)))</f>
        <v>0</v>
      </c>
      <c r="M71" s="83" t="s">
        <v>465</v>
      </c>
      <c r="N71" s="6"/>
      <c r="O71" s="83" t="s">
        <v>385</v>
      </c>
      <c r="P71" s="7"/>
      <c r="Q71" s="8"/>
      <c r="R71" s="16"/>
      <c r="S71" s="17"/>
      <c r="T71" s="17"/>
      <c r="U71" s="382"/>
      <c r="V71" s="841" t="str">
        <f>IF($C$71="","","drucken")</f>
        <v/>
      </c>
    </row>
    <row r="72" spans="1:22" s="801" customFormat="1" ht="18" x14ac:dyDescent="0.3">
      <c r="A72" s="847" t="str">
        <f t="shared" si="17"/>
        <v/>
      </c>
      <c r="B72" s="704">
        <v>9</v>
      </c>
      <c r="C72" s="1398"/>
      <c r="D72" s="1387"/>
      <c r="E72" s="1389"/>
      <c r="F72" s="1391"/>
      <c r="G72" s="1386"/>
      <c r="H72" s="1408"/>
      <c r="I72" s="1379"/>
      <c r="J72" s="1381"/>
      <c r="K72" s="1375"/>
      <c r="L72" s="1373"/>
      <c r="M72" s="83" t="s">
        <v>466</v>
      </c>
      <c r="N72" s="6"/>
      <c r="O72" s="83" t="s">
        <v>386</v>
      </c>
      <c r="P72" s="7"/>
      <c r="Q72" s="8"/>
      <c r="R72" s="16"/>
      <c r="S72" s="17"/>
      <c r="T72" s="17"/>
      <c r="U72" s="382"/>
      <c r="V72" s="841" t="str">
        <f t="shared" ref="V72:V78" si="18">IF($C$71="","","drucken")</f>
        <v/>
      </c>
    </row>
    <row r="73" spans="1:22" s="801" customFormat="1" ht="18" x14ac:dyDescent="0.3">
      <c r="A73" s="847" t="str">
        <f t="shared" si="17"/>
        <v/>
      </c>
      <c r="B73" s="704">
        <v>9</v>
      </c>
      <c r="C73" s="1398"/>
      <c r="D73" s="1387" t="s">
        <v>156</v>
      </c>
      <c r="E73" s="1394"/>
      <c r="F73" s="1386"/>
      <c r="G73" s="1386"/>
      <c r="H73" s="1408" t="str">
        <f t="shared" si="2"/>
        <v/>
      </c>
      <c r="I73" s="1378">
        <f>Logo!$F$15</f>
        <v>0.7</v>
      </c>
      <c r="J73" s="1380">
        <f>Logo!$F$16</f>
        <v>0.9</v>
      </c>
      <c r="K73" s="1374" t="str">
        <f>IF(E73="","",
IF(H73="","",
IF(F73=G73,100%,
IF(ISERROR(G73/F73),0,
IF(ISERROR(F73/G73),0,
IF(F73&lt;&gt;0,F73/G73,
0%))))))</f>
        <v/>
      </c>
      <c r="L73" s="1372">
        <f>IF(E73="",0,
IF(H73&gt;=J73,1,
IF(AND(H73&gt;I73,H73&lt;J73),2,3)))</f>
        <v>0</v>
      </c>
      <c r="M73" s="83" t="s">
        <v>467</v>
      </c>
      <c r="N73" s="6"/>
      <c r="O73" s="83" t="s">
        <v>387</v>
      </c>
      <c r="P73" s="7"/>
      <c r="Q73" s="8"/>
      <c r="R73" s="16"/>
      <c r="S73" s="17"/>
      <c r="T73" s="17"/>
      <c r="U73" s="382"/>
      <c r="V73" s="841" t="str">
        <f t="shared" si="18"/>
        <v/>
      </c>
    </row>
    <row r="74" spans="1:22" s="801" customFormat="1" ht="18" x14ac:dyDescent="0.3">
      <c r="A74" s="847" t="str">
        <f t="shared" si="17"/>
        <v/>
      </c>
      <c r="B74" s="704">
        <v>9</v>
      </c>
      <c r="C74" s="1398"/>
      <c r="D74" s="1387"/>
      <c r="E74" s="1394"/>
      <c r="F74" s="1386"/>
      <c r="G74" s="1386"/>
      <c r="H74" s="1408"/>
      <c r="I74" s="1379"/>
      <c r="J74" s="1381"/>
      <c r="K74" s="1375"/>
      <c r="L74" s="1373"/>
      <c r="M74" s="83" t="s">
        <v>468</v>
      </c>
      <c r="N74" s="6"/>
      <c r="O74" s="83" t="s">
        <v>388</v>
      </c>
      <c r="P74" s="7"/>
      <c r="Q74" s="8"/>
      <c r="R74" s="16"/>
      <c r="S74" s="17"/>
      <c r="T74" s="17"/>
      <c r="U74" s="382"/>
      <c r="V74" s="841" t="str">
        <f t="shared" si="18"/>
        <v/>
      </c>
    </row>
    <row r="75" spans="1:22" s="801" customFormat="1" ht="18" x14ac:dyDescent="0.3">
      <c r="A75" s="847" t="str">
        <f t="shared" si="17"/>
        <v/>
      </c>
      <c r="B75" s="704">
        <v>9</v>
      </c>
      <c r="C75" s="1398"/>
      <c r="D75" s="1387" t="s">
        <v>157</v>
      </c>
      <c r="E75" s="1403"/>
      <c r="F75" s="1386"/>
      <c r="G75" s="1386"/>
      <c r="H75" s="1408" t="str">
        <f t="shared" ref="H75:H85" si="19">IF(E75="","",
IF(G75="","",
IF(F75=G75,100%,
IF(ISERROR(G75/F75),0,
IF(ISERROR(F75/G75),0,
IF(F75&lt;&gt;0,F75/G75,
0%))))))</f>
        <v/>
      </c>
      <c r="I75" s="1378">
        <f>Logo!$F$15</f>
        <v>0.7</v>
      </c>
      <c r="J75" s="1380">
        <f>Logo!$F$16</f>
        <v>0.9</v>
      </c>
      <c r="K75" s="1374" t="str">
        <f>IF(E75="","",
IF(H75="","",
IF(F75=G75,100%,
IF(ISERROR(G75/F75),0,
IF(ISERROR(F75/G75),0,
IF(F75&lt;&gt;0,F75/G75,
0%))))))</f>
        <v/>
      </c>
      <c r="L75" s="1372">
        <f>IF(E75="",0,
IF(H75&gt;=J75,1,
IF(AND(H75&gt;I75,H75&lt;J75),2,3)))</f>
        <v>0</v>
      </c>
      <c r="M75" s="83" t="s">
        <v>469</v>
      </c>
      <c r="N75" s="6"/>
      <c r="O75" s="83" t="s">
        <v>389</v>
      </c>
      <c r="P75" s="7"/>
      <c r="Q75" s="8"/>
      <c r="R75" s="16"/>
      <c r="S75" s="17"/>
      <c r="T75" s="17"/>
      <c r="U75" s="382"/>
      <c r="V75" s="841" t="str">
        <f t="shared" si="18"/>
        <v/>
      </c>
    </row>
    <row r="76" spans="1:22" s="801" customFormat="1" ht="18" x14ac:dyDescent="0.3">
      <c r="A76" s="847" t="str">
        <f t="shared" si="17"/>
        <v/>
      </c>
      <c r="B76" s="704">
        <v>9</v>
      </c>
      <c r="C76" s="1398"/>
      <c r="D76" s="1387"/>
      <c r="E76" s="1394"/>
      <c r="F76" s="1386"/>
      <c r="G76" s="1386"/>
      <c r="H76" s="1408"/>
      <c r="I76" s="1379"/>
      <c r="J76" s="1381"/>
      <c r="K76" s="1375"/>
      <c r="L76" s="1373"/>
      <c r="M76" s="83" t="s">
        <v>470</v>
      </c>
      <c r="N76" s="6"/>
      <c r="O76" s="83" t="s">
        <v>390</v>
      </c>
      <c r="P76" s="7"/>
      <c r="Q76" s="8"/>
      <c r="R76" s="16"/>
      <c r="S76" s="17"/>
      <c r="T76" s="17"/>
      <c r="U76" s="382"/>
      <c r="V76" s="841" t="str">
        <f t="shared" si="18"/>
        <v/>
      </c>
    </row>
    <row r="77" spans="1:22" s="801" customFormat="1" ht="18" x14ac:dyDescent="0.3">
      <c r="A77" s="847" t="str">
        <f t="shared" si="17"/>
        <v/>
      </c>
      <c r="B77" s="704">
        <v>9</v>
      </c>
      <c r="C77" s="1398"/>
      <c r="D77" s="1387" t="s">
        <v>158</v>
      </c>
      <c r="E77" s="1394"/>
      <c r="F77" s="1386"/>
      <c r="G77" s="1386"/>
      <c r="H77" s="1408" t="str">
        <f t="shared" si="19"/>
        <v/>
      </c>
      <c r="I77" s="1378">
        <f>Logo!$F$15</f>
        <v>0.7</v>
      </c>
      <c r="J77" s="1380">
        <f>Logo!$F$16</f>
        <v>0.9</v>
      </c>
      <c r="K77" s="1374" t="str">
        <f>IF(E77="","",
IF(H77="","",
IF(F77=G77,100%,
IF(ISERROR(G77/F77),0,
IF(ISERROR(F77/G77),0,
IF(F77&lt;&gt;0,F77/G77,
0%))))))</f>
        <v/>
      </c>
      <c r="L77" s="1372">
        <f>IF(E77="",0,
IF(H77&gt;=J77,1,
IF(AND(H77&gt;I77,H77&lt;J77),2,3)))</f>
        <v>0</v>
      </c>
      <c r="M77" s="83" t="s">
        <v>471</v>
      </c>
      <c r="N77" s="6"/>
      <c r="O77" s="83" t="s">
        <v>391</v>
      </c>
      <c r="P77" s="7"/>
      <c r="Q77" s="8"/>
      <c r="R77" s="16"/>
      <c r="S77" s="17"/>
      <c r="T77" s="17"/>
      <c r="U77" s="382"/>
      <c r="V77" s="841" t="str">
        <f t="shared" si="18"/>
        <v/>
      </c>
    </row>
    <row r="78" spans="1:22" s="801" customFormat="1" ht="18" x14ac:dyDescent="0.3">
      <c r="A78" s="847" t="str">
        <f t="shared" si="17"/>
        <v/>
      </c>
      <c r="B78" s="704">
        <v>9</v>
      </c>
      <c r="C78" s="1398"/>
      <c r="D78" s="1387"/>
      <c r="E78" s="1394"/>
      <c r="F78" s="1386"/>
      <c r="G78" s="1386"/>
      <c r="H78" s="1408"/>
      <c r="I78" s="1379"/>
      <c r="J78" s="1381"/>
      <c r="K78" s="1375"/>
      <c r="L78" s="1373"/>
      <c r="M78" s="83" t="s">
        <v>472</v>
      </c>
      <c r="N78" s="6"/>
      <c r="O78" s="83" t="s">
        <v>392</v>
      </c>
      <c r="P78" s="7"/>
      <c r="Q78" s="8"/>
      <c r="R78" s="16"/>
      <c r="S78" s="17"/>
      <c r="T78" s="17"/>
      <c r="U78" s="382"/>
      <c r="V78" s="841" t="str">
        <f t="shared" si="18"/>
        <v/>
      </c>
    </row>
    <row r="79" spans="1:22" s="801" customFormat="1" ht="18" x14ac:dyDescent="0.3">
      <c r="A79" s="847" t="str">
        <f t="shared" ref="A79:A86" si="20">IF($C$79="","","ok")</f>
        <v/>
      </c>
      <c r="B79" s="709">
        <v>10</v>
      </c>
      <c r="C79" s="1392"/>
      <c r="D79" s="1393" t="s">
        <v>159</v>
      </c>
      <c r="E79" s="1404"/>
      <c r="F79" s="1395"/>
      <c r="G79" s="1397"/>
      <c r="H79" s="1408" t="str">
        <f t="shared" si="19"/>
        <v/>
      </c>
      <c r="I79" s="1378">
        <f>Logo!$F$15</f>
        <v>0.7</v>
      </c>
      <c r="J79" s="1380">
        <f>Logo!$F$16</f>
        <v>0.9</v>
      </c>
      <c r="K79" s="1374" t="str">
        <f>IF(E79="","",
IF(H79="","",
IF(F79=G79,100%,
IF(ISERROR(G79/F79),0,
IF(ISERROR(F79/G79),0,
IF(F79&lt;&gt;0,F79/G79,
0%))))))</f>
        <v/>
      </c>
      <c r="L79" s="1372">
        <f>IF(E79="",0,
IF(H79&gt;=J79,1,
IF(AND(H79&gt;I79,H79&lt;J79),2,3)))</f>
        <v>0</v>
      </c>
      <c r="M79" s="84" t="s">
        <v>473</v>
      </c>
      <c r="N79" s="11"/>
      <c r="O79" s="84" t="s">
        <v>393</v>
      </c>
      <c r="P79" s="12"/>
      <c r="Q79" s="13"/>
      <c r="R79" s="18"/>
      <c r="S79" s="19"/>
      <c r="T79" s="19"/>
      <c r="U79" s="383"/>
      <c r="V79" s="841" t="str">
        <f>IF($C$79="","","drucken")</f>
        <v/>
      </c>
    </row>
    <row r="80" spans="1:22" ht="18" x14ac:dyDescent="0.3">
      <c r="A80" s="847" t="str">
        <f t="shared" si="20"/>
        <v/>
      </c>
      <c r="B80" s="704">
        <v>10</v>
      </c>
      <c r="C80" s="1392"/>
      <c r="D80" s="1393"/>
      <c r="E80" s="1405"/>
      <c r="F80" s="1396"/>
      <c r="G80" s="1397"/>
      <c r="H80" s="1408"/>
      <c r="I80" s="1379"/>
      <c r="J80" s="1381"/>
      <c r="K80" s="1375"/>
      <c r="L80" s="1373"/>
      <c r="M80" s="84" t="s">
        <v>474</v>
      </c>
      <c r="N80" s="11"/>
      <c r="O80" s="84" t="s">
        <v>394</v>
      </c>
      <c r="P80" s="12"/>
      <c r="Q80" s="13"/>
      <c r="R80" s="18"/>
      <c r="S80" s="19"/>
      <c r="T80" s="19"/>
      <c r="U80" s="383"/>
      <c r="V80" s="841" t="str">
        <f t="shared" ref="V80:V87" si="21">IF($C$79="","","drucken")</f>
        <v/>
      </c>
    </row>
    <row r="81" spans="1:22" ht="18" x14ac:dyDescent="0.3">
      <c r="A81" s="847" t="str">
        <f t="shared" si="20"/>
        <v/>
      </c>
      <c r="B81" s="704">
        <v>10</v>
      </c>
      <c r="C81" s="1392"/>
      <c r="D81" s="1393" t="s">
        <v>160</v>
      </c>
      <c r="E81" s="1406"/>
      <c r="F81" s="1397"/>
      <c r="G81" s="1397"/>
      <c r="H81" s="1408" t="str">
        <f t="shared" si="19"/>
        <v/>
      </c>
      <c r="I81" s="1378">
        <f>Logo!$F$15</f>
        <v>0.7</v>
      </c>
      <c r="J81" s="1380">
        <f>Logo!$F$16</f>
        <v>0.9</v>
      </c>
      <c r="K81" s="1374" t="str">
        <f>IF(E81="","",
IF(H81="","",
IF(F81=G81,100%,
IF(ISERROR(G81/F81),0,
IF(ISERROR(F81/G81),0,
IF(F81&lt;&gt;0,F81/G81,
0%))))))</f>
        <v/>
      </c>
      <c r="L81" s="1372">
        <f>IF(E81="",0,
IF(H81&gt;=J81,1,
IF(AND(H81&gt;I81,H81&lt;J81),2,3)))</f>
        <v>0</v>
      </c>
      <c r="M81" s="84" t="s">
        <v>475</v>
      </c>
      <c r="N81" s="11"/>
      <c r="O81" s="84" t="s">
        <v>395</v>
      </c>
      <c r="P81" s="12"/>
      <c r="Q81" s="13"/>
      <c r="R81" s="18"/>
      <c r="S81" s="19"/>
      <c r="T81" s="19"/>
      <c r="U81" s="383"/>
      <c r="V81" s="841" t="str">
        <f t="shared" si="21"/>
        <v/>
      </c>
    </row>
    <row r="82" spans="1:22" ht="18" x14ac:dyDescent="0.3">
      <c r="A82" s="847" t="str">
        <f t="shared" si="20"/>
        <v/>
      </c>
      <c r="B82" s="704">
        <v>10</v>
      </c>
      <c r="C82" s="1392"/>
      <c r="D82" s="1393"/>
      <c r="E82" s="1406"/>
      <c r="F82" s="1397"/>
      <c r="G82" s="1397"/>
      <c r="H82" s="1408"/>
      <c r="I82" s="1379"/>
      <c r="J82" s="1381"/>
      <c r="K82" s="1375"/>
      <c r="L82" s="1373"/>
      <c r="M82" s="84" t="s">
        <v>476</v>
      </c>
      <c r="N82" s="11"/>
      <c r="O82" s="84" t="s">
        <v>396</v>
      </c>
      <c r="P82" s="12"/>
      <c r="Q82" s="13"/>
      <c r="R82" s="18"/>
      <c r="S82" s="19"/>
      <c r="T82" s="19"/>
      <c r="U82" s="383"/>
      <c r="V82" s="841" t="str">
        <f t="shared" si="21"/>
        <v/>
      </c>
    </row>
    <row r="83" spans="1:22" ht="18" x14ac:dyDescent="0.3">
      <c r="A83" s="847" t="str">
        <f t="shared" si="20"/>
        <v/>
      </c>
      <c r="B83" s="704">
        <v>10</v>
      </c>
      <c r="C83" s="1392"/>
      <c r="D83" s="1393" t="s">
        <v>161</v>
      </c>
      <c r="E83" s="1407"/>
      <c r="F83" s="1397"/>
      <c r="G83" s="1397"/>
      <c r="H83" s="1408" t="str">
        <f t="shared" si="19"/>
        <v/>
      </c>
      <c r="I83" s="1378">
        <f>Logo!$F$15</f>
        <v>0.7</v>
      </c>
      <c r="J83" s="1380">
        <f>Logo!$F$16</f>
        <v>0.9</v>
      </c>
      <c r="K83" s="1374" t="str">
        <f>IF(E83="","",
IF(H83="","",
IF(F83=G83,100%,
IF(ISERROR(G83/F83),0,
IF(ISERROR(F83/G83),0,
IF(F83&lt;&gt;0,F83/G83,
0%))))))</f>
        <v/>
      </c>
      <c r="L83" s="1372">
        <f>IF(E83="",0,
IF(H83&gt;=J83,1,
IF(AND(H83&gt;I83,H83&lt;J83),2,3)))</f>
        <v>0</v>
      </c>
      <c r="M83" s="84" t="s">
        <v>477</v>
      </c>
      <c r="N83" s="11"/>
      <c r="O83" s="84" t="s">
        <v>397</v>
      </c>
      <c r="P83" s="12"/>
      <c r="Q83" s="13"/>
      <c r="R83" s="18"/>
      <c r="S83" s="19"/>
      <c r="T83" s="19"/>
      <c r="U83" s="383"/>
      <c r="V83" s="841" t="str">
        <f t="shared" si="21"/>
        <v/>
      </c>
    </row>
    <row r="84" spans="1:22" ht="18" x14ac:dyDescent="0.3">
      <c r="A84" s="847" t="str">
        <f t="shared" si="20"/>
        <v/>
      </c>
      <c r="B84" s="704">
        <v>10</v>
      </c>
      <c r="C84" s="1392"/>
      <c r="D84" s="1393"/>
      <c r="E84" s="1406"/>
      <c r="F84" s="1397"/>
      <c r="G84" s="1397"/>
      <c r="H84" s="1408"/>
      <c r="I84" s="1379"/>
      <c r="J84" s="1381"/>
      <c r="K84" s="1375"/>
      <c r="L84" s="1373"/>
      <c r="M84" s="84" t="s">
        <v>478</v>
      </c>
      <c r="N84" s="11"/>
      <c r="O84" s="84" t="s">
        <v>398</v>
      </c>
      <c r="P84" s="12"/>
      <c r="Q84" s="13"/>
      <c r="R84" s="18"/>
      <c r="S84" s="19"/>
      <c r="T84" s="19"/>
      <c r="U84" s="383"/>
      <c r="V84" s="841" t="str">
        <f t="shared" si="21"/>
        <v/>
      </c>
    </row>
    <row r="85" spans="1:22" ht="18" x14ac:dyDescent="0.3">
      <c r="A85" s="847" t="str">
        <f t="shared" si="20"/>
        <v/>
      </c>
      <c r="B85" s="704">
        <v>10</v>
      </c>
      <c r="C85" s="1392"/>
      <c r="D85" s="1393" t="s">
        <v>162</v>
      </c>
      <c r="E85" s="1406"/>
      <c r="F85" s="1397"/>
      <c r="G85" s="1397"/>
      <c r="H85" s="1408" t="str">
        <f t="shared" si="19"/>
        <v/>
      </c>
      <c r="I85" s="1378">
        <f>Logo!$F$15</f>
        <v>0.7</v>
      </c>
      <c r="J85" s="1380">
        <f>Logo!$F$16</f>
        <v>0.9</v>
      </c>
      <c r="K85" s="1374" t="str">
        <f>IF(E85="","",
IF(H85="","",
IF(F85=G85,100%,
IF(ISERROR(G85/F85),0,
IF(ISERROR(F85/G85),0,
IF(F85&lt;&gt;0,F85/G85,
0%))))))</f>
        <v/>
      </c>
      <c r="L85" s="1372">
        <f>IF(E85="",0,
IF(H85&gt;=J85,1,
IF(AND(H85&gt;I85,H85&lt;J85),2,3)))</f>
        <v>0</v>
      </c>
      <c r="M85" s="84" t="s">
        <v>479</v>
      </c>
      <c r="N85" s="11"/>
      <c r="O85" s="84" t="s">
        <v>399</v>
      </c>
      <c r="P85" s="12"/>
      <c r="Q85" s="13"/>
      <c r="R85" s="18"/>
      <c r="S85" s="19"/>
      <c r="T85" s="19"/>
      <c r="U85" s="383"/>
      <c r="V85" s="841" t="str">
        <f t="shared" si="21"/>
        <v/>
      </c>
    </row>
    <row r="86" spans="1:22" ht="18" x14ac:dyDescent="0.3">
      <c r="A86" s="847" t="str">
        <f t="shared" si="20"/>
        <v/>
      </c>
      <c r="B86" s="704">
        <v>10</v>
      </c>
      <c r="C86" s="1392"/>
      <c r="D86" s="1393"/>
      <c r="E86" s="1406"/>
      <c r="F86" s="1397"/>
      <c r="G86" s="1397"/>
      <c r="H86" s="1408"/>
      <c r="I86" s="1379"/>
      <c r="J86" s="1381"/>
      <c r="K86" s="1375"/>
      <c r="L86" s="1373"/>
      <c r="M86" s="84" t="s">
        <v>480</v>
      </c>
      <c r="N86" s="11"/>
      <c r="O86" s="84" t="s">
        <v>400</v>
      </c>
      <c r="P86" s="12"/>
      <c r="Q86" s="13"/>
      <c r="R86" s="18"/>
      <c r="S86" s="19"/>
      <c r="T86" s="19"/>
      <c r="U86" s="383"/>
      <c r="V86" s="841" t="str">
        <f t="shared" si="21"/>
        <v/>
      </c>
    </row>
    <row r="87" spans="1:22" s="831" customFormat="1" ht="14.4" x14ac:dyDescent="0.3">
      <c r="A87" s="847" t="str">
        <f>IF($C$87="","","ok")</f>
        <v>ok</v>
      </c>
      <c r="C87" s="605" t="s">
        <v>1152</v>
      </c>
      <c r="D87" s="469"/>
      <c r="E87" s="818"/>
      <c r="F87" s="819"/>
      <c r="G87" s="830"/>
      <c r="H87" s="830"/>
      <c r="I87" s="830"/>
      <c r="K87" s="869"/>
      <c r="L87" s="870"/>
      <c r="M87" s="827"/>
      <c r="N87" s="827"/>
      <c r="O87" s="827"/>
      <c r="P87" s="827"/>
      <c r="Q87" s="820"/>
      <c r="R87" s="827"/>
      <c r="S87" s="827"/>
      <c r="T87" s="1365">
        <f ca="1">TODAY()</f>
        <v>46049</v>
      </c>
      <c r="U87" s="1365"/>
      <c r="V87" s="841" t="str">
        <f t="shared" si="21"/>
        <v/>
      </c>
    </row>
    <row r="88" spans="1:22" ht="15.6" x14ac:dyDescent="0.3">
      <c r="G88" s="872"/>
      <c r="H88" s="872"/>
      <c r="I88" s="872"/>
      <c r="K88" s="869"/>
      <c r="L88" s="870"/>
      <c r="M88" s="871"/>
      <c r="N88" s="835"/>
      <c r="O88" s="871"/>
      <c r="P88" s="835"/>
      <c r="Q88" s="835"/>
      <c r="R88" s="835"/>
      <c r="S88" s="835"/>
      <c r="T88" s="835"/>
      <c r="U88" s="873"/>
    </row>
    <row r="89" spans="1:22" s="642" customFormat="1" ht="18.75" customHeight="1" x14ac:dyDescent="0.3">
      <c r="A89" s="454"/>
      <c r="B89" s="874"/>
      <c r="C89" s="875"/>
      <c r="D89" s="876"/>
      <c r="E89" s="875"/>
      <c r="F89" s="877"/>
      <c r="G89" s="878"/>
      <c r="H89" s="878"/>
      <c r="I89" s="878"/>
      <c r="J89" s="877"/>
      <c r="K89" s="869"/>
      <c r="L89" s="870"/>
      <c r="M89" s="874"/>
      <c r="N89" s="875"/>
      <c r="O89" s="874"/>
      <c r="P89" s="875"/>
      <c r="Q89" s="875"/>
      <c r="R89" s="875"/>
      <c r="S89" s="875"/>
      <c r="T89" s="875"/>
      <c r="U89" s="879"/>
      <c r="V89" s="880"/>
    </row>
    <row r="90" spans="1:22" s="642" customFormat="1" ht="18.75" customHeight="1" x14ac:dyDescent="0.3">
      <c r="A90" s="878"/>
      <c r="B90" s="874"/>
      <c r="C90" s="875"/>
      <c r="D90" s="876"/>
      <c r="E90" s="875"/>
      <c r="F90" s="877"/>
      <c r="G90" s="878"/>
      <c r="H90" s="878"/>
      <c r="I90" s="878"/>
      <c r="J90" s="878"/>
      <c r="K90" s="869"/>
      <c r="L90" s="870"/>
      <c r="M90" s="881"/>
      <c r="N90" s="882"/>
      <c r="O90" s="881"/>
      <c r="P90" s="882"/>
      <c r="Q90" s="882"/>
      <c r="R90" s="882"/>
      <c r="S90" s="882"/>
      <c r="T90" s="882"/>
      <c r="U90" s="883"/>
      <c r="V90" s="880"/>
    </row>
    <row r="91" spans="1:22" s="642" customFormat="1" ht="18.75" customHeight="1" x14ac:dyDescent="0.3">
      <c r="A91" s="878"/>
      <c r="B91" s="874"/>
      <c r="C91" s="875"/>
      <c r="D91" s="876"/>
      <c r="E91" s="875"/>
      <c r="F91" s="877"/>
      <c r="G91" s="878"/>
      <c r="H91" s="878"/>
      <c r="I91" s="878"/>
      <c r="J91" s="878"/>
      <c r="K91" s="869"/>
      <c r="L91" s="870"/>
      <c r="M91" s="881"/>
      <c r="N91" s="882"/>
      <c r="O91" s="881"/>
      <c r="P91" s="882"/>
      <c r="Q91" s="882"/>
      <c r="R91" s="882"/>
      <c r="S91" s="882"/>
      <c r="T91" s="882"/>
      <c r="U91" s="883"/>
      <c r="V91" s="880"/>
    </row>
    <row r="92" spans="1:22" s="642" customFormat="1" ht="18.75" customHeight="1" x14ac:dyDescent="0.3">
      <c r="A92" s="878"/>
      <c r="B92" s="874"/>
      <c r="C92" s="875"/>
      <c r="D92" s="876"/>
      <c r="E92" s="875"/>
      <c r="F92" s="877"/>
      <c r="G92" s="878"/>
      <c r="H92" s="878"/>
      <c r="I92" s="878"/>
      <c r="J92" s="878"/>
      <c r="K92" s="869"/>
      <c r="L92" s="870"/>
      <c r="M92" s="881"/>
      <c r="N92" s="882"/>
      <c r="O92" s="881"/>
      <c r="P92" s="882"/>
      <c r="Q92" s="882"/>
      <c r="R92" s="882"/>
      <c r="S92" s="882"/>
      <c r="T92" s="882"/>
      <c r="U92" s="883"/>
      <c r="V92" s="880"/>
    </row>
    <row r="93" spans="1:22" s="642" customFormat="1" ht="18.75" customHeight="1" x14ac:dyDescent="0.3">
      <c r="A93" s="878"/>
      <c r="B93" s="874"/>
      <c r="C93" s="875"/>
      <c r="D93" s="876"/>
      <c r="E93" s="875"/>
      <c r="F93" s="877"/>
      <c r="G93" s="878"/>
      <c r="H93" s="878"/>
      <c r="I93" s="878"/>
      <c r="J93" s="878"/>
      <c r="K93" s="869"/>
      <c r="L93" s="870"/>
      <c r="M93" s="881"/>
      <c r="N93" s="882"/>
      <c r="O93" s="881"/>
      <c r="P93" s="882"/>
      <c r="Q93" s="882"/>
      <c r="R93" s="882"/>
      <c r="S93" s="882"/>
      <c r="T93" s="882"/>
      <c r="U93" s="883"/>
      <c r="V93" s="880"/>
    </row>
    <row r="94" spans="1:22" s="644" customFormat="1" ht="18.75" customHeight="1" x14ac:dyDescent="0.3">
      <c r="A94" s="460"/>
      <c r="B94" s="884"/>
      <c r="C94" s="833" t="str">
        <f ca="1">CONCATENATE(D98," ",C5)</f>
        <v>3 Stratégies qualité</v>
      </c>
      <c r="D94" s="885"/>
      <c r="E94" s="763"/>
      <c r="F94" s="869"/>
      <c r="G94" s="869"/>
      <c r="H94" s="869"/>
      <c r="I94" s="869"/>
      <c r="J94" s="869"/>
      <c r="K94" s="869"/>
      <c r="L94" s="870"/>
      <c r="M94" s="884"/>
      <c r="N94" s="763"/>
      <c r="O94" s="884"/>
      <c r="P94" s="763"/>
      <c r="Q94" s="763"/>
      <c r="R94" s="763"/>
      <c r="S94" s="763"/>
      <c r="T94" s="763"/>
      <c r="U94" s="886"/>
      <c r="V94" s="850"/>
    </row>
    <row r="95" spans="1:22" s="644" customFormat="1" ht="18.75" customHeight="1" x14ac:dyDescent="0.3">
      <c r="A95" s="460"/>
      <c r="B95" s="884"/>
      <c r="C95" s="887" t="str">
        <f ca="1">Jahresziele!C81</f>
        <v>pas atteint</v>
      </c>
      <c r="D95" s="885">
        <f>COUNTIF($L$7:$L$86,3)</f>
        <v>1</v>
      </c>
      <c r="E95" s="763"/>
      <c r="F95" s="869"/>
      <c r="G95" s="869"/>
      <c r="H95" s="869"/>
      <c r="I95" s="869"/>
      <c r="J95" s="869"/>
      <c r="K95" s="869"/>
      <c r="L95" s="870"/>
      <c r="M95" s="884"/>
      <c r="N95" s="763"/>
      <c r="O95" s="884"/>
      <c r="P95" s="763"/>
      <c r="Q95" s="763"/>
      <c r="R95" s="763"/>
      <c r="S95" s="763"/>
      <c r="T95" s="763"/>
      <c r="U95" s="886"/>
      <c r="V95" s="850"/>
    </row>
    <row r="96" spans="1:22" s="644" customFormat="1" ht="18.75" customHeight="1" x14ac:dyDescent="0.3">
      <c r="A96" s="460"/>
      <c r="B96" s="884"/>
      <c r="C96" s="887" t="str">
        <f ca="1">Jahresziele!C82</f>
        <v>partiellement</v>
      </c>
      <c r="D96" s="885">
        <f>COUNTIF($L$7:$L$86,2)</f>
        <v>1</v>
      </c>
      <c r="E96" s="763"/>
      <c r="F96" s="869"/>
      <c r="G96" s="869"/>
      <c r="H96" s="869"/>
      <c r="I96" s="869"/>
      <c r="J96" s="869"/>
      <c r="K96" s="869"/>
      <c r="L96" s="870"/>
      <c r="M96" s="888"/>
      <c r="N96" s="889"/>
      <c r="O96" s="888"/>
      <c r="P96" s="889"/>
      <c r="Q96" s="889"/>
      <c r="R96" s="889"/>
      <c r="S96" s="889"/>
      <c r="T96" s="763"/>
      <c r="U96" s="886"/>
      <c r="V96" s="850"/>
    </row>
    <row r="97" spans="3:4" s="644" customFormat="1" ht="18.75" customHeight="1" x14ac:dyDescent="0.3">
      <c r="C97" s="887" t="str">
        <f ca="1">Jahresziele!C83</f>
        <v>atteint</v>
      </c>
      <c r="D97" s="885">
        <f>COUNTIF($L$7:$L$86,1)</f>
        <v>1</v>
      </c>
    </row>
    <row r="98" spans="3:4" s="644" customFormat="1" ht="18.75" customHeight="1" x14ac:dyDescent="0.3">
      <c r="C98" s="887" t="str">
        <f>Jahresziele!C84</f>
        <v>TOTAL</v>
      </c>
      <c r="D98" s="731">
        <f>SUM(D95:D97)</f>
        <v>3</v>
      </c>
    </row>
    <row r="99" spans="3:4" s="644" customFormat="1" ht="18.75" customHeight="1" x14ac:dyDescent="0.3">
      <c r="C99" s="833" t="str">
        <f ca="1">CONCATENATE(D103," ",P5)</f>
        <v>3 Projets stratégiques &amp; mesures</v>
      </c>
      <c r="D99" s="885"/>
    </row>
    <row r="100" spans="3:4" s="644" customFormat="1" ht="18.75" customHeight="1" x14ac:dyDescent="0.3">
      <c r="C100" s="887" t="str">
        <f ca="1">Jahresziele!C86</f>
        <v>pas atteint</v>
      </c>
      <c r="D100" s="885">
        <f>COUNTIF($U$7:$U$86,3)</f>
        <v>1</v>
      </c>
    </row>
    <row r="101" spans="3:4" s="644" customFormat="1" ht="18.75" customHeight="1" x14ac:dyDescent="0.3">
      <c r="C101" s="887" t="str">
        <f ca="1">Jahresziele!C87</f>
        <v>partiellement</v>
      </c>
      <c r="D101" s="885">
        <f>COUNTIF($U$7:$U$86,2)</f>
        <v>1</v>
      </c>
    </row>
    <row r="102" spans="3:4" s="644" customFormat="1" ht="18.75" customHeight="1" x14ac:dyDescent="0.3">
      <c r="C102" s="887" t="str">
        <f ca="1">Jahresziele!C88</f>
        <v>atteint</v>
      </c>
      <c r="D102" s="885">
        <f>COUNTIF($U$7:$U$86,1)</f>
        <v>1</v>
      </c>
    </row>
    <row r="103" spans="3:4" s="644" customFormat="1" ht="18.75" customHeight="1" x14ac:dyDescent="0.3">
      <c r="C103" s="887" t="str">
        <f>Jahresziele!C89</f>
        <v>TOTAL</v>
      </c>
      <c r="D103" s="731">
        <f>SUM(D100:D102)</f>
        <v>3</v>
      </c>
    </row>
    <row r="104" spans="3:4" s="644" customFormat="1" ht="18.75" customHeight="1" x14ac:dyDescent="0.3">
      <c r="C104" s="833" t="str">
        <f ca="1">CONCATENATE(' '!A147,": ",D108)</f>
        <v>TOTAL: 6</v>
      </c>
      <c r="D104" s="885"/>
    </row>
    <row r="105" spans="3:4" s="644" customFormat="1" ht="18.75" customHeight="1" x14ac:dyDescent="0.3">
      <c r="C105" s="887" t="str">
        <f ca="1">Jahresziele!C91</f>
        <v>pas atteint</v>
      </c>
      <c r="D105" s="731">
        <f>D95+D100</f>
        <v>2</v>
      </c>
    </row>
    <row r="106" spans="3:4" s="644" customFormat="1" ht="18.75" customHeight="1" x14ac:dyDescent="0.3">
      <c r="C106" s="887" t="str">
        <f ca="1">Jahresziele!C92</f>
        <v>partiellement</v>
      </c>
      <c r="D106" s="731">
        <f>D96+D101</f>
        <v>2</v>
      </c>
    </row>
    <row r="107" spans="3:4" s="644" customFormat="1" ht="18.75" customHeight="1" x14ac:dyDescent="0.3">
      <c r="C107" s="887" t="str">
        <f ca="1">Jahresziele!C93</f>
        <v>atteint</v>
      </c>
      <c r="D107" s="731">
        <f>D97+D102</f>
        <v>2</v>
      </c>
    </row>
    <row r="108" spans="3:4" s="644" customFormat="1" ht="18.75" customHeight="1" x14ac:dyDescent="0.3">
      <c r="C108" s="887" t="str">
        <f>Jahresziele!C94</f>
        <v>TOTAL</v>
      </c>
      <c r="D108" s="731">
        <f>SUM(D105:D107)</f>
        <v>6</v>
      </c>
    </row>
  </sheetData>
  <sheetProtection sheet="1" objects="1" scenarios="1" formatCells="0" formatColumns="0" formatRows="0" insertHyperlinks="0" sort="0" autoFilter="0"/>
  <autoFilter ref="B6:U86" xr:uid="{00000000-0009-0000-0000-00000C000000}"/>
  <mergeCells count="371">
    <mergeCell ref="T87:U87"/>
    <mergeCell ref="I85:I86"/>
    <mergeCell ref="J85:J86"/>
    <mergeCell ref="K85:K86"/>
    <mergeCell ref="K81:K82"/>
    <mergeCell ref="D83:D84"/>
    <mergeCell ref="E83:E84"/>
    <mergeCell ref="F83:F84"/>
    <mergeCell ref="G83:G84"/>
    <mergeCell ref="H83:H84"/>
    <mergeCell ref="I83:I84"/>
    <mergeCell ref="J83:J84"/>
    <mergeCell ref="K83:K84"/>
    <mergeCell ref="I79:I80"/>
    <mergeCell ref="J79:J80"/>
    <mergeCell ref="K79:K80"/>
    <mergeCell ref="D81:D82"/>
    <mergeCell ref="E81:E82"/>
    <mergeCell ref="F81:F82"/>
    <mergeCell ref="G81:G82"/>
    <mergeCell ref="H81:H82"/>
    <mergeCell ref="I81:I82"/>
    <mergeCell ref="J81:J82"/>
    <mergeCell ref="C79:C86"/>
    <mergeCell ref="D79:D80"/>
    <mergeCell ref="E79:E80"/>
    <mergeCell ref="F79:F80"/>
    <mergeCell ref="G79:G80"/>
    <mergeCell ref="H79:H80"/>
    <mergeCell ref="D85:D86"/>
    <mergeCell ref="E85:E86"/>
    <mergeCell ref="F85:F86"/>
    <mergeCell ref="G85:G86"/>
    <mergeCell ref="H85:H86"/>
    <mergeCell ref="H73:H74"/>
    <mergeCell ref="I73:I74"/>
    <mergeCell ref="J73:J74"/>
    <mergeCell ref="K73:K74"/>
    <mergeCell ref="J75:J76"/>
    <mergeCell ref="K75:K76"/>
    <mergeCell ref="D77:D78"/>
    <mergeCell ref="E77:E78"/>
    <mergeCell ref="F77:F78"/>
    <mergeCell ref="G77:G78"/>
    <mergeCell ref="H77:H78"/>
    <mergeCell ref="I77:I78"/>
    <mergeCell ref="J77:J78"/>
    <mergeCell ref="K77:K78"/>
    <mergeCell ref="D75:D76"/>
    <mergeCell ref="E75:E76"/>
    <mergeCell ref="F75:F76"/>
    <mergeCell ref="G75:G76"/>
    <mergeCell ref="H75:H76"/>
    <mergeCell ref="I75:I76"/>
    <mergeCell ref="I67:I68"/>
    <mergeCell ref="J67:J68"/>
    <mergeCell ref="K67:K68"/>
    <mergeCell ref="J69:J70"/>
    <mergeCell ref="K69:K70"/>
    <mergeCell ref="C71:C78"/>
    <mergeCell ref="D71:D72"/>
    <mergeCell ref="E71:E72"/>
    <mergeCell ref="F71:F72"/>
    <mergeCell ref="G71:G72"/>
    <mergeCell ref="H71:H72"/>
    <mergeCell ref="I71:I72"/>
    <mergeCell ref="J71:J72"/>
    <mergeCell ref="D69:D70"/>
    <mergeCell ref="E69:E70"/>
    <mergeCell ref="F69:F70"/>
    <mergeCell ref="G69:G70"/>
    <mergeCell ref="H69:H70"/>
    <mergeCell ref="I69:I70"/>
    <mergeCell ref="K71:K72"/>
    <mergeCell ref="D73:D74"/>
    <mergeCell ref="E73:E74"/>
    <mergeCell ref="F73:F74"/>
    <mergeCell ref="G73:G74"/>
    <mergeCell ref="I63:I64"/>
    <mergeCell ref="J63:J64"/>
    <mergeCell ref="K63:K64"/>
    <mergeCell ref="D65:D66"/>
    <mergeCell ref="E65:E66"/>
    <mergeCell ref="F65:F66"/>
    <mergeCell ref="G65:G66"/>
    <mergeCell ref="H65:H66"/>
    <mergeCell ref="I65:I66"/>
    <mergeCell ref="J65:J66"/>
    <mergeCell ref="K65:K66"/>
    <mergeCell ref="C63:C70"/>
    <mergeCell ref="D63:D64"/>
    <mergeCell ref="E63:E64"/>
    <mergeCell ref="F63:F64"/>
    <mergeCell ref="G63:G64"/>
    <mergeCell ref="H63:H64"/>
    <mergeCell ref="C55:C62"/>
    <mergeCell ref="D61:D62"/>
    <mergeCell ref="E61:E62"/>
    <mergeCell ref="F61:F62"/>
    <mergeCell ref="G61:G62"/>
    <mergeCell ref="D67:D68"/>
    <mergeCell ref="E67:E68"/>
    <mergeCell ref="F67:F68"/>
    <mergeCell ref="G67:G68"/>
    <mergeCell ref="H67:H68"/>
    <mergeCell ref="D59:D60"/>
    <mergeCell ref="E59:E60"/>
    <mergeCell ref="F59:F60"/>
    <mergeCell ref="G59:G60"/>
    <mergeCell ref="H59:H60"/>
    <mergeCell ref="D57:D58"/>
    <mergeCell ref="E57:E58"/>
    <mergeCell ref="F57:F58"/>
    <mergeCell ref="I59:I60"/>
    <mergeCell ref="J59:J60"/>
    <mergeCell ref="K59:K60"/>
    <mergeCell ref="H61:H62"/>
    <mergeCell ref="I61:I62"/>
    <mergeCell ref="J61:J62"/>
    <mergeCell ref="K61:K62"/>
    <mergeCell ref="I55:I56"/>
    <mergeCell ref="J55:J56"/>
    <mergeCell ref="K55:K56"/>
    <mergeCell ref="K57:K58"/>
    <mergeCell ref="G57:G58"/>
    <mergeCell ref="H57:H58"/>
    <mergeCell ref="I57:I58"/>
    <mergeCell ref="J57:J58"/>
    <mergeCell ref="D55:D56"/>
    <mergeCell ref="E55:E56"/>
    <mergeCell ref="F55:F56"/>
    <mergeCell ref="G55:G56"/>
    <mergeCell ref="H55:H56"/>
    <mergeCell ref="H49:H50"/>
    <mergeCell ref="I49:I50"/>
    <mergeCell ref="J49:J50"/>
    <mergeCell ref="K49:K50"/>
    <mergeCell ref="J51:J52"/>
    <mergeCell ref="K51:K52"/>
    <mergeCell ref="D53:D54"/>
    <mergeCell ref="E53:E54"/>
    <mergeCell ref="F53:F54"/>
    <mergeCell ref="G53:G54"/>
    <mergeCell ref="H53:H54"/>
    <mergeCell ref="I53:I54"/>
    <mergeCell ref="J53:J54"/>
    <mergeCell ref="K53:K54"/>
    <mergeCell ref="D51:D52"/>
    <mergeCell ref="E51:E52"/>
    <mergeCell ref="F51:F52"/>
    <mergeCell ref="G51:G52"/>
    <mergeCell ref="H51:H52"/>
    <mergeCell ref="I51:I52"/>
    <mergeCell ref="I43:I44"/>
    <mergeCell ref="J43:J44"/>
    <mergeCell ref="K43:K44"/>
    <mergeCell ref="J45:J46"/>
    <mergeCell ref="K45:K46"/>
    <mergeCell ref="C47:C54"/>
    <mergeCell ref="D47:D48"/>
    <mergeCell ref="E47:E48"/>
    <mergeCell ref="F47:F48"/>
    <mergeCell ref="G47:G48"/>
    <mergeCell ref="H47:H48"/>
    <mergeCell ref="I47:I48"/>
    <mergeCell ref="J47:J48"/>
    <mergeCell ref="D45:D46"/>
    <mergeCell ref="E45:E46"/>
    <mergeCell ref="F45:F46"/>
    <mergeCell ref="G45:G46"/>
    <mergeCell ref="H45:H46"/>
    <mergeCell ref="I45:I46"/>
    <mergeCell ref="K47:K48"/>
    <mergeCell ref="D49:D50"/>
    <mergeCell ref="E49:E50"/>
    <mergeCell ref="F49:F50"/>
    <mergeCell ref="G49:G50"/>
    <mergeCell ref="I39:I40"/>
    <mergeCell ref="J39:J40"/>
    <mergeCell ref="K39:K40"/>
    <mergeCell ref="D41:D42"/>
    <mergeCell ref="E41:E42"/>
    <mergeCell ref="F41:F42"/>
    <mergeCell ref="G41:G42"/>
    <mergeCell ref="H41:H42"/>
    <mergeCell ref="I41:I42"/>
    <mergeCell ref="J41:J42"/>
    <mergeCell ref="K41:K42"/>
    <mergeCell ref="C39:C46"/>
    <mergeCell ref="D39:D40"/>
    <mergeCell ref="E39:E40"/>
    <mergeCell ref="F39:F40"/>
    <mergeCell ref="G39:G40"/>
    <mergeCell ref="H39:H40"/>
    <mergeCell ref="C31:C38"/>
    <mergeCell ref="D37:D38"/>
    <mergeCell ref="E37:E38"/>
    <mergeCell ref="F37:F38"/>
    <mergeCell ref="G37:G38"/>
    <mergeCell ref="D43:D44"/>
    <mergeCell ref="E43:E44"/>
    <mergeCell ref="F43:F44"/>
    <mergeCell ref="G43:G44"/>
    <mergeCell ref="H43:H44"/>
    <mergeCell ref="D35:D36"/>
    <mergeCell ref="E35:E36"/>
    <mergeCell ref="F35:F36"/>
    <mergeCell ref="G35:G36"/>
    <mergeCell ref="H35:H36"/>
    <mergeCell ref="D33:D34"/>
    <mergeCell ref="E33:E34"/>
    <mergeCell ref="F33:F34"/>
    <mergeCell ref="I35:I36"/>
    <mergeCell ref="J35:J36"/>
    <mergeCell ref="K35:K36"/>
    <mergeCell ref="H37:H38"/>
    <mergeCell ref="I37:I38"/>
    <mergeCell ref="J37:J38"/>
    <mergeCell ref="K37:K38"/>
    <mergeCell ref="I31:I32"/>
    <mergeCell ref="J31:J32"/>
    <mergeCell ref="K31:K32"/>
    <mergeCell ref="K33:K34"/>
    <mergeCell ref="G33:G34"/>
    <mergeCell ref="H33:H34"/>
    <mergeCell ref="I33:I34"/>
    <mergeCell ref="J33:J34"/>
    <mergeCell ref="D31:D32"/>
    <mergeCell ref="E31:E32"/>
    <mergeCell ref="F31:F32"/>
    <mergeCell ref="G31:G32"/>
    <mergeCell ref="H31:H32"/>
    <mergeCell ref="H25:H26"/>
    <mergeCell ref="I25:I26"/>
    <mergeCell ref="J25:J26"/>
    <mergeCell ref="K25:K26"/>
    <mergeCell ref="J27:J28"/>
    <mergeCell ref="K27:K28"/>
    <mergeCell ref="D29:D30"/>
    <mergeCell ref="E29:E30"/>
    <mergeCell ref="F29:F30"/>
    <mergeCell ref="G29:G30"/>
    <mergeCell ref="H29:H30"/>
    <mergeCell ref="I29:I30"/>
    <mergeCell ref="J29:J30"/>
    <mergeCell ref="K29:K30"/>
    <mergeCell ref="D27:D28"/>
    <mergeCell ref="E27:E28"/>
    <mergeCell ref="F27:F28"/>
    <mergeCell ref="G27:G28"/>
    <mergeCell ref="H27:H28"/>
    <mergeCell ref="I27:I28"/>
    <mergeCell ref="I19:I20"/>
    <mergeCell ref="J19:J20"/>
    <mergeCell ref="K19:K20"/>
    <mergeCell ref="J21:J22"/>
    <mergeCell ref="K21:K22"/>
    <mergeCell ref="C23:C30"/>
    <mergeCell ref="D23:D24"/>
    <mergeCell ref="E23:E24"/>
    <mergeCell ref="F23:F24"/>
    <mergeCell ref="G23:G24"/>
    <mergeCell ref="H23:H24"/>
    <mergeCell ref="I23:I24"/>
    <mergeCell ref="J23:J24"/>
    <mergeCell ref="D21:D22"/>
    <mergeCell ref="E21:E22"/>
    <mergeCell ref="F21:F22"/>
    <mergeCell ref="G21:G22"/>
    <mergeCell ref="H21:H22"/>
    <mergeCell ref="I21:I22"/>
    <mergeCell ref="K23:K24"/>
    <mergeCell ref="D25:D26"/>
    <mergeCell ref="E25:E26"/>
    <mergeCell ref="F25:F26"/>
    <mergeCell ref="G25:G26"/>
    <mergeCell ref="I15:I16"/>
    <mergeCell ref="J15:J16"/>
    <mergeCell ref="K15:K16"/>
    <mergeCell ref="D17:D18"/>
    <mergeCell ref="E17:E18"/>
    <mergeCell ref="F17:F18"/>
    <mergeCell ref="G17:G18"/>
    <mergeCell ref="H17:H18"/>
    <mergeCell ref="I17:I18"/>
    <mergeCell ref="J17:J18"/>
    <mergeCell ref="K17:K18"/>
    <mergeCell ref="C15:C22"/>
    <mergeCell ref="D15:D16"/>
    <mergeCell ref="E15:E16"/>
    <mergeCell ref="F15:F16"/>
    <mergeCell ref="G15:G16"/>
    <mergeCell ref="H15:H16"/>
    <mergeCell ref="C7:C14"/>
    <mergeCell ref="D13:D14"/>
    <mergeCell ref="E13:E14"/>
    <mergeCell ref="F13:F14"/>
    <mergeCell ref="G13:G14"/>
    <mergeCell ref="D19:D20"/>
    <mergeCell ref="E19:E20"/>
    <mergeCell ref="F19:F20"/>
    <mergeCell ref="G19:G20"/>
    <mergeCell ref="H19:H20"/>
    <mergeCell ref="D11:D12"/>
    <mergeCell ref="E11:E12"/>
    <mergeCell ref="F11:F12"/>
    <mergeCell ref="G11:G12"/>
    <mergeCell ref="H11:H12"/>
    <mergeCell ref="D9:D10"/>
    <mergeCell ref="E9:E10"/>
    <mergeCell ref="F9:F10"/>
    <mergeCell ref="I11:I12"/>
    <mergeCell ref="J11:J12"/>
    <mergeCell ref="K11:K12"/>
    <mergeCell ref="H13:H14"/>
    <mergeCell ref="I13:I14"/>
    <mergeCell ref="J13:J14"/>
    <mergeCell ref="K13:K14"/>
    <mergeCell ref="I7:I8"/>
    <mergeCell ref="J7:J8"/>
    <mergeCell ref="K7:K8"/>
    <mergeCell ref="K9:K10"/>
    <mergeCell ref="G9:G10"/>
    <mergeCell ref="H9:H10"/>
    <mergeCell ref="I9:I10"/>
    <mergeCell ref="J9:J10"/>
    <mergeCell ref="D7:D8"/>
    <mergeCell ref="E7:E8"/>
    <mergeCell ref="F7:F8"/>
    <mergeCell ref="G7:G8"/>
    <mergeCell ref="H7:H8"/>
    <mergeCell ref="L7:L8"/>
    <mergeCell ref="L9:L10"/>
    <mergeCell ref="L11:L12"/>
    <mergeCell ref="L13:L14"/>
    <mergeCell ref="L15:L16"/>
    <mergeCell ref="L17:L18"/>
    <mergeCell ref="L19:L20"/>
    <mergeCell ref="L21:L22"/>
    <mergeCell ref="L23:L24"/>
    <mergeCell ref="L25:L26"/>
    <mergeCell ref="L27:L28"/>
    <mergeCell ref="L29:L30"/>
    <mergeCell ref="L31:L32"/>
    <mergeCell ref="L33:L34"/>
    <mergeCell ref="L35:L36"/>
    <mergeCell ref="L37:L38"/>
    <mergeCell ref="L39:L40"/>
    <mergeCell ref="L41:L42"/>
    <mergeCell ref="L43:L44"/>
    <mergeCell ref="L45:L46"/>
    <mergeCell ref="L47:L48"/>
    <mergeCell ref="L49:L50"/>
    <mergeCell ref="L51:L52"/>
    <mergeCell ref="L53:L54"/>
    <mergeCell ref="L55:L56"/>
    <mergeCell ref="L57:L58"/>
    <mergeCell ref="L59:L60"/>
    <mergeCell ref="L79:L80"/>
    <mergeCell ref="L81:L82"/>
    <mergeCell ref="L83:L84"/>
    <mergeCell ref="L85:L86"/>
    <mergeCell ref="L61:L62"/>
    <mergeCell ref="L63:L64"/>
    <mergeCell ref="L65:L66"/>
    <mergeCell ref="L67:L68"/>
    <mergeCell ref="L69:L70"/>
    <mergeCell ref="L71:L72"/>
    <mergeCell ref="L73:L74"/>
    <mergeCell ref="L75:L76"/>
    <mergeCell ref="L77:L78"/>
  </mergeCells>
  <conditionalFormatting sqref="U7:U86">
    <cfRule type="iconSet" priority="345">
      <iconSet iconSet="3Symbols2" showValue="0" reverse="1">
        <cfvo type="percent" val="0"/>
        <cfvo type="num" val="1.25"/>
        <cfvo type="num" val="2.25"/>
      </iconSet>
    </cfRule>
  </conditionalFormatting>
  <conditionalFormatting sqref="U6">
    <cfRule type="iconSet" priority="346">
      <iconSet iconSet="3Symbols2" showValue="0" reverse="1">
        <cfvo type="percent" val="0"/>
        <cfvo type="num" val="1.25"/>
        <cfvo type="num" val="2.25"/>
      </iconSet>
    </cfRule>
  </conditionalFormatting>
  <conditionalFormatting sqref="C7:C86 E7:H86">
    <cfRule type="expression" dxfId="609" priority="334">
      <formula>$B7=1</formula>
    </cfRule>
    <cfRule type="expression" dxfId="608" priority="335">
      <formula>$B7=2</formula>
    </cfRule>
    <cfRule type="expression" dxfId="607" priority="336">
      <formula>$B7=3</formula>
    </cfRule>
    <cfRule type="expression" dxfId="606" priority="337">
      <formula>$B7=4</formula>
    </cfRule>
    <cfRule type="expression" dxfId="605" priority="338">
      <formula>$B7=5</formula>
    </cfRule>
    <cfRule type="expression" dxfId="604" priority="339">
      <formula>$B7=6</formula>
    </cfRule>
    <cfRule type="expression" dxfId="603" priority="340">
      <formula>$B7=7</formula>
    </cfRule>
    <cfRule type="expression" dxfId="602" priority="341">
      <formula>$B7=8</formula>
    </cfRule>
    <cfRule type="expression" dxfId="601" priority="342">
      <formula>$B7=9</formula>
    </cfRule>
    <cfRule type="expression" dxfId="600" priority="343">
      <formula>$B7=10</formula>
    </cfRule>
  </conditionalFormatting>
  <conditionalFormatting sqref="N7:N86">
    <cfRule type="expression" dxfId="599" priority="325">
      <formula>$B7=2</formula>
    </cfRule>
    <cfRule type="expression" dxfId="598" priority="326">
      <formula>$B7=3</formula>
    </cfRule>
    <cfRule type="expression" dxfId="597" priority="327">
      <formula>$B7=4</formula>
    </cfRule>
    <cfRule type="expression" dxfId="596" priority="328">
      <formula>$B7=5</formula>
    </cfRule>
    <cfRule type="expression" dxfId="595" priority="329">
      <formula>$B7=6</formula>
    </cfRule>
    <cfRule type="expression" dxfId="594" priority="330">
      <formula>$B7=7</formula>
    </cfRule>
    <cfRule type="expression" dxfId="593" priority="331">
      <formula>$B7=8</formula>
    </cfRule>
    <cfRule type="expression" dxfId="592" priority="332">
      <formula>$B7=9</formula>
    </cfRule>
    <cfRule type="expression" dxfId="591" priority="333">
      <formula>$B7=10</formula>
    </cfRule>
  </conditionalFormatting>
  <conditionalFormatting sqref="N7:N86">
    <cfRule type="expression" dxfId="590" priority="324">
      <formula>$B7=1</formula>
    </cfRule>
  </conditionalFormatting>
  <conditionalFormatting sqref="R7:U86 P7:P86">
    <cfRule type="expression" dxfId="589" priority="314">
      <formula>$B7=1</formula>
    </cfRule>
    <cfRule type="expression" dxfId="588" priority="315">
      <formula>$B7=2</formula>
    </cfRule>
    <cfRule type="expression" dxfId="587" priority="316">
      <formula>$B7=3</formula>
    </cfRule>
    <cfRule type="expression" dxfId="586" priority="317">
      <formula>$B7=4</formula>
    </cfRule>
    <cfRule type="expression" dxfId="585" priority="318">
      <formula>$B7=5</formula>
    </cfRule>
    <cfRule type="expression" dxfId="584" priority="319">
      <formula>$B7=6</formula>
    </cfRule>
    <cfRule type="expression" dxfId="583" priority="320">
      <formula>$B7=7</formula>
    </cfRule>
    <cfRule type="expression" dxfId="582" priority="321">
      <formula>$B7=8</formula>
    </cfRule>
    <cfRule type="expression" dxfId="581" priority="322">
      <formula>$B7=9</formula>
    </cfRule>
    <cfRule type="expression" dxfId="580" priority="323">
      <formula>$B7=10</formula>
    </cfRule>
  </conditionalFormatting>
  <conditionalFormatting sqref="Q7:Q86">
    <cfRule type="expression" dxfId="579" priority="311">
      <formula>Q7=3</formula>
    </cfRule>
    <cfRule type="expression" dxfId="578" priority="312">
      <formula>Q7=2</formula>
    </cfRule>
    <cfRule type="expression" dxfId="577" priority="313">
      <formula>Q7=1</formula>
    </cfRule>
  </conditionalFormatting>
  <conditionalFormatting sqref="T7:T86">
    <cfRule type="expression" dxfId="576" priority="309">
      <formula>AND(R7&lt;&gt;"",U7&lt;&gt;1,T7&lt;=TODAY())</formula>
    </cfRule>
    <cfRule type="expression" dxfId="575" priority="310">
      <formula>AND(R7&lt;&gt;"",U7&lt;&gt;1,T7&lt;=TODAY()+7)</formula>
    </cfRule>
  </conditionalFormatting>
  <conditionalFormatting sqref="K7:L7 K9:L9 K11:L11 K13:L13 L15 L17 L19 L21 L23 L25 L27 L29 L31 L33 L35 L37 L39 L41 L43 L45 L47 L49 L51 L53 L55 L57 L59 L61 L63 L65 L67 L69 L71 L73 L75 L77 L79 L81 L83 L85">
    <cfRule type="cellIs" dxfId="574" priority="303" operator="greaterThanOrEqual">
      <formula>J7</formula>
    </cfRule>
    <cfRule type="cellIs" dxfId="573" priority="304" operator="between">
      <formula>I7</formula>
      <formula>J7</formula>
    </cfRule>
    <cfRule type="cellIs" dxfId="572" priority="305" operator="lessThan">
      <formula>J7</formula>
    </cfRule>
    <cfRule type="dataBar" priority="306">
      <dataBar>
        <cfvo type="num" val="0"/>
        <cfvo type="num" val="1"/>
        <color theme="0" tint="-0.34998626667073579"/>
      </dataBar>
      <extLst>
        <ext xmlns:x14="http://schemas.microsoft.com/office/spreadsheetml/2009/9/main" uri="{B025F937-C7B1-47D3-B67F-A62EFF666E3E}">
          <x14:id>{90BEDEA8-559B-4EFF-BB03-30CAA9F0B8E4}</x14:id>
        </ext>
      </extLst>
    </cfRule>
  </conditionalFormatting>
  <conditionalFormatting sqref="K7:L7 K9:L9 K11:L11 K13:L13 L15 L17 L19 L21 L23 L25 L27 L29 L31 L33 L35 L37 L39 L41 L43 L45 L47 L49 L51 L53 L55 L57 L59 L61 L63 L65 L67 L69 L71 L73 L75 L77 L79 L81 L83 L85">
    <cfRule type="expression" dxfId="571" priority="307">
      <formula>MOD(ROW(G2),2)=0</formula>
    </cfRule>
  </conditionalFormatting>
  <conditionalFormatting sqref="K7:L7 K9:L9 K11:L11 K13:L13 L15 L17 L19 L21 L23 L25 L27 L29 L31 L33 L35 L37 L39 L41 L43 L45 L47 L49 L51 L53 L55 L57 L59 L61 L63 L65 L67 L69 L71 L73 L75 L77 L79 L81 L83 L85">
    <cfRule type="expression" dxfId="570" priority="308">
      <formula>MOD(ROW(G1),2)=0</formula>
    </cfRule>
  </conditionalFormatting>
  <conditionalFormatting sqref="K7:L7 K8:K14 L9 L11 L13 L15 L17 L19 L21 L23 L25 L27 L29 L31 L33 L35 L37 L39 L41 L43 L45 L47 L49 L51 L53 L55 L57 L59 L61 L63 L65 L67 L69 L71 L73 L75 L77 L79 L81 L83 L85">
    <cfRule type="expression" dxfId="569" priority="302">
      <formula>G7=0</formula>
    </cfRule>
  </conditionalFormatting>
  <conditionalFormatting sqref="K19 K17 K21">
    <cfRule type="cellIs" dxfId="568" priority="149" operator="greaterThanOrEqual">
      <formula>J17</formula>
    </cfRule>
    <cfRule type="cellIs" dxfId="567" priority="150" operator="between">
      <formula>I17</formula>
      <formula>J17</formula>
    </cfRule>
    <cfRule type="cellIs" dxfId="566" priority="151" operator="lessThan">
      <formula>J17</formula>
    </cfRule>
    <cfRule type="dataBar" priority="152">
      <dataBar>
        <cfvo type="num" val="0"/>
        <cfvo type="num" val="1"/>
        <color theme="0" tint="-0.34998626667073579"/>
      </dataBar>
      <extLst>
        <ext xmlns:x14="http://schemas.microsoft.com/office/spreadsheetml/2009/9/main" uri="{B025F937-C7B1-47D3-B67F-A62EFF666E3E}">
          <x14:id>{370F5C0B-0A0B-4941-80E8-00E5E938B5F2}</x14:id>
        </ext>
      </extLst>
    </cfRule>
  </conditionalFormatting>
  <conditionalFormatting sqref="K17 K19 K21">
    <cfRule type="expression" dxfId="565" priority="153">
      <formula>MOD(ROW(G12),2)=0</formula>
    </cfRule>
  </conditionalFormatting>
  <conditionalFormatting sqref="K17 K19 K21">
    <cfRule type="expression" dxfId="564" priority="154">
      <formula>MOD(ROW(G11),2)=0</formula>
    </cfRule>
  </conditionalFormatting>
  <conditionalFormatting sqref="K17:K22">
    <cfRule type="expression" dxfId="563" priority="148">
      <formula>G17=0</formula>
    </cfRule>
  </conditionalFormatting>
  <conditionalFormatting sqref="K15">
    <cfRule type="cellIs" dxfId="562" priority="142" operator="greaterThanOrEqual">
      <formula>J15</formula>
    </cfRule>
    <cfRule type="cellIs" dxfId="561" priority="143" operator="between">
      <formula>I15</formula>
      <formula>J15</formula>
    </cfRule>
    <cfRule type="cellIs" dxfId="560" priority="144" operator="lessThan">
      <formula>J15</formula>
    </cfRule>
    <cfRule type="dataBar" priority="145">
      <dataBar>
        <cfvo type="num" val="0"/>
        <cfvo type="num" val="1"/>
        <color theme="0" tint="-0.34998626667073579"/>
      </dataBar>
      <extLst>
        <ext xmlns:x14="http://schemas.microsoft.com/office/spreadsheetml/2009/9/main" uri="{B025F937-C7B1-47D3-B67F-A62EFF666E3E}">
          <x14:id>{06F6B60D-5FA9-4420-961A-0BD78A2CC4C9}</x14:id>
        </ext>
      </extLst>
    </cfRule>
  </conditionalFormatting>
  <conditionalFormatting sqref="K15">
    <cfRule type="expression" dxfId="559" priority="146">
      <formula>MOD(ROW(G10),2)=0</formula>
    </cfRule>
  </conditionalFormatting>
  <conditionalFormatting sqref="K15">
    <cfRule type="expression" dxfId="558" priority="147">
      <formula>MOD(ROW(G9),2)=0</formula>
    </cfRule>
  </conditionalFormatting>
  <conditionalFormatting sqref="K15:K16">
    <cfRule type="expression" dxfId="557" priority="141">
      <formula>G15=0</formula>
    </cfRule>
  </conditionalFormatting>
  <conditionalFormatting sqref="K23 K25 K27 K29">
    <cfRule type="cellIs" dxfId="556" priority="135" operator="greaterThanOrEqual">
      <formula>J23</formula>
    </cfRule>
    <cfRule type="cellIs" dxfId="555" priority="136" operator="between">
      <formula>I23</formula>
      <formula>J23</formula>
    </cfRule>
    <cfRule type="cellIs" dxfId="554" priority="137" operator="lessThan">
      <formula>J23</formula>
    </cfRule>
    <cfRule type="dataBar" priority="138">
      <dataBar>
        <cfvo type="num" val="0"/>
        <cfvo type="num" val="1"/>
        <color theme="0" tint="-0.34998626667073579"/>
      </dataBar>
      <extLst>
        <ext xmlns:x14="http://schemas.microsoft.com/office/spreadsheetml/2009/9/main" uri="{B025F937-C7B1-47D3-B67F-A62EFF666E3E}">
          <x14:id>{8E0C56DC-F995-43DC-AB52-FF1F935C195F}</x14:id>
        </ext>
      </extLst>
    </cfRule>
  </conditionalFormatting>
  <conditionalFormatting sqref="K23 K25 K27 K29">
    <cfRule type="expression" dxfId="553" priority="139">
      <formula>MOD(ROW(G18),2)=0</formula>
    </cfRule>
  </conditionalFormatting>
  <conditionalFormatting sqref="K23 K25 K27 K29">
    <cfRule type="expression" dxfId="552" priority="140">
      <formula>MOD(ROW(G17),2)=0</formula>
    </cfRule>
  </conditionalFormatting>
  <conditionalFormatting sqref="K23:K30">
    <cfRule type="expression" dxfId="551" priority="134">
      <formula>G23=0</formula>
    </cfRule>
  </conditionalFormatting>
  <conditionalFormatting sqref="K39 K41 K43 K45">
    <cfRule type="cellIs" dxfId="550" priority="128" operator="greaterThanOrEqual">
      <formula>J39</formula>
    </cfRule>
    <cfRule type="cellIs" dxfId="549" priority="129" operator="between">
      <formula>I39</formula>
      <formula>J39</formula>
    </cfRule>
    <cfRule type="cellIs" dxfId="548" priority="130" operator="lessThan">
      <formula>J39</formula>
    </cfRule>
    <cfRule type="dataBar" priority="131">
      <dataBar>
        <cfvo type="num" val="0"/>
        <cfvo type="num" val="1"/>
        <color theme="0" tint="-0.34998626667073579"/>
      </dataBar>
      <extLst>
        <ext xmlns:x14="http://schemas.microsoft.com/office/spreadsheetml/2009/9/main" uri="{B025F937-C7B1-47D3-B67F-A62EFF666E3E}">
          <x14:id>{39FF89D6-8514-401C-BD76-E8DFDBC61A9B}</x14:id>
        </ext>
      </extLst>
    </cfRule>
  </conditionalFormatting>
  <conditionalFormatting sqref="K39 K41 K43 K45">
    <cfRule type="expression" dxfId="547" priority="132">
      <formula>MOD(ROW(G34),2)=0</formula>
    </cfRule>
  </conditionalFormatting>
  <conditionalFormatting sqref="K39 K41 K43 K45">
    <cfRule type="expression" dxfId="546" priority="133">
      <formula>MOD(ROW(G33),2)=0</formula>
    </cfRule>
  </conditionalFormatting>
  <conditionalFormatting sqref="K39:K46">
    <cfRule type="expression" dxfId="545" priority="127">
      <formula>G39=0</formula>
    </cfRule>
  </conditionalFormatting>
  <conditionalFormatting sqref="K55 K57 K59 K61">
    <cfRule type="cellIs" dxfId="544" priority="121" operator="greaterThanOrEqual">
      <formula>J55</formula>
    </cfRule>
    <cfRule type="cellIs" dxfId="543" priority="122" operator="between">
      <formula>I55</formula>
      <formula>J55</formula>
    </cfRule>
    <cfRule type="cellIs" dxfId="542" priority="123" operator="lessThan">
      <formula>J55</formula>
    </cfRule>
    <cfRule type="dataBar" priority="124">
      <dataBar>
        <cfvo type="num" val="0"/>
        <cfvo type="num" val="1"/>
        <color theme="0" tint="-0.34998626667073579"/>
      </dataBar>
      <extLst>
        <ext xmlns:x14="http://schemas.microsoft.com/office/spreadsheetml/2009/9/main" uri="{B025F937-C7B1-47D3-B67F-A62EFF666E3E}">
          <x14:id>{86C3FD8B-AC98-460C-A716-CBE7E42C2FEF}</x14:id>
        </ext>
      </extLst>
    </cfRule>
  </conditionalFormatting>
  <conditionalFormatting sqref="K55 K57 K59 K61">
    <cfRule type="expression" dxfId="541" priority="125">
      <formula>MOD(ROW(G50),2)=0</formula>
    </cfRule>
  </conditionalFormatting>
  <conditionalFormatting sqref="K55 K57 K59 K61">
    <cfRule type="expression" dxfId="540" priority="126">
      <formula>MOD(ROW(G49),2)=0</formula>
    </cfRule>
  </conditionalFormatting>
  <conditionalFormatting sqref="K55:K62">
    <cfRule type="expression" dxfId="539" priority="120">
      <formula>G55=0</formula>
    </cfRule>
  </conditionalFormatting>
  <conditionalFormatting sqref="K71 K73 K75 K77">
    <cfRule type="cellIs" dxfId="538" priority="114" operator="greaterThanOrEqual">
      <formula>J71</formula>
    </cfRule>
    <cfRule type="cellIs" dxfId="537" priority="115" operator="between">
      <formula>I71</formula>
      <formula>J71</formula>
    </cfRule>
    <cfRule type="cellIs" dxfId="536" priority="116" operator="lessThan">
      <formula>J71</formula>
    </cfRule>
    <cfRule type="dataBar" priority="117">
      <dataBar>
        <cfvo type="num" val="0"/>
        <cfvo type="num" val="1"/>
        <color theme="0" tint="-0.34998626667073579"/>
      </dataBar>
      <extLst>
        <ext xmlns:x14="http://schemas.microsoft.com/office/spreadsheetml/2009/9/main" uri="{B025F937-C7B1-47D3-B67F-A62EFF666E3E}">
          <x14:id>{2A8A7E33-1D54-43AE-B95D-3DE58659B540}</x14:id>
        </ext>
      </extLst>
    </cfRule>
  </conditionalFormatting>
  <conditionalFormatting sqref="K71 K73 K75 K77">
    <cfRule type="expression" dxfId="535" priority="118">
      <formula>MOD(ROW(G66),2)=0</formula>
    </cfRule>
  </conditionalFormatting>
  <conditionalFormatting sqref="K71 K73 K75 K77">
    <cfRule type="expression" dxfId="534" priority="119">
      <formula>MOD(ROW(G65),2)=0</formula>
    </cfRule>
  </conditionalFormatting>
  <conditionalFormatting sqref="K71:K78">
    <cfRule type="expression" dxfId="533" priority="113">
      <formula>G71=0</formula>
    </cfRule>
  </conditionalFormatting>
  <conditionalFormatting sqref="K33 K35 K37">
    <cfRule type="cellIs" dxfId="532" priority="51" operator="greaterThanOrEqual">
      <formula>J33</formula>
    </cfRule>
    <cfRule type="cellIs" dxfId="531" priority="52" operator="between">
      <formula>I33</formula>
      <formula>J33</formula>
    </cfRule>
    <cfRule type="cellIs" dxfId="530" priority="53" operator="lessThan">
      <formula>J33</formula>
    </cfRule>
    <cfRule type="dataBar" priority="54">
      <dataBar>
        <cfvo type="num" val="0"/>
        <cfvo type="num" val="1"/>
        <color theme="0" tint="-0.34998626667073579"/>
      </dataBar>
      <extLst>
        <ext xmlns:x14="http://schemas.microsoft.com/office/spreadsheetml/2009/9/main" uri="{B025F937-C7B1-47D3-B67F-A62EFF666E3E}">
          <x14:id>{9B3E99D6-1EEE-4AC6-955D-71C5BFDFACD7}</x14:id>
        </ext>
      </extLst>
    </cfRule>
  </conditionalFormatting>
  <conditionalFormatting sqref="K33 K35 K37">
    <cfRule type="expression" dxfId="529" priority="55">
      <formula>MOD(ROW(G28),2)=0</formula>
    </cfRule>
  </conditionalFormatting>
  <conditionalFormatting sqref="K33 K35 K37">
    <cfRule type="expression" dxfId="528" priority="56">
      <formula>MOD(ROW(G27),2)=0</formula>
    </cfRule>
  </conditionalFormatting>
  <conditionalFormatting sqref="K33:K38">
    <cfRule type="expression" dxfId="527" priority="50">
      <formula>G33=0</formula>
    </cfRule>
  </conditionalFormatting>
  <conditionalFormatting sqref="K31">
    <cfRule type="cellIs" dxfId="526" priority="44" operator="greaterThanOrEqual">
      <formula>J31</formula>
    </cfRule>
    <cfRule type="cellIs" dxfId="525" priority="45" operator="between">
      <formula>I31</formula>
      <formula>J31</formula>
    </cfRule>
    <cfRule type="cellIs" dxfId="524" priority="46" operator="lessThan">
      <formula>J31</formula>
    </cfRule>
    <cfRule type="dataBar" priority="47">
      <dataBar>
        <cfvo type="num" val="0"/>
        <cfvo type="num" val="1"/>
        <color theme="0" tint="-0.34998626667073579"/>
      </dataBar>
      <extLst>
        <ext xmlns:x14="http://schemas.microsoft.com/office/spreadsheetml/2009/9/main" uri="{B025F937-C7B1-47D3-B67F-A62EFF666E3E}">
          <x14:id>{BCA25E08-D793-4FBB-9C9D-58A51CF43CAE}</x14:id>
        </ext>
      </extLst>
    </cfRule>
  </conditionalFormatting>
  <conditionalFormatting sqref="K31">
    <cfRule type="expression" dxfId="523" priority="48">
      <formula>MOD(ROW(G26),2)=0</formula>
    </cfRule>
  </conditionalFormatting>
  <conditionalFormatting sqref="K31">
    <cfRule type="expression" dxfId="522" priority="49">
      <formula>MOD(ROW(G25),2)=0</formula>
    </cfRule>
  </conditionalFormatting>
  <conditionalFormatting sqref="K31:K32">
    <cfRule type="expression" dxfId="521" priority="43">
      <formula>G31=0</formula>
    </cfRule>
  </conditionalFormatting>
  <conditionalFormatting sqref="K49 K51 K53">
    <cfRule type="cellIs" dxfId="520" priority="37" operator="greaterThanOrEqual">
      <formula>J49</formula>
    </cfRule>
    <cfRule type="cellIs" dxfId="519" priority="38" operator="between">
      <formula>I49</formula>
      <formula>J49</formula>
    </cfRule>
    <cfRule type="cellIs" dxfId="518" priority="39" operator="lessThan">
      <formula>J49</formula>
    </cfRule>
    <cfRule type="dataBar" priority="40">
      <dataBar>
        <cfvo type="num" val="0"/>
        <cfvo type="num" val="1"/>
        <color theme="0" tint="-0.34998626667073579"/>
      </dataBar>
      <extLst>
        <ext xmlns:x14="http://schemas.microsoft.com/office/spreadsheetml/2009/9/main" uri="{B025F937-C7B1-47D3-B67F-A62EFF666E3E}">
          <x14:id>{BA0D671C-14EC-4439-AF4D-04171F4CE7A8}</x14:id>
        </ext>
      </extLst>
    </cfRule>
  </conditionalFormatting>
  <conditionalFormatting sqref="K49 K51 K53">
    <cfRule type="expression" dxfId="517" priority="41">
      <formula>MOD(ROW(G44),2)=0</formula>
    </cfRule>
  </conditionalFormatting>
  <conditionalFormatting sqref="K49 K51 K53">
    <cfRule type="expression" dxfId="516" priority="42">
      <formula>MOD(ROW(G43),2)=0</formula>
    </cfRule>
  </conditionalFormatting>
  <conditionalFormatting sqref="K49:K54">
    <cfRule type="expression" dxfId="515" priority="36">
      <formula>G49=0</formula>
    </cfRule>
  </conditionalFormatting>
  <conditionalFormatting sqref="K47">
    <cfRule type="cellIs" dxfId="514" priority="30" operator="greaterThanOrEqual">
      <formula>J47</formula>
    </cfRule>
    <cfRule type="cellIs" dxfId="513" priority="31" operator="between">
      <formula>I47</formula>
      <formula>J47</formula>
    </cfRule>
    <cfRule type="cellIs" dxfId="512" priority="32" operator="lessThan">
      <formula>J47</formula>
    </cfRule>
    <cfRule type="dataBar" priority="33">
      <dataBar>
        <cfvo type="num" val="0"/>
        <cfvo type="num" val="1"/>
        <color theme="0" tint="-0.34998626667073579"/>
      </dataBar>
      <extLst>
        <ext xmlns:x14="http://schemas.microsoft.com/office/spreadsheetml/2009/9/main" uri="{B025F937-C7B1-47D3-B67F-A62EFF666E3E}">
          <x14:id>{9BD367BF-ABFE-40CF-975B-F87FBBEBAEF6}</x14:id>
        </ext>
      </extLst>
    </cfRule>
  </conditionalFormatting>
  <conditionalFormatting sqref="K47">
    <cfRule type="expression" dxfId="511" priority="34">
      <formula>MOD(ROW(G42),2)=0</formula>
    </cfRule>
  </conditionalFormatting>
  <conditionalFormatting sqref="K47">
    <cfRule type="expression" dxfId="510" priority="35">
      <formula>MOD(ROW(G41),2)=0</formula>
    </cfRule>
  </conditionalFormatting>
  <conditionalFormatting sqref="K47:K48">
    <cfRule type="expression" dxfId="509" priority="29">
      <formula>G47=0</formula>
    </cfRule>
  </conditionalFormatting>
  <conditionalFormatting sqref="K65 K67 K69">
    <cfRule type="cellIs" dxfId="508" priority="23" operator="greaterThanOrEqual">
      <formula>J65</formula>
    </cfRule>
    <cfRule type="cellIs" dxfId="507" priority="24" operator="between">
      <formula>I65</formula>
      <formula>J65</formula>
    </cfRule>
    <cfRule type="cellIs" dxfId="506" priority="25" operator="lessThan">
      <formula>J65</formula>
    </cfRule>
    <cfRule type="dataBar" priority="26">
      <dataBar>
        <cfvo type="num" val="0"/>
        <cfvo type="num" val="1"/>
        <color theme="0" tint="-0.34998626667073579"/>
      </dataBar>
      <extLst>
        <ext xmlns:x14="http://schemas.microsoft.com/office/spreadsheetml/2009/9/main" uri="{B025F937-C7B1-47D3-B67F-A62EFF666E3E}">
          <x14:id>{16C9BA9A-879A-42B3-AD4C-F86D61BA39E2}</x14:id>
        </ext>
      </extLst>
    </cfRule>
  </conditionalFormatting>
  <conditionalFormatting sqref="K65 K67 K69">
    <cfRule type="expression" dxfId="505" priority="27">
      <formula>MOD(ROW(G60),2)=0</formula>
    </cfRule>
  </conditionalFormatting>
  <conditionalFormatting sqref="K65 K67 K69">
    <cfRule type="expression" dxfId="504" priority="28">
      <formula>MOD(ROW(G59),2)=0</formula>
    </cfRule>
  </conditionalFormatting>
  <conditionalFormatting sqref="K65:K70">
    <cfRule type="expression" dxfId="503" priority="22">
      <formula>G65=0</formula>
    </cfRule>
  </conditionalFormatting>
  <conditionalFormatting sqref="K63">
    <cfRule type="cellIs" dxfId="502" priority="16" operator="greaterThanOrEqual">
      <formula>J63</formula>
    </cfRule>
    <cfRule type="cellIs" dxfId="501" priority="17" operator="between">
      <formula>I63</formula>
      <formula>J63</formula>
    </cfRule>
    <cfRule type="cellIs" dxfId="500" priority="18" operator="lessThan">
      <formula>J63</formula>
    </cfRule>
    <cfRule type="dataBar" priority="19">
      <dataBar>
        <cfvo type="num" val="0"/>
        <cfvo type="num" val="1"/>
        <color theme="0" tint="-0.34998626667073579"/>
      </dataBar>
      <extLst>
        <ext xmlns:x14="http://schemas.microsoft.com/office/spreadsheetml/2009/9/main" uri="{B025F937-C7B1-47D3-B67F-A62EFF666E3E}">
          <x14:id>{00CE6818-0BFE-43ED-BBBE-2962D644E87C}</x14:id>
        </ext>
      </extLst>
    </cfRule>
  </conditionalFormatting>
  <conditionalFormatting sqref="K63">
    <cfRule type="expression" dxfId="499" priority="20">
      <formula>MOD(ROW(G58),2)=0</formula>
    </cfRule>
  </conditionalFormatting>
  <conditionalFormatting sqref="K63">
    <cfRule type="expression" dxfId="498" priority="21">
      <formula>MOD(ROW(G57),2)=0</formula>
    </cfRule>
  </conditionalFormatting>
  <conditionalFormatting sqref="K63:K64">
    <cfRule type="expression" dxfId="497" priority="15">
      <formula>G63=0</formula>
    </cfRule>
  </conditionalFormatting>
  <conditionalFormatting sqref="K81 K83 K85">
    <cfRule type="cellIs" dxfId="496" priority="9" operator="greaterThanOrEqual">
      <formula>J81</formula>
    </cfRule>
    <cfRule type="cellIs" dxfId="495" priority="10" operator="between">
      <formula>I81</formula>
      <formula>J81</formula>
    </cfRule>
    <cfRule type="cellIs" dxfId="494" priority="11" operator="lessThan">
      <formula>J81</formula>
    </cfRule>
    <cfRule type="dataBar" priority="12">
      <dataBar>
        <cfvo type="num" val="0"/>
        <cfvo type="num" val="1"/>
        <color theme="0" tint="-0.34998626667073579"/>
      </dataBar>
      <extLst>
        <ext xmlns:x14="http://schemas.microsoft.com/office/spreadsheetml/2009/9/main" uri="{B025F937-C7B1-47D3-B67F-A62EFF666E3E}">
          <x14:id>{AF78CD07-B525-4A42-B00E-71E20E5BC70F}</x14:id>
        </ext>
      </extLst>
    </cfRule>
  </conditionalFormatting>
  <conditionalFormatting sqref="K81 K83 K85">
    <cfRule type="expression" dxfId="493" priority="13">
      <formula>MOD(ROW(G76),2)=0</formula>
    </cfRule>
  </conditionalFormatting>
  <conditionalFormatting sqref="K81 K83 K85">
    <cfRule type="expression" dxfId="492" priority="14">
      <formula>MOD(ROW(G75),2)=0</formula>
    </cfRule>
  </conditionalFormatting>
  <conditionalFormatting sqref="K81:K86">
    <cfRule type="expression" dxfId="491" priority="8">
      <formula>G81=0</formula>
    </cfRule>
  </conditionalFormatting>
  <conditionalFormatting sqref="K79">
    <cfRule type="cellIs" dxfId="490" priority="2" operator="greaterThanOrEqual">
      <formula>J79</formula>
    </cfRule>
    <cfRule type="cellIs" dxfId="489" priority="3" operator="between">
      <formula>I79</formula>
      <formula>J79</formula>
    </cfRule>
    <cfRule type="cellIs" dxfId="488" priority="4" operator="lessThan">
      <formula>J79</formula>
    </cfRule>
    <cfRule type="dataBar" priority="5">
      <dataBar>
        <cfvo type="num" val="0"/>
        <cfvo type="num" val="1"/>
        <color theme="0" tint="-0.34998626667073579"/>
      </dataBar>
      <extLst>
        <ext xmlns:x14="http://schemas.microsoft.com/office/spreadsheetml/2009/9/main" uri="{B025F937-C7B1-47D3-B67F-A62EFF666E3E}">
          <x14:id>{A72707E2-D9F2-4DC9-BD8F-36EBF4DC0E2A}</x14:id>
        </ext>
      </extLst>
    </cfRule>
  </conditionalFormatting>
  <conditionalFormatting sqref="K79">
    <cfRule type="expression" dxfId="487" priority="6">
      <formula>MOD(ROW(G74),2)=0</formula>
    </cfRule>
  </conditionalFormatting>
  <conditionalFormatting sqref="K79">
    <cfRule type="expression" dxfId="486" priority="7">
      <formula>MOD(ROW(G73),2)=0</formula>
    </cfRule>
  </conditionalFormatting>
  <conditionalFormatting sqref="K79:K80">
    <cfRule type="expression" dxfId="485" priority="1">
      <formula>G79=0</formula>
    </cfRule>
  </conditionalFormatting>
  <dataValidations count="3">
    <dataValidation type="list" showInputMessage="1" showErrorMessage="1" sqref="U7:U86" xr:uid="{00000000-0002-0000-0C00-000000000000}">
      <formula1>"1,2,3"</formula1>
    </dataValidation>
    <dataValidation type="list" errorStyle="warning" allowBlank="1" showInputMessage="1" showErrorMessage="1" sqref="I7:J86" xr:uid="{00000000-0002-0000-0C00-000001000000}">
      <formula1>"0%,10%,20%,30%,40%,50%,60%,70%,80%,90%,100%"</formula1>
    </dataValidation>
    <dataValidation type="list" allowBlank="1" showInputMessage="1" showErrorMessage="1" errorTitle="Priority" error="Please select priority 1 to 3" sqref="Q7:Q86" xr:uid="{00000000-0002-0000-0C00-000002000000}">
      <formula1>"1,2,3"</formula1>
    </dataValidation>
  </dataValidations>
  <pageMargins left="0.19685039370078741" right="0.19685039370078741" top="0.31496062992125984" bottom="0.43307086614173229" header="0" footer="0.19685039370078741"/>
  <pageSetup paperSize="8" scale="88" fitToHeight="2" orientation="landscape" r:id="rId1"/>
  <headerFooter>
    <oddFooter>&amp;L&amp;8(c) S. Imboden&amp;C&amp;8printed &amp;D&amp;R&amp;8&amp;P/&amp;N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90BEDEA8-559B-4EFF-BB03-30CAA9F0B8E4}">
            <x14:dataBar minLength="0" maxLength="100" direction="leftToRight">
              <x14:cfvo type="num">
                <xm:f>0</xm:f>
              </x14:cfvo>
              <x14:cfvo type="num">
                <xm:f>1</xm:f>
              </x14:cfvo>
              <x14:negativeFillColor rgb="FFFF0000"/>
              <x14:axisColor rgb="FF000000"/>
            </x14:dataBar>
          </x14:cfRule>
          <xm:sqref>K7:L7 K9:L9 K11:L11 K13:L13 L15 L17 L19 L21 L23 L25 L27 L29 L31 L33 L35 L37 L39 L41 L43 L45 L47 L49 L51 L53 L55 L57 L59 L61 L63 L65 L67 L69 L71 L73 L75 L77 L79 L81 L83 L85</xm:sqref>
        </x14:conditionalFormatting>
        <x14:conditionalFormatting xmlns:xm="http://schemas.microsoft.com/office/excel/2006/main">
          <x14:cfRule type="dataBar" id="{370F5C0B-0A0B-4941-80E8-00E5E938B5F2}">
            <x14:dataBar minLength="0" maxLength="100" direction="leftToRight">
              <x14:cfvo type="num">
                <xm:f>0</xm:f>
              </x14:cfvo>
              <x14:cfvo type="num">
                <xm:f>1</xm:f>
              </x14:cfvo>
              <x14:negativeFillColor rgb="FFFF0000"/>
              <x14:axisColor rgb="FF000000"/>
            </x14:dataBar>
          </x14:cfRule>
          <xm:sqref>K19 K17 K21</xm:sqref>
        </x14:conditionalFormatting>
        <x14:conditionalFormatting xmlns:xm="http://schemas.microsoft.com/office/excel/2006/main">
          <x14:cfRule type="dataBar" id="{06F6B60D-5FA9-4420-961A-0BD78A2CC4C9}">
            <x14:dataBar minLength="0" maxLength="100" direction="leftToRight">
              <x14:cfvo type="num">
                <xm:f>0</xm:f>
              </x14:cfvo>
              <x14:cfvo type="num">
                <xm:f>1</xm:f>
              </x14:cfvo>
              <x14:negativeFillColor rgb="FFFF0000"/>
              <x14:axisColor rgb="FF000000"/>
            </x14:dataBar>
          </x14:cfRule>
          <xm:sqref>K15</xm:sqref>
        </x14:conditionalFormatting>
        <x14:conditionalFormatting xmlns:xm="http://schemas.microsoft.com/office/excel/2006/main">
          <x14:cfRule type="dataBar" id="{8E0C56DC-F995-43DC-AB52-FF1F935C195F}">
            <x14:dataBar minLength="0" maxLength="100" direction="leftToRight">
              <x14:cfvo type="num">
                <xm:f>0</xm:f>
              </x14:cfvo>
              <x14:cfvo type="num">
                <xm:f>1</xm:f>
              </x14:cfvo>
              <x14:negativeFillColor rgb="FFFF0000"/>
              <x14:axisColor rgb="FF000000"/>
            </x14:dataBar>
          </x14:cfRule>
          <xm:sqref>K23 K25 K27 K29</xm:sqref>
        </x14:conditionalFormatting>
        <x14:conditionalFormatting xmlns:xm="http://schemas.microsoft.com/office/excel/2006/main">
          <x14:cfRule type="dataBar" id="{39FF89D6-8514-401C-BD76-E8DFDBC61A9B}">
            <x14:dataBar minLength="0" maxLength="100" direction="leftToRight">
              <x14:cfvo type="num">
                <xm:f>0</xm:f>
              </x14:cfvo>
              <x14:cfvo type="num">
                <xm:f>1</xm:f>
              </x14:cfvo>
              <x14:negativeFillColor rgb="FFFF0000"/>
              <x14:axisColor rgb="FF000000"/>
            </x14:dataBar>
          </x14:cfRule>
          <xm:sqref>K39 K41 K43 K45</xm:sqref>
        </x14:conditionalFormatting>
        <x14:conditionalFormatting xmlns:xm="http://schemas.microsoft.com/office/excel/2006/main">
          <x14:cfRule type="dataBar" id="{86C3FD8B-AC98-460C-A716-CBE7E42C2FEF}">
            <x14:dataBar minLength="0" maxLength="100" direction="leftToRight">
              <x14:cfvo type="num">
                <xm:f>0</xm:f>
              </x14:cfvo>
              <x14:cfvo type="num">
                <xm:f>1</xm:f>
              </x14:cfvo>
              <x14:negativeFillColor rgb="FFFF0000"/>
              <x14:axisColor rgb="FF000000"/>
            </x14:dataBar>
          </x14:cfRule>
          <xm:sqref>K55 K57 K59 K61</xm:sqref>
        </x14:conditionalFormatting>
        <x14:conditionalFormatting xmlns:xm="http://schemas.microsoft.com/office/excel/2006/main">
          <x14:cfRule type="dataBar" id="{2A8A7E33-1D54-43AE-B95D-3DE58659B540}">
            <x14:dataBar minLength="0" maxLength="100" direction="leftToRight">
              <x14:cfvo type="num">
                <xm:f>0</xm:f>
              </x14:cfvo>
              <x14:cfvo type="num">
                <xm:f>1</xm:f>
              </x14:cfvo>
              <x14:negativeFillColor rgb="FFFF0000"/>
              <x14:axisColor rgb="FF000000"/>
            </x14:dataBar>
          </x14:cfRule>
          <xm:sqref>K71 K73 K75 K77</xm:sqref>
        </x14:conditionalFormatting>
        <x14:conditionalFormatting xmlns:xm="http://schemas.microsoft.com/office/excel/2006/main">
          <x14:cfRule type="dataBar" id="{9B3E99D6-1EEE-4AC6-955D-71C5BFDFACD7}">
            <x14:dataBar minLength="0" maxLength="100" direction="leftToRight">
              <x14:cfvo type="num">
                <xm:f>0</xm:f>
              </x14:cfvo>
              <x14:cfvo type="num">
                <xm:f>1</xm:f>
              </x14:cfvo>
              <x14:negativeFillColor rgb="FFFF0000"/>
              <x14:axisColor rgb="FF000000"/>
            </x14:dataBar>
          </x14:cfRule>
          <xm:sqref>K33 K35 K37</xm:sqref>
        </x14:conditionalFormatting>
        <x14:conditionalFormatting xmlns:xm="http://schemas.microsoft.com/office/excel/2006/main">
          <x14:cfRule type="dataBar" id="{BCA25E08-D793-4FBB-9C9D-58A51CF43CAE}">
            <x14:dataBar minLength="0" maxLength="100" direction="leftToRight">
              <x14:cfvo type="num">
                <xm:f>0</xm:f>
              </x14:cfvo>
              <x14:cfvo type="num">
                <xm:f>1</xm:f>
              </x14:cfvo>
              <x14:negativeFillColor rgb="FFFF0000"/>
              <x14:axisColor rgb="FF000000"/>
            </x14:dataBar>
          </x14:cfRule>
          <xm:sqref>K31</xm:sqref>
        </x14:conditionalFormatting>
        <x14:conditionalFormatting xmlns:xm="http://schemas.microsoft.com/office/excel/2006/main">
          <x14:cfRule type="dataBar" id="{BA0D671C-14EC-4439-AF4D-04171F4CE7A8}">
            <x14:dataBar minLength="0" maxLength="100" direction="leftToRight">
              <x14:cfvo type="num">
                <xm:f>0</xm:f>
              </x14:cfvo>
              <x14:cfvo type="num">
                <xm:f>1</xm:f>
              </x14:cfvo>
              <x14:negativeFillColor rgb="FFFF0000"/>
              <x14:axisColor rgb="FF000000"/>
            </x14:dataBar>
          </x14:cfRule>
          <xm:sqref>K49 K51 K53</xm:sqref>
        </x14:conditionalFormatting>
        <x14:conditionalFormatting xmlns:xm="http://schemas.microsoft.com/office/excel/2006/main">
          <x14:cfRule type="dataBar" id="{9BD367BF-ABFE-40CF-975B-F87FBBEBAEF6}">
            <x14:dataBar minLength="0" maxLength="100" direction="leftToRight">
              <x14:cfvo type="num">
                <xm:f>0</xm:f>
              </x14:cfvo>
              <x14:cfvo type="num">
                <xm:f>1</xm:f>
              </x14:cfvo>
              <x14:negativeFillColor rgb="FFFF0000"/>
              <x14:axisColor rgb="FF000000"/>
            </x14:dataBar>
          </x14:cfRule>
          <xm:sqref>K47</xm:sqref>
        </x14:conditionalFormatting>
        <x14:conditionalFormatting xmlns:xm="http://schemas.microsoft.com/office/excel/2006/main">
          <x14:cfRule type="dataBar" id="{16C9BA9A-879A-42B3-AD4C-F86D61BA39E2}">
            <x14:dataBar minLength="0" maxLength="100" direction="leftToRight">
              <x14:cfvo type="num">
                <xm:f>0</xm:f>
              </x14:cfvo>
              <x14:cfvo type="num">
                <xm:f>1</xm:f>
              </x14:cfvo>
              <x14:negativeFillColor rgb="FFFF0000"/>
              <x14:axisColor rgb="FF000000"/>
            </x14:dataBar>
          </x14:cfRule>
          <xm:sqref>K65 K67 K69</xm:sqref>
        </x14:conditionalFormatting>
        <x14:conditionalFormatting xmlns:xm="http://schemas.microsoft.com/office/excel/2006/main">
          <x14:cfRule type="dataBar" id="{00CE6818-0BFE-43ED-BBBE-2962D644E87C}">
            <x14:dataBar minLength="0" maxLength="100" direction="leftToRight">
              <x14:cfvo type="num">
                <xm:f>0</xm:f>
              </x14:cfvo>
              <x14:cfvo type="num">
                <xm:f>1</xm:f>
              </x14:cfvo>
              <x14:negativeFillColor rgb="FFFF0000"/>
              <x14:axisColor rgb="FF000000"/>
            </x14:dataBar>
          </x14:cfRule>
          <xm:sqref>K63</xm:sqref>
        </x14:conditionalFormatting>
        <x14:conditionalFormatting xmlns:xm="http://schemas.microsoft.com/office/excel/2006/main">
          <x14:cfRule type="dataBar" id="{AF78CD07-B525-4A42-B00E-71E20E5BC70F}">
            <x14:dataBar minLength="0" maxLength="100" direction="leftToRight">
              <x14:cfvo type="num">
                <xm:f>0</xm:f>
              </x14:cfvo>
              <x14:cfvo type="num">
                <xm:f>1</xm:f>
              </x14:cfvo>
              <x14:negativeFillColor rgb="FFFF0000"/>
              <x14:axisColor rgb="FF000000"/>
            </x14:dataBar>
          </x14:cfRule>
          <xm:sqref>K81 K83 K85</xm:sqref>
        </x14:conditionalFormatting>
        <x14:conditionalFormatting xmlns:xm="http://schemas.microsoft.com/office/excel/2006/main">
          <x14:cfRule type="dataBar" id="{A72707E2-D9F2-4DC9-BD8F-36EBF4DC0E2A}">
            <x14:dataBar minLength="0" maxLength="100" direction="leftToRight">
              <x14:cfvo type="num">
                <xm:f>0</xm:f>
              </x14:cfvo>
              <x14:cfvo type="num">
                <xm:f>1</xm:f>
              </x14:cfvo>
              <x14:negativeFillColor rgb="FFFF0000"/>
              <x14:axisColor rgb="FF000000"/>
            </x14:dataBar>
          </x14:cfRule>
          <xm:sqref>K79</xm:sqref>
        </x14:conditionalFormatting>
      </x14:conditionalFormattings>
    </ext>
    <ext xmlns:x14="http://schemas.microsoft.com/office/spreadsheetml/2009/9/main" uri="{CCE6A557-97BC-4b89-ADB6-D9C93CAAB3DF}">
      <x14:dataValidations xmlns:xm="http://schemas.microsoft.com/office/excel/2006/main" count="1">
        <x14:dataValidation type="list" allowBlank="1" xr:uid="{0D37CFBD-0E0D-4897-BD9C-3CA4391FE069}">
          <x14:formula1>
            <xm:f>KPI!#REF!</xm:f>
          </x14:formula1>
          <xm:sqref>E7:E86</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
    <tabColor theme="5" tint="0.59999389629810485"/>
    <pageSetUpPr fitToPage="1"/>
  </sheetPr>
  <dimension ref="A1:H12"/>
  <sheetViews>
    <sheetView showGridLines="0" zoomScaleNormal="100" workbookViewId="0">
      <selection activeCell="F4" sqref="F4:H4"/>
    </sheetView>
  </sheetViews>
  <sheetFormatPr baseColWidth="10" defaultColWidth="11.44140625" defaultRowHeight="14.4" x14ac:dyDescent="0.3"/>
  <cols>
    <col min="1" max="1" width="2.44140625" style="41" customWidth="1"/>
    <col min="2" max="2" width="47.6640625" style="41" customWidth="1"/>
    <col min="3" max="3" width="2.6640625" style="41" customWidth="1"/>
    <col min="4" max="4" width="47.33203125" style="41" customWidth="1"/>
    <col min="5" max="5" width="3" style="41" customWidth="1"/>
    <col min="6" max="6" width="48.77734375" style="41" customWidth="1"/>
    <col min="7" max="7" width="2.88671875" style="41" customWidth="1"/>
    <col min="8" max="8" width="48" style="41" customWidth="1"/>
    <col min="9" max="9" width="2.77734375" style="41" customWidth="1"/>
    <col min="10" max="16384" width="11.44140625" style="41"/>
  </cols>
  <sheetData>
    <row r="1" spans="1:8" s="40" customFormat="1" ht="48.6" customHeight="1" x14ac:dyDescent="0.3">
      <c r="A1" s="215"/>
      <c r="B1" s="901"/>
    </row>
    <row r="2" spans="1:8" s="40" customFormat="1" ht="3.6" customHeight="1" x14ac:dyDescent="0.3">
      <c r="A2" s="215"/>
      <c r="B2" s="901"/>
    </row>
    <row r="3" spans="1:8" s="40" customFormat="1" ht="60" customHeight="1" x14ac:dyDescent="0.3">
      <c r="A3" s="215"/>
      <c r="B3" s="1409"/>
      <c r="C3" s="1410"/>
      <c r="D3" s="1411"/>
      <c r="F3" s="1412"/>
      <c r="G3" s="1413"/>
      <c r="H3" s="1413"/>
    </row>
    <row r="4" spans="1:8" s="40" customFormat="1" ht="140.4" customHeight="1" x14ac:dyDescent="0.3">
      <c r="A4" s="215"/>
      <c r="B4" s="1418"/>
      <c r="C4" s="1419"/>
      <c r="D4" s="1420"/>
      <c r="F4" s="1421"/>
      <c r="G4" s="1422"/>
      <c r="H4" s="1422"/>
    </row>
    <row r="5" spans="1:8" ht="15" customHeight="1" x14ac:dyDescent="0.3"/>
    <row r="6" spans="1:8" ht="177" customHeight="1" x14ac:dyDescent="0.3">
      <c r="B6" s="902"/>
      <c r="C6" s="902"/>
      <c r="D6" s="1414"/>
      <c r="E6" s="1415"/>
      <c r="F6" s="1415"/>
      <c r="G6" s="1423"/>
      <c r="H6" s="1423"/>
    </row>
    <row r="7" spans="1:8" ht="13.8" customHeight="1" x14ac:dyDescent="0.3">
      <c r="B7" s="1424"/>
      <c r="H7" s="1423"/>
    </row>
    <row r="8" spans="1:8" ht="55.8" customHeight="1" x14ac:dyDescent="0.3">
      <c r="B8" s="1424"/>
      <c r="D8" s="1414"/>
      <c r="E8" s="1415"/>
      <c r="F8" s="1415"/>
      <c r="H8" s="1423"/>
    </row>
    <row r="9" spans="1:8" ht="129" customHeight="1" x14ac:dyDescent="0.3">
      <c r="B9" s="1424"/>
      <c r="D9" s="1425" t="s">
        <v>3566</v>
      </c>
      <c r="E9" s="1426"/>
      <c r="F9" s="1426"/>
      <c r="H9" s="1423"/>
    </row>
    <row r="10" spans="1:8" ht="14.4" customHeight="1" x14ac:dyDescent="0.3"/>
    <row r="11" spans="1:8" ht="159" customHeight="1" x14ac:dyDescent="0.3">
      <c r="B11" s="1416"/>
      <c r="C11" s="1417"/>
      <c r="D11" s="1417"/>
      <c r="E11" s="1417"/>
      <c r="F11" s="1417"/>
      <c r="G11" s="1417"/>
      <c r="H11" s="1417"/>
    </row>
    <row r="12" spans="1:8" x14ac:dyDescent="0.3">
      <c r="A12" s="903" t="s">
        <v>1152</v>
      </c>
    </row>
  </sheetData>
  <sheetProtection sheet="1" scenarios="1" formatCells="0" formatColumns="0" formatRows="0" insertHyperlinks="0" sort="0" autoFilter="0"/>
  <mergeCells count="11">
    <mergeCell ref="B3:D3"/>
    <mergeCell ref="F3:H3"/>
    <mergeCell ref="D8:F8"/>
    <mergeCell ref="B11:H11"/>
    <mergeCell ref="B4:D4"/>
    <mergeCell ref="F4:H4"/>
    <mergeCell ref="D6:F6"/>
    <mergeCell ref="G6:H6"/>
    <mergeCell ref="B7:B9"/>
    <mergeCell ref="D9:F9"/>
    <mergeCell ref="H7:H9"/>
  </mergeCells>
  <printOptions horizontalCentered="1" verticalCentered="1"/>
  <pageMargins left="0.23622047244094491" right="3.937007874015748E-2" top="3.937007874015748E-2" bottom="3.937007874015748E-2" header="0.19685039370078741" footer="0.19685039370078741"/>
  <pageSetup paperSize="8" orientation="landscape" horizontalDpi="1200" verticalDpi="1200" r:id="rId1"/>
  <headerFooter scaleWithDoc="0">
    <oddFooter>&amp;C&amp;"Calibri Light,Standard"&amp;8&amp;K00-048&amp;D&amp;R&amp;"Calibri Light,Standard"&amp;8&amp;K00-045&amp;P | &amp;N</oddFooter>
  </headerFooter>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tabColor theme="5" tint="0.59999389629810485"/>
    <pageSetUpPr fitToPage="1"/>
  </sheetPr>
  <dimension ref="A1:I14"/>
  <sheetViews>
    <sheetView showGridLines="0" zoomScaleNormal="100" workbookViewId="0">
      <selection activeCell="A2" sqref="A2"/>
    </sheetView>
  </sheetViews>
  <sheetFormatPr baseColWidth="10" defaultColWidth="11.44140625" defaultRowHeight="14.4" x14ac:dyDescent="0.3"/>
  <cols>
    <col min="1" max="1" width="40.44140625" style="469" customWidth="1"/>
    <col min="2" max="2" width="1.44140625" style="469" customWidth="1"/>
    <col min="3" max="3" width="26.44140625" style="469" customWidth="1"/>
    <col min="4" max="4" width="1.44140625" style="469" customWidth="1"/>
    <col min="5" max="5" width="26.44140625" style="469" customWidth="1"/>
    <col min="6" max="6" width="1.44140625" style="469" customWidth="1"/>
    <col min="7" max="7" width="26.44140625" style="469" customWidth="1"/>
    <col min="8" max="8" width="1.44140625" style="469" customWidth="1"/>
    <col min="9" max="9" width="26.44140625" style="469" customWidth="1"/>
    <col min="10" max="16384" width="11.44140625" style="469"/>
  </cols>
  <sheetData>
    <row r="1" spans="1:9" s="641" customFormat="1" ht="45.75" customHeight="1" x14ac:dyDescent="0.6">
      <c r="A1" s="904" t="str">
        <f ca="1">' '!A246</f>
        <v>Notre Charte</v>
      </c>
      <c r="B1" s="905"/>
      <c r="C1" s="640"/>
      <c r="D1" s="905"/>
      <c r="E1" s="640"/>
      <c r="F1" s="905"/>
      <c r="G1" s="640"/>
      <c r="H1" s="905"/>
      <c r="I1" s="640"/>
    </row>
    <row r="2" spans="1:9" s="641" customFormat="1" ht="14.25" customHeight="1" x14ac:dyDescent="0.3">
      <c r="A2" s="906"/>
      <c r="C2" s="907"/>
      <c r="E2" s="907"/>
      <c r="G2" s="907"/>
      <c r="I2" s="907"/>
    </row>
    <row r="3" spans="1:9" s="641" customFormat="1" ht="15.75" customHeight="1" x14ac:dyDescent="0.3">
      <c r="A3" s="908"/>
      <c r="C3" s="907"/>
      <c r="E3" s="907"/>
      <c r="G3" s="907"/>
      <c r="I3" s="907"/>
    </row>
    <row r="4" spans="1:9" ht="15" customHeight="1" x14ac:dyDescent="0.3"/>
    <row r="5" spans="1:9" ht="15" customHeight="1" x14ac:dyDescent="0.3"/>
    <row r="6" spans="1:9" ht="19.5" customHeight="1" x14ac:dyDescent="0.35">
      <c r="B6" s="909"/>
      <c r="C6" s="357" t="str">
        <f ca="1">' '!A248</f>
        <v>La relation client</v>
      </c>
      <c r="D6" s="816"/>
      <c r="E6" s="358" t="str">
        <f ca="1">' '!A249</f>
        <v>Les ressources humaines</v>
      </c>
      <c r="F6" s="816"/>
      <c r="G6" s="359" t="str">
        <f ca="1">' '!A250</f>
        <v>L'environnement</v>
      </c>
      <c r="H6" s="816"/>
      <c r="I6" s="360" t="str">
        <f ca="1">' '!A251</f>
        <v>L'innovation &amp; la qualité</v>
      </c>
    </row>
    <row r="7" spans="1:9" ht="6" customHeight="1" x14ac:dyDescent="0.3">
      <c r="C7" s="64"/>
      <c r="E7" s="64"/>
      <c r="G7" s="64"/>
      <c r="I7" s="64"/>
    </row>
    <row r="8" spans="1:9" ht="122.25" customHeight="1" x14ac:dyDescent="0.3">
      <c r="A8" s="354" t="s">
        <v>3613</v>
      </c>
      <c r="B8" s="816"/>
      <c r="C8" s="65" t="s">
        <v>1310</v>
      </c>
      <c r="D8" s="816"/>
      <c r="E8" s="65" t="s">
        <v>1311</v>
      </c>
      <c r="F8" s="816"/>
      <c r="G8" s="65" t="s">
        <v>1312</v>
      </c>
      <c r="H8" s="816"/>
      <c r="I8" s="65" t="s">
        <v>1313</v>
      </c>
    </row>
    <row r="9" spans="1:9" ht="11.25" customHeight="1" x14ac:dyDescent="0.6">
      <c r="A9" s="910"/>
    </row>
    <row r="10" spans="1:9" ht="122.25" customHeight="1" x14ac:dyDescent="0.3">
      <c r="A10" s="355" t="s">
        <v>3614</v>
      </c>
      <c r="B10" s="816"/>
      <c r="C10" s="65" t="s">
        <v>1314</v>
      </c>
      <c r="D10" s="816"/>
      <c r="E10" s="65" t="s">
        <v>1315</v>
      </c>
      <c r="F10" s="816"/>
      <c r="G10" s="65" t="s">
        <v>1316</v>
      </c>
      <c r="H10" s="816"/>
      <c r="I10" s="65" t="s">
        <v>1317</v>
      </c>
    </row>
    <row r="11" spans="1:9" ht="11.25" customHeight="1" x14ac:dyDescent="0.6">
      <c r="A11" s="910"/>
    </row>
    <row r="12" spans="1:9" ht="122.25" customHeight="1" x14ac:dyDescent="0.3">
      <c r="A12" s="356" t="s">
        <v>3615</v>
      </c>
      <c r="B12" s="816"/>
      <c r="C12" s="65" t="s">
        <v>1318</v>
      </c>
      <c r="D12" s="816"/>
      <c r="E12" s="65" t="s">
        <v>1319</v>
      </c>
      <c r="F12" s="816"/>
      <c r="G12" s="65" t="s">
        <v>1320</v>
      </c>
      <c r="H12" s="816"/>
      <c r="I12" s="65" t="s">
        <v>1321</v>
      </c>
    </row>
    <row r="13" spans="1:9" ht="24.75" customHeight="1" x14ac:dyDescent="0.6">
      <c r="A13" s="911"/>
    </row>
    <row r="14" spans="1:9" ht="15" customHeight="1" x14ac:dyDescent="0.3">
      <c r="A14" s="605" t="s">
        <v>1152</v>
      </c>
    </row>
  </sheetData>
  <sheetProtection sheet="1" objects="1" scenarios="1" formatCells="0" formatColumns="0" formatRows="0" insertHyperlinks="0" sort="0" autoFilter="0"/>
  <pageMargins left="0.35433070866141736" right="0.35433070866141736" top="0.19685039370078741" bottom="0.19685039370078741" header="0.19685039370078741" footer="0.19685039370078741"/>
  <pageSetup paperSize="9" scale="93" orientation="landscape" horizontalDpi="1200" verticalDpi="1200" r:id="rId1"/>
  <headerFooter>
    <oddFooter>&amp;C&amp;"Calibri Light,Standard"&amp;8&amp;K00-048&amp;D&amp;R&amp;"Calibri Light,Standard"&amp;8&amp;K00-045&amp;P | &amp;N</oddFooter>
  </headerFooter>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Massnahmen6">
    <tabColor theme="5" tint="0.59999389629810485"/>
    <pageSetUpPr fitToPage="1"/>
  </sheetPr>
  <dimension ref="A1:AA162"/>
  <sheetViews>
    <sheetView showGridLines="0" zoomScaleNormal="100" workbookViewId="0">
      <pane xSplit="5" topLeftCell="F1" activePane="topRight" state="frozen"/>
      <selection pane="topRight" activeCell="C6" sqref="C6:C13"/>
    </sheetView>
  </sheetViews>
  <sheetFormatPr baseColWidth="10" defaultColWidth="11.44140625" defaultRowHeight="18.75" customHeight="1" x14ac:dyDescent="0.3"/>
  <cols>
    <col min="1" max="1" width="6" style="847" customWidth="1"/>
    <col min="2" max="2" width="4.33203125" style="884" bestFit="1" customWidth="1"/>
    <col min="3" max="3" width="27.5546875" style="835" customWidth="1"/>
    <col min="4" max="4" width="3.44140625" style="834" customWidth="1"/>
    <col min="5" max="5" width="28.44140625" style="835" customWidth="1"/>
    <col min="6" max="6" width="37.6640625" style="797" customWidth="1"/>
    <col min="7" max="7" width="19.5546875" style="797" customWidth="1"/>
    <col min="8" max="8" width="20.5546875" style="797" customWidth="1"/>
    <col min="9" max="9" width="4.44140625" style="820" customWidth="1"/>
    <col min="10" max="10" width="35" style="797" customWidth="1"/>
    <col min="11" max="12" width="8.5546875" style="798" customWidth="1"/>
    <col min="13" max="13" width="7.44140625" style="798" customWidth="1"/>
    <col min="14" max="14" width="4.5546875" style="837" customWidth="1"/>
    <col min="15" max="15" width="4.44140625" style="820" customWidth="1"/>
    <col min="16" max="16" width="2.6640625" style="798" customWidth="1"/>
    <col min="17" max="18" width="10.44140625" style="797" customWidth="1"/>
    <col min="19" max="19" width="10.44140625" style="797" bestFit="1" customWidth="1"/>
    <col min="20" max="20" width="4.5546875" style="837" customWidth="1"/>
    <col min="21" max="21" width="3.6640625" style="880" customWidth="1"/>
    <col min="22" max="22" width="3.6640625" style="642" customWidth="1"/>
    <col min="23" max="25" width="3.6640625" style="800" customWidth="1"/>
    <col min="26" max="27" width="3.6640625" style="801" customWidth="1"/>
    <col min="28" max="41" width="3.6640625" style="641" customWidth="1"/>
    <col min="42" max="16384" width="11.44140625" style="641"/>
  </cols>
  <sheetData>
    <row r="1" spans="1:27" s="40" customFormat="1" ht="45" customHeight="1" x14ac:dyDescent="0.6">
      <c r="A1" s="102"/>
      <c r="B1" s="214"/>
      <c r="C1" s="607" t="str">
        <f ca="1">' '!A114</f>
        <v>C O M M U N I C A T I O N</v>
      </c>
      <c r="D1" s="665"/>
      <c r="E1" s="596"/>
      <c r="F1" s="912"/>
      <c r="G1" s="912"/>
      <c r="H1" s="912"/>
      <c r="I1" s="668"/>
      <c r="J1" s="913"/>
      <c r="K1" s="914"/>
      <c r="L1" s="914"/>
      <c r="M1" s="915"/>
      <c r="N1" s="668"/>
      <c r="O1" s="668"/>
      <c r="P1" s="781"/>
      <c r="Q1" s="782"/>
      <c r="R1" s="671"/>
      <c r="S1" s="913"/>
      <c r="T1" s="668"/>
      <c r="U1" s="621"/>
      <c r="V1" s="622"/>
      <c r="W1" s="623"/>
      <c r="X1" s="623"/>
      <c r="Y1" s="623"/>
      <c r="Z1" s="624"/>
      <c r="AA1" s="624"/>
    </row>
    <row r="2" spans="1:27" s="40" customFormat="1" ht="6" hidden="1" customHeight="1" x14ac:dyDescent="0.3">
      <c r="B2" s="214"/>
      <c r="C2" s="215"/>
      <c r="D2" s="674"/>
      <c r="E2" s="215"/>
      <c r="F2" s="616"/>
      <c r="G2" s="616"/>
      <c r="H2" s="616"/>
      <c r="I2" s="616"/>
      <c r="J2" s="616"/>
      <c r="K2" s="614"/>
      <c r="L2" s="614"/>
      <c r="M2" s="616"/>
      <c r="N2" s="616"/>
      <c r="O2" s="616"/>
      <c r="P2" s="676"/>
      <c r="Q2" s="616"/>
      <c r="R2" s="677"/>
      <c r="S2" s="616"/>
      <c r="T2" s="616"/>
      <c r="U2" s="621"/>
      <c r="V2" s="622"/>
      <c r="W2" s="623"/>
      <c r="X2" s="623"/>
      <c r="Y2" s="623"/>
      <c r="Z2" s="624"/>
      <c r="AA2" s="624"/>
    </row>
    <row r="3" spans="1:27" s="469" customFormat="1" ht="29.25" customHeight="1" x14ac:dyDescent="0.3">
      <c r="A3" s="843"/>
      <c r="B3" s="916"/>
      <c r="D3" s="844"/>
      <c r="E3" s="788"/>
      <c r="F3" s="790"/>
      <c r="G3" s="790"/>
      <c r="H3" s="790"/>
      <c r="I3" s="790"/>
      <c r="J3" s="790"/>
      <c r="K3" s="791"/>
      <c r="L3" s="791"/>
      <c r="M3" s="790"/>
      <c r="N3" s="790"/>
      <c r="O3" s="790"/>
      <c r="P3" s="791"/>
      <c r="Q3" s="790"/>
      <c r="R3" s="790"/>
      <c r="S3" s="790"/>
      <c r="T3" s="681"/>
      <c r="U3" s="917"/>
      <c r="V3" s="648"/>
      <c r="W3" s="792"/>
      <c r="X3" s="792"/>
      <c r="Y3" s="792"/>
      <c r="Z3" s="793"/>
      <c r="AA3" s="793"/>
    </row>
    <row r="4" spans="1:27" s="816" customFormat="1" ht="26.25" customHeight="1" x14ac:dyDescent="0.3">
      <c r="A4" s="851"/>
      <c r="B4" s="918" t="str">
        <f ca="1">' '!A41</f>
        <v>No.</v>
      </c>
      <c r="C4" s="919" t="str">
        <f ca="1">' '!A115</f>
        <v>Objectifs</v>
      </c>
      <c r="D4" s="802" t="str">
        <f ca="1">B4</f>
        <v>No.</v>
      </c>
      <c r="E4" s="919" t="str">
        <f ca="1">' '!A123</f>
        <v>Public cible</v>
      </c>
      <c r="F4" s="919" t="str">
        <f ca="1">' '!A125</f>
        <v>Message clé</v>
      </c>
      <c r="G4" s="920" t="str">
        <f ca="1">' '!A130</f>
        <v>Canal</v>
      </c>
      <c r="H4" s="919" t="str">
        <f ca="1">' '!A116</f>
        <v>Périodicité</v>
      </c>
      <c r="I4" s="802" t="str">
        <f ca="1">B4</f>
        <v>No.</v>
      </c>
      <c r="J4" s="919" t="str">
        <f ca="1">' '!A126</f>
        <v>Indicateurs</v>
      </c>
      <c r="K4" s="921" t="str">
        <f ca="1">' '!A44</f>
        <v>état actuel</v>
      </c>
      <c r="L4" s="921" t="str">
        <f ca="1">' '!A45</f>
        <v>état visé</v>
      </c>
      <c r="M4" s="809" t="str">
        <f ca="1">' '!A46</f>
        <v>atteint</v>
      </c>
      <c r="N4" s="922" t="s">
        <v>526</v>
      </c>
      <c r="O4" s="802" t="str">
        <f ca="1">B4</f>
        <v>No.</v>
      </c>
      <c r="P4" s="810" t="s">
        <v>481</v>
      </c>
      <c r="Q4" s="811" t="str">
        <f ca="1">' '!A55</f>
        <v>Qui ?</v>
      </c>
      <c r="R4" s="811" t="str">
        <f ca="1">' '!A53</f>
        <v>Début</v>
      </c>
      <c r="S4" s="811" t="str">
        <f ca="1">' '!A54</f>
        <v>Fin</v>
      </c>
      <c r="T4" s="812" t="s">
        <v>526</v>
      </c>
      <c r="U4" s="923" t="s">
        <v>21</v>
      </c>
      <c r="V4" s="924"/>
      <c r="W4" s="814"/>
      <c r="X4" s="814"/>
      <c r="Y4" s="814"/>
      <c r="Z4" s="815"/>
      <c r="AA4" s="815"/>
    </row>
    <row r="5" spans="1:27" s="827" customFormat="1" ht="9" customHeight="1" x14ac:dyDescent="0.3">
      <c r="A5" s="865"/>
      <c r="B5" s="925"/>
      <c r="C5" s="818"/>
      <c r="D5" s="795"/>
      <c r="E5" s="818"/>
      <c r="F5" s="821"/>
      <c r="G5" s="821"/>
      <c r="H5" s="821"/>
      <c r="I5" s="820"/>
      <c r="J5" s="818"/>
      <c r="K5" s="819"/>
      <c r="L5" s="819"/>
      <c r="M5" s="819"/>
      <c r="N5" s="819"/>
      <c r="O5" s="820"/>
      <c r="P5" s="822"/>
      <c r="Q5" s="821"/>
      <c r="R5" s="821"/>
      <c r="S5" s="821"/>
      <c r="T5" s="823"/>
      <c r="U5" s="712" t="str">
        <f>IF($C$6="","","drucken")</f>
        <v>drucken</v>
      </c>
      <c r="V5" s="926"/>
      <c r="W5" s="825"/>
      <c r="X5" s="825"/>
      <c r="Y5" s="825"/>
      <c r="Z5" s="826"/>
      <c r="AA5" s="826"/>
    </row>
    <row r="6" spans="1:27" ht="14.4" x14ac:dyDescent="0.3">
      <c r="A6" s="704">
        <f>B6</f>
        <v>1</v>
      </c>
      <c r="B6" s="37">
        <v>1</v>
      </c>
      <c r="C6" s="1427" t="s">
        <v>1299</v>
      </c>
      <c r="D6" s="74">
        <v>1</v>
      </c>
      <c r="E6" s="329" t="s">
        <v>1295</v>
      </c>
      <c r="F6" s="329" t="s">
        <v>1305</v>
      </c>
      <c r="G6" s="329" t="s">
        <v>1296</v>
      </c>
      <c r="H6" s="329" t="s">
        <v>1297</v>
      </c>
      <c r="I6" s="51" t="s">
        <v>210</v>
      </c>
      <c r="J6" s="329" t="s">
        <v>1298</v>
      </c>
      <c r="K6" s="331">
        <v>10</v>
      </c>
      <c r="L6" s="331">
        <v>40</v>
      </c>
      <c r="M6" s="927">
        <f>IF(J6="","",
IF(L6="",0,
IF(K6=L6,100%,
IF(ISERROR(L6/K6),0,
IF(ISERROR(K6/L6),0,
IF(K6&lt;&gt;0,
IF(AND(K6&gt;L6,Logo!$G$19=1),
L6/K6,
K6/L6
)))))))</f>
        <v>0.25</v>
      </c>
      <c r="N6" s="928">
        <f>IF(OR(J6="",M6=0),"",
IF(M6&lt;Logo!$F$15,3,
IF(M6&lt;Logo!$F$16,2,1)))</f>
        <v>3</v>
      </c>
      <c r="O6" s="51" t="s">
        <v>321</v>
      </c>
      <c r="P6" s="60">
        <v>1</v>
      </c>
      <c r="Q6" s="61" t="s">
        <v>246</v>
      </c>
      <c r="R6" s="62">
        <f ca="1">TODAY()</f>
        <v>46049</v>
      </c>
      <c r="S6" s="62">
        <f ca="1">R6+30</f>
        <v>46079</v>
      </c>
      <c r="T6" s="63">
        <v>1</v>
      </c>
      <c r="U6" s="621" t="str">
        <f>IF($C$6="","","drucken")</f>
        <v>drucken</v>
      </c>
      <c r="V6" s="926"/>
    </row>
    <row r="7" spans="1:27" ht="14.4" x14ac:dyDescent="0.3">
      <c r="A7" s="704">
        <f t="shared" ref="A7:A13" si="0">$A$6</f>
        <v>1</v>
      </c>
      <c r="B7" s="925">
        <f t="shared" ref="B7:B13" si="1">$B$6</f>
        <v>1</v>
      </c>
      <c r="C7" s="1428"/>
      <c r="D7" s="74">
        <v>2</v>
      </c>
      <c r="E7" s="329" t="s">
        <v>1300</v>
      </c>
      <c r="F7" s="329" t="s">
        <v>1301</v>
      </c>
      <c r="G7" s="329" t="s">
        <v>1303</v>
      </c>
      <c r="H7" s="329" t="s">
        <v>1302</v>
      </c>
      <c r="I7" s="51" t="s">
        <v>211</v>
      </c>
      <c r="J7" s="329" t="s">
        <v>1304</v>
      </c>
      <c r="K7" s="331">
        <v>10</v>
      </c>
      <c r="L7" s="331">
        <v>12</v>
      </c>
      <c r="M7" s="927">
        <f>IF(J7="","",
IF(L7="",0,
IF(K7=L7,100%,
IF(ISERROR(L7/K7),0,
IF(ISERROR(K7/L7),0,
IF(K7&lt;&gt;0,
IF(AND(K7&gt;L7,Logo!$G$19=1),
L7/K7,
K7/L7
)))))))</f>
        <v>0.83333333333333337</v>
      </c>
      <c r="N7" s="928">
        <f>IF(OR(J7="",M7=0),"",
IF(M7&lt;Logo!$F$15,3,
IF(M7&lt;Logo!$F$16,2,1)))</f>
        <v>2</v>
      </c>
      <c r="O7" s="51" t="s">
        <v>322</v>
      </c>
      <c r="P7" s="60">
        <v>2</v>
      </c>
      <c r="Q7" s="61" t="s">
        <v>552</v>
      </c>
      <c r="R7" s="62">
        <f ca="1">R6-15</f>
        <v>46034</v>
      </c>
      <c r="S7" s="62">
        <f ca="1">R7+10</f>
        <v>46044</v>
      </c>
      <c r="T7" s="63">
        <v>2</v>
      </c>
      <c r="U7" s="621" t="str">
        <f t="shared" ref="U7:U13" si="2">IF($C$6="","","drucken")</f>
        <v>drucken</v>
      </c>
      <c r="V7" s="926"/>
    </row>
    <row r="8" spans="1:27" ht="14.4" x14ac:dyDescent="0.3">
      <c r="A8" s="704">
        <f t="shared" si="0"/>
        <v>1</v>
      </c>
      <c r="B8" s="925">
        <f t="shared" si="1"/>
        <v>1</v>
      </c>
      <c r="C8" s="1428"/>
      <c r="D8" s="74">
        <v>3</v>
      </c>
      <c r="E8" s="329" t="s">
        <v>1660</v>
      </c>
      <c r="F8" s="329"/>
      <c r="G8" s="329"/>
      <c r="H8" s="329"/>
      <c r="I8" s="51" t="s">
        <v>212</v>
      </c>
      <c r="J8" s="329"/>
      <c r="K8" s="331"/>
      <c r="L8" s="331"/>
      <c r="M8" s="927"/>
      <c r="N8" s="928"/>
      <c r="O8" s="51" t="s">
        <v>323</v>
      </c>
      <c r="P8" s="60">
        <v>3</v>
      </c>
      <c r="Q8" s="61" t="s">
        <v>553</v>
      </c>
      <c r="R8" s="62">
        <f ca="1">R6+20</f>
        <v>46069</v>
      </c>
      <c r="S8" s="62">
        <f ca="1">R8+300</f>
        <v>46369</v>
      </c>
      <c r="T8" s="63">
        <v>3</v>
      </c>
      <c r="U8" s="621" t="str">
        <f t="shared" si="2"/>
        <v>drucken</v>
      </c>
      <c r="V8" s="926"/>
    </row>
    <row r="9" spans="1:27" ht="14.4" x14ac:dyDescent="0.3">
      <c r="A9" s="704">
        <f t="shared" si="0"/>
        <v>1</v>
      </c>
      <c r="B9" s="925">
        <f t="shared" si="1"/>
        <v>1</v>
      </c>
      <c r="C9" s="1428"/>
      <c r="D9" s="74">
        <v>4</v>
      </c>
      <c r="E9" s="446"/>
      <c r="F9" s="329"/>
      <c r="G9" s="329"/>
      <c r="H9" s="329"/>
      <c r="I9" s="51" t="s">
        <v>213</v>
      </c>
      <c r="J9" s="329"/>
      <c r="K9" s="331"/>
      <c r="L9" s="331"/>
      <c r="M9" s="927" t="str">
        <f>IF(J9="","",
IF(L9="",0,
IF(K9=L9,100%,
IF(ISERROR(L9/K9),0,
IF(ISERROR(K9/L9),0,
IF(K9&lt;&gt;0,
IF(AND(K9&gt;L9,Logo!$G$19=1),
L9/K9,
K9/L9
)))))))</f>
        <v/>
      </c>
      <c r="N9" s="928" t="str">
        <f>IF(OR(J9="",M9=0),"",
IF(M9&lt;Logo!$F$15,3,
IF(M9&lt;Logo!$F$16,2,1)))</f>
        <v/>
      </c>
      <c r="O9" s="51" t="s">
        <v>324</v>
      </c>
      <c r="P9" s="60"/>
      <c r="Q9" s="61"/>
      <c r="R9" s="62"/>
      <c r="S9" s="62"/>
      <c r="T9" s="63"/>
      <c r="U9" s="621" t="str">
        <f t="shared" si="2"/>
        <v>drucken</v>
      </c>
      <c r="V9" s="926"/>
    </row>
    <row r="10" spans="1:27" ht="14.4" x14ac:dyDescent="0.3">
      <c r="A10" s="704">
        <f t="shared" si="0"/>
        <v>1</v>
      </c>
      <c r="B10" s="925">
        <f t="shared" si="1"/>
        <v>1</v>
      </c>
      <c r="C10" s="1428"/>
      <c r="D10" s="74">
        <v>5</v>
      </c>
      <c r="E10" s="329"/>
      <c r="F10" s="329"/>
      <c r="G10" s="329"/>
      <c r="H10" s="329"/>
      <c r="I10" s="51" t="s">
        <v>214</v>
      </c>
      <c r="J10" s="329"/>
      <c r="K10" s="331"/>
      <c r="L10" s="331"/>
      <c r="M10" s="927" t="str">
        <f>IF(J10="","",
IF(L10="",0,
IF(K10=L10,100%,
IF(ISERROR(L10/K10),0,
IF(ISERROR(K10/L10),0,
IF(K10&lt;&gt;0,
IF(AND(K10&gt;L10,Logo!$G$19=1),
L10/K10,
K10/L10
)))))))</f>
        <v/>
      </c>
      <c r="N10" s="928" t="str">
        <f>IF(OR(J10="",M10=0),"",
IF(M10&lt;Logo!$F$15,3,
IF(M10&lt;Logo!$F$16,2,1)))</f>
        <v/>
      </c>
      <c r="O10" s="51" t="s">
        <v>325</v>
      </c>
      <c r="P10" s="60"/>
      <c r="Q10" s="61"/>
      <c r="R10" s="62"/>
      <c r="S10" s="62"/>
      <c r="T10" s="63"/>
      <c r="U10" s="621" t="str">
        <f t="shared" si="2"/>
        <v>drucken</v>
      </c>
      <c r="V10" s="926"/>
    </row>
    <row r="11" spans="1:27" ht="14.4" x14ac:dyDescent="0.3">
      <c r="A11" s="704">
        <f t="shared" si="0"/>
        <v>1</v>
      </c>
      <c r="B11" s="925">
        <f t="shared" si="1"/>
        <v>1</v>
      </c>
      <c r="C11" s="1428"/>
      <c r="D11" s="74">
        <v>6</v>
      </c>
      <c r="E11" s="329"/>
      <c r="F11" s="329"/>
      <c r="G11" s="329"/>
      <c r="H11" s="329"/>
      <c r="I11" s="51" t="s">
        <v>215</v>
      </c>
      <c r="J11" s="329"/>
      <c r="K11" s="331"/>
      <c r="L11" s="331"/>
      <c r="M11" s="927" t="str">
        <f>IF(J11="","",
IF(L11="",0,
IF(K11=L11,100%,
IF(ISERROR(L11/K11),0,
IF(ISERROR(K11/L11),0,
IF(K11&lt;&gt;0,
IF(AND(K11&gt;L11,Logo!$G$19=1),
L11/K11,
K11/L11
)))))))</f>
        <v/>
      </c>
      <c r="N11" s="928" t="str">
        <f>IF(OR(J11="",M11=0),"",
IF(M11&lt;Logo!$F$15,3,
IF(M11&lt;Logo!$F$16,2,1)))</f>
        <v/>
      </c>
      <c r="O11" s="51" t="s">
        <v>326</v>
      </c>
      <c r="P11" s="60"/>
      <c r="Q11" s="61"/>
      <c r="R11" s="62"/>
      <c r="S11" s="62"/>
      <c r="T11" s="63"/>
      <c r="U11" s="621" t="str">
        <f t="shared" si="2"/>
        <v>drucken</v>
      </c>
      <c r="V11" s="926"/>
    </row>
    <row r="12" spans="1:27" ht="14.4" x14ac:dyDescent="0.3">
      <c r="A12" s="704">
        <f t="shared" si="0"/>
        <v>1</v>
      </c>
      <c r="B12" s="925">
        <f t="shared" si="1"/>
        <v>1</v>
      </c>
      <c r="C12" s="1428"/>
      <c r="D12" s="74">
        <v>7</v>
      </c>
      <c r="E12" s="329"/>
      <c r="F12" s="329"/>
      <c r="G12" s="329"/>
      <c r="H12" s="329"/>
      <c r="I12" s="51" t="s">
        <v>216</v>
      </c>
      <c r="J12" s="329"/>
      <c r="K12" s="331"/>
      <c r="L12" s="331"/>
      <c r="M12" s="927" t="str">
        <f>IF(J12="","",
IF(L12="",0,
IF(K12=L12,100%,
IF(ISERROR(L12/K12),0,
IF(ISERROR(K12/L12),0,
IF(K12&lt;&gt;0,
IF(AND(K12&gt;L12,Logo!$G$19=1),
L12/K12,
K12/L12
)))))))</f>
        <v/>
      </c>
      <c r="N12" s="928" t="str">
        <f>IF(OR(J12="",M12=0),"",
IF(M12&lt;Logo!$F$15,3,
IF(M12&lt;Logo!$F$16,2,1)))</f>
        <v/>
      </c>
      <c r="O12" s="51" t="s">
        <v>327</v>
      </c>
      <c r="P12" s="60"/>
      <c r="Q12" s="61"/>
      <c r="R12" s="62"/>
      <c r="S12" s="62"/>
      <c r="T12" s="63"/>
      <c r="U12" s="621" t="str">
        <f t="shared" si="2"/>
        <v>drucken</v>
      </c>
      <c r="V12" s="926"/>
    </row>
    <row r="13" spans="1:27" ht="14.4" x14ac:dyDescent="0.3">
      <c r="A13" s="704">
        <f t="shared" si="0"/>
        <v>1</v>
      </c>
      <c r="B13" s="925">
        <f t="shared" si="1"/>
        <v>1</v>
      </c>
      <c r="C13" s="1429"/>
      <c r="D13" s="74">
        <v>8</v>
      </c>
      <c r="E13" s="329"/>
      <c r="F13" s="329"/>
      <c r="G13" s="329"/>
      <c r="H13" s="329"/>
      <c r="I13" s="51" t="s">
        <v>217</v>
      </c>
      <c r="J13" s="329"/>
      <c r="K13" s="331"/>
      <c r="L13" s="331"/>
      <c r="M13" s="927" t="str">
        <f>IF(J13="","",
IF(L13="",0,
IF(K13=L13,100%,
IF(ISERROR(L13/K13),0,
IF(ISERROR(K13/L13),0,
IF(K13&lt;&gt;0,
IF(AND(K13&gt;L13,Logo!$G$19=1),
L13/K13,
K13/L13
)))))))</f>
        <v/>
      </c>
      <c r="N13" s="928" t="str">
        <f>IF(OR(J13="",M13=0),"",
IF(M13&lt;Logo!$F$15,3,
IF(M13&lt;Logo!$F$16,2,1)))</f>
        <v/>
      </c>
      <c r="O13" s="51" t="s">
        <v>328</v>
      </c>
      <c r="P13" s="60"/>
      <c r="Q13" s="61"/>
      <c r="R13" s="62"/>
      <c r="S13" s="62"/>
      <c r="T13" s="63"/>
      <c r="U13" s="621" t="str">
        <f t="shared" si="2"/>
        <v>drucken</v>
      </c>
      <c r="V13" s="926"/>
    </row>
    <row r="14" spans="1:27" ht="14.4" x14ac:dyDescent="0.3">
      <c r="A14" s="704">
        <f>IF(B14=B6,B6,B6+1)</f>
        <v>2</v>
      </c>
      <c r="B14" s="37">
        <v>2</v>
      </c>
      <c r="C14" s="1430"/>
      <c r="D14" s="74">
        <v>17</v>
      </c>
      <c r="E14" s="330"/>
      <c r="F14" s="330"/>
      <c r="G14" s="330"/>
      <c r="H14" s="330"/>
      <c r="I14" s="51" t="s">
        <v>218</v>
      </c>
      <c r="J14" s="330"/>
      <c r="K14" s="332"/>
      <c r="L14" s="332"/>
      <c r="M14" s="929" t="str">
        <f>IF(J14="","",
IF(L14="",0,
IF(K14=L14,100%,
IF(ISERROR(L14/K14),0,
IF(ISERROR(K14/L14),0,
IF(K14&lt;&gt;0,
IF(AND(K14&gt;L14,Logo!$G$19=1),
L14/K14,
K14/L14
)))))))</f>
        <v/>
      </c>
      <c r="N14" s="930" t="str">
        <f>IF(OR(J14="",M14=0),"",
IF(M14&lt;Logo!$F$15,3,
IF(M14&lt;Logo!$F$16,2,1)))</f>
        <v/>
      </c>
      <c r="O14" s="52" t="s">
        <v>337</v>
      </c>
      <c r="P14" s="56"/>
      <c r="Q14" s="57"/>
      <c r="R14" s="58"/>
      <c r="S14" s="58"/>
      <c r="T14" s="59"/>
      <c r="U14" s="621" t="str">
        <f>IF($C$14="","","drucken")</f>
        <v/>
      </c>
      <c r="V14" s="926"/>
    </row>
    <row r="15" spans="1:27" ht="14.4" x14ac:dyDescent="0.3">
      <c r="A15" s="704">
        <f t="shared" ref="A15:A21" si="3">$A$14</f>
        <v>2</v>
      </c>
      <c r="B15" s="704">
        <f t="shared" ref="B15:B21" si="4">$B$14</f>
        <v>2</v>
      </c>
      <c r="C15" s="1431"/>
      <c r="D15" s="74">
        <v>18</v>
      </c>
      <c r="E15" s="330"/>
      <c r="F15" s="330"/>
      <c r="G15" s="330"/>
      <c r="H15" s="330"/>
      <c r="I15" s="51" t="s">
        <v>219</v>
      </c>
      <c r="J15" s="330"/>
      <c r="K15" s="333"/>
      <c r="L15" s="333"/>
      <c r="M15" s="929" t="str">
        <f>IF(J15="","",
IF(L15="",0,
IF(K15=L15,100%,
IF(ISERROR(L15/K15),0,
IF(ISERROR(K15/L15),0,
IF(K15&lt;&gt;0,
IF(AND(K15&gt;L15,Logo!$G$19=1),
L15/K15,
K15/L15
)))))))</f>
        <v/>
      </c>
      <c r="N15" s="930" t="str">
        <f>IF(OR(J15="",M15=0),"",
IF(M15&lt;Logo!$F$15,3,
IF(M15&lt;Logo!$F$16,2,1)))</f>
        <v/>
      </c>
      <c r="O15" s="52" t="s">
        <v>338</v>
      </c>
      <c r="P15" s="56"/>
      <c r="Q15" s="57"/>
      <c r="R15" s="58"/>
      <c r="S15" s="58"/>
      <c r="T15" s="59"/>
      <c r="U15" s="621" t="str">
        <f t="shared" ref="U15:U20" si="5">IF($C$14="","","drucken")</f>
        <v/>
      </c>
      <c r="V15" s="926"/>
    </row>
    <row r="16" spans="1:27" ht="14.4" x14ac:dyDescent="0.3">
      <c r="A16" s="704">
        <f t="shared" si="3"/>
        <v>2</v>
      </c>
      <c r="B16" s="704">
        <f t="shared" si="4"/>
        <v>2</v>
      </c>
      <c r="C16" s="1431"/>
      <c r="D16" s="74">
        <v>19</v>
      </c>
      <c r="E16" s="330"/>
      <c r="F16" s="330"/>
      <c r="G16" s="330"/>
      <c r="H16" s="330"/>
      <c r="I16" s="51" t="s">
        <v>220</v>
      </c>
      <c r="J16" s="330"/>
      <c r="K16" s="333"/>
      <c r="L16" s="333"/>
      <c r="M16" s="929" t="str">
        <f>IF(J16="","",
IF(L16="",0,
IF(K16=L16,100%,
IF(ISERROR(L16/K16),0,
IF(ISERROR(K16/L16),0,
IF(K16&lt;&gt;0,
IF(AND(K16&gt;L16,Logo!$G$19=1),
L16/K16,
K16/L16
)))))))</f>
        <v/>
      </c>
      <c r="N16" s="930" t="str">
        <f>IF(OR(J16="",M16=0),"",
IF(M16&lt;Logo!$F$15,3,
IF(M16&lt;Logo!$F$16,2,1)))</f>
        <v/>
      </c>
      <c r="O16" s="52" t="s">
        <v>339</v>
      </c>
      <c r="P16" s="56"/>
      <c r="Q16" s="57"/>
      <c r="R16" s="58"/>
      <c r="S16" s="58"/>
      <c r="T16" s="59"/>
      <c r="U16" s="621" t="str">
        <f t="shared" si="5"/>
        <v/>
      </c>
      <c r="V16" s="926"/>
    </row>
    <row r="17" spans="1:21" ht="14.4" x14ac:dyDescent="0.3">
      <c r="A17" s="704">
        <f t="shared" si="3"/>
        <v>2</v>
      </c>
      <c r="B17" s="704">
        <f t="shared" si="4"/>
        <v>2</v>
      </c>
      <c r="C17" s="1431"/>
      <c r="D17" s="74">
        <v>20</v>
      </c>
      <c r="E17" s="330"/>
      <c r="F17" s="330"/>
      <c r="G17" s="330"/>
      <c r="H17" s="330"/>
      <c r="I17" s="51" t="s">
        <v>221</v>
      </c>
      <c r="J17" s="330"/>
      <c r="K17" s="333"/>
      <c r="L17" s="333"/>
      <c r="M17" s="929" t="str">
        <f>IF(J17="","",
IF(L17="",0,
IF(K17=L17,100%,
IF(ISERROR(L17/K17),0,
IF(ISERROR(K17/L17),0,
IF(K17&lt;&gt;0,
IF(AND(K17&gt;L17,Logo!$G$19=1),
L17/K17,
K17/L17
)))))))</f>
        <v/>
      </c>
      <c r="N17" s="930" t="str">
        <f>IF(OR(J17="",M17=0),"",
IF(M17&lt;Logo!$F$15,3,
IF(M17&lt;Logo!$F$16,2,1)))</f>
        <v/>
      </c>
      <c r="O17" s="52" t="s">
        <v>340</v>
      </c>
      <c r="P17" s="56"/>
      <c r="Q17" s="57"/>
      <c r="R17" s="58"/>
      <c r="S17" s="58"/>
      <c r="T17" s="59"/>
      <c r="U17" s="621" t="str">
        <f t="shared" si="5"/>
        <v/>
      </c>
    </row>
    <row r="18" spans="1:21" ht="14.4" x14ac:dyDescent="0.3">
      <c r="A18" s="704">
        <f t="shared" si="3"/>
        <v>2</v>
      </c>
      <c r="B18" s="704">
        <f t="shared" si="4"/>
        <v>2</v>
      </c>
      <c r="C18" s="1431"/>
      <c r="D18" s="74">
        <v>21</v>
      </c>
      <c r="E18" s="330"/>
      <c r="F18" s="330"/>
      <c r="G18" s="330"/>
      <c r="H18" s="330"/>
      <c r="I18" s="51" t="s">
        <v>222</v>
      </c>
      <c r="J18" s="330"/>
      <c r="K18" s="333"/>
      <c r="L18" s="333"/>
      <c r="M18" s="929" t="str">
        <f>IF(J18="","",
IF(L18="",0,
IF(K18=L18,100%,
IF(ISERROR(L18/K18),0,
IF(ISERROR(K18/L18),0,
IF(K18&lt;&gt;0,
IF(AND(K18&gt;L18,Logo!$G$19=1),
L18/K18,
K18/L18
)))))))</f>
        <v/>
      </c>
      <c r="N18" s="930" t="str">
        <f>IF(OR(J18="",M18=0),"",
IF(M18&lt;Logo!$F$15,3,
IF(M18&lt;Logo!$F$16,2,1)))</f>
        <v/>
      </c>
      <c r="O18" s="52" t="s">
        <v>341</v>
      </c>
      <c r="P18" s="56"/>
      <c r="Q18" s="57"/>
      <c r="R18" s="58"/>
      <c r="S18" s="58"/>
      <c r="T18" s="59"/>
      <c r="U18" s="621" t="str">
        <f t="shared" si="5"/>
        <v/>
      </c>
    </row>
    <row r="19" spans="1:21" ht="14.4" x14ac:dyDescent="0.3">
      <c r="A19" s="704">
        <f t="shared" si="3"/>
        <v>2</v>
      </c>
      <c r="B19" s="704">
        <f t="shared" si="4"/>
        <v>2</v>
      </c>
      <c r="C19" s="1431"/>
      <c r="D19" s="74">
        <v>22</v>
      </c>
      <c r="E19" s="330"/>
      <c r="F19" s="330"/>
      <c r="G19" s="330"/>
      <c r="H19" s="330"/>
      <c r="I19" s="51" t="s">
        <v>223</v>
      </c>
      <c r="J19" s="330"/>
      <c r="K19" s="333"/>
      <c r="L19" s="333"/>
      <c r="M19" s="929" t="str">
        <f>IF(J19="","",
IF(L19="",0,
IF(K19=L19,100%,
IF(ISERROR(L19/K19),0,
IF(ISERROR(K19/L19),0,
IF(K19&lt;&gt;0,
IF(AND(K19&gt;L19,Logo!$G$19=1),
L19/K19,
K19/L19
)))))))</f>
        <v/>
      </c>
      <c r="N19" s="930" t="str">
        <f>IF(OR(J19="",M19=0),"",
IF(M19&lt;Logo!$F$15,3,
IF(M19&lt;Logo!$F$16,2,1)))</f>
        <v/>
      </c>
      <c r="O19" s="52" t="s">
        <v>342</v>
      </c>
      <c r="P19" s="56"/>
      <c r="Q19" s="57"/>
      <c r="R19" s="58"/>
      <c r="S19" s="58"/>
      <c r="T19" s="59"/>
      <c r="U19" s="621" t="str">
        <f t="shared" si="5"/>
        <v/>
      </c>
    </row>
    <row r="20" spans="1:21" ht="14.4" x14ac:dyDescent="0.3">
      <c r="A20" s="704">
        <f t="shared" si="3"/>
        <v>2</v>
      </c>
      <c r="B20" s="704">
        <f t="shared" si="4"/>
        <v>2</v>
      </c>
      <c r="C20" s="1431"/>
      <c r="D20" s="74">
        <v>23</v>
      </c>
      <c r="E20" s="330"/>
      <c r="F20" s="330"/>
      <c r="G20" s="330"/>
      <c r="H20" s="330"/>
      <c r="I20" s="51" t="s">
        <v>224</v>
      </c>
      <c r="J20" s="330"/>
      <c r="K20" s="332"/>
      <c r="L20" s="332"/>
      <c r="M20" s="929" t="str">
        <f>IF(J20="","",
IF(L20="",0,
IF(K20=L20,100%,
IF(ISERROR(L20/K20),0,
IF(ISERROR(K20/L20),0,
IF(K20&lt;&gt;0,
IF(AND(K20&gt;L20,Logo!$G$19=1),
L20/K20,
K20/L20
)))))))</f>
        <v/>
      </c>
      <c r="N20" s="930" t="str">
        <f>IF(OR(J20="",M20=0),"",
IF(M20&lt;Logo!$F$15,3,
IF(M20&lt;Logo!$F$16,2,1)))</f>
        <v/>
      </c>
      <c r="O20" s="52" t="s">
        <v>343</v>
      </c>
      <c r="P20" s="56"/>
      <c r="Q20" s="57"/>
      <c r="R20" s="58"/>
      <c r="S20" s="58"/>
      <c r="T20" s="59"/>
      <c r="U20" s="621" t="str">
        <f t="shared" si="5"/>
        <v/>
      </c>
    </row>
    <row r="21" spans="1:21" ht="14.4" x14ac:dyDescent="0.3">
      <c r="A21" s="704">
        <f t="shared" si="3"/>
        <v>2</v>
      </c>
      <c r="B21" s="704">
        <f t="shared" si="4"/>
        <v>2</v>
      </c>
      <c r="C21" s="1431"/>
      <c r="D21" s="74">
        <v>24</v>
      </c>
      <c r="E21" s="330"/>
      <c r="F21" s="330"/>
      <c r="G21" s="330"/>
      <c r="H21" s="330"/>
      <c r="I21" s="51" t="s">
        <v>225</v>
      </c>
      <c r="J21" s="330"/>
      <c r="K21" s="333"/>
      <c r="L21" s="333"/>
      <c r="M21" s="929" t="str">
        <f>IF(J21="","",
IF(L21="",0,
IF(K21=L21,100%,
IF(ISERROR(L21/K21),0,
IF(ISERROR(K21/L21),0,
IF(K21&lt;&gt;0,
IF(AND(K21&gt;L21,Logo!$G$19=1),
L21/K21,
K21/L21
)))))))</f>
        <v/>
      </c>
      <c r="N21" s="930" t="str">
        <f>IF(OR(J21="",M21=0),"",
IF(M21&lt;Logo!$F$15,3,
IF(M21&lt;Logo!$F$16,2,1)))</f>
        <v/>
      </c>
      <c r="O21" s="52" t="s">
        <v>344</v>
      </c>
      <c r="P21" s="56"/>
      <c r="Q21" s="57"/>
      <c r="R21" s="58"/>
      <c r="S21" s="58"/>
      <c r="T21" s="59"/>
      <c r="U21" s="621"/>
    </row>
    <row r="22" spans="1:21" ht="14.4" x14ac:dyDescent="0.3">
      <c r="A22" s="704">
        <f>IF(B22=B14,B14,B14+1)</f>
        <v>3</v>
      </c>
      <c r="B22" s="37">
        <v>3</v>
      </c>
      <c r="C22" s="1427"/>
      <c r="D22" s="74">
        <v>33</v>
      </c>
      <c r="E22" s="329"/>
      <c r="F22" s="329"/>
      <c r="G22" s="329"/>
      <c r="H22" s="329"/>
      <c r="I22" s="51" t="s">
        <v>226</v>
      </c>
      <c r="J22" s="329"/>
      <c r="K22" s="334"/>
      <c r="L22" s="334"/>
      <c r="M22" s="927" t="str">
        <f>IF(J22="","",
IF(L22="",0,
IF(K22=L22,100%,
IF(ISERROR(L22/K22),0,
IF(ISERROR(K22/L22),0,
IF(K22&lt;&gt;0,
IF(AND(K22&gt;L22,Logo!$G$19=1),
L22/K22,
K22/L22
)))))))</f>
        <v/>
      </c>
      <c r="N22" s="928" t="str">
        <f>IF(OR(J22="",M22=0),"",
IF(M22&lt;Logo!$F$15,3,
IF(M22&lt;Logo!$F$16,2,1)))</f>
        <v/>
      </c>
      <c r="O22" s="53" t="s">
        <v>353</v>
      </c>
      <c r="P22" s="60"/>
      <c r="Q22" s="61"/>
      <c r="R22" s="62"/>
      <c r="S22" s="62"/>
      <c r="T22" s="63"/>
      <c r="U22" s="621" t="str">
        <f>IF($C$22="","","drucken")</f>
        <v/>
      </c>
    </row>
    <row r="23" spans="1:21" ht="14.4" x14ac:dyDescent="0.3">
      <c r="A23" s="704">
        <f t="shared" ref="A23:A29" si="6">$A$22</f>
        <v>3</v>
      </c>
      <c r="B23" s="704">
        <f t="shared" ref="B23:B29" si="7">$B$22</f>
        <v>3</v>
      </c>
      <c r="C23" s="1428"/>
      <c r="D23" s="74">
        <v>34</v>
      </c>
      <c r="E23" s="329"/>
      <c r="F23" s="329"/>
      <c r="G23" s="329"/>
      <c r="H23" s="329"/>
      <c r="I23" s="51" t="s">
        <v>227</v>
      </c>
      <c r="J23" s="329"/>
      <c r="K23" s="331"/>
      <c r="L23" s="331"/>
      <c r="M23" s="927" t="str">
        <f>IF(J23="","",
IF(L23="",0,
IF(K23=L23,100%,
IF(ISERROR(L23/K23),0,
IF(ISERROR(K23/L23),0,
IF(K23&lt;&gt;0,
IF(AND(K23&gt;L23,Logo!$G$19=1),
L23/K23,
K23/L23
)))))))</f>
        <v/>
      </c>
      <c r="N23" s="928" t="str">
        <f>IF(OR(J23="",M23=0),"",
IF(M23&lt;Logo!$F$15,3,
IF(M23&lt;Logo!$F$16,2,1)))</f>
        <v/>
      </c>
      <c r="O23" s="53" t="s">
        <v>354</v>
      </c>
      <c r="P23" s="60"/>
      <c r="Q23" s="61"/>
      <c r="R23" s="62"/>
      <c r="S23" s="62"/>
      <c r="T23" s="63"/>
      <c r="U23" s="621" t="str">
        <f t="shared" ref="U23:U28" si="8">IF($C$22="","","drucken")</f>
        <v/>
      </c>
    </row>
    <row r="24" spans="1:21" ht="14.4" x14ac:dyDescent="0.3">
      <c r="A24" s="704">
        <f t="shared" si="6"/>
        <v>3</v>
      </c>
      <c r="B24" s="704">
        <f t="shared" si="7"/>
        <v>3</v>
      </c>
      <c r="C24" s="1428"/>
      <c r="D24" s="74">
        <v>35</v>
      </c>
      <c r="E24" s="329"/>
      <c r="F24" s="329"/>
      <c r="G24" s="329"/>
      <c r="H24" s="329"/>
      <c r="I24" s="51" t="s">
        <v>228</v>
      </c>
      <c r="J24" s="329"/>
      <c r="K24" s="331"/>
      <c r="L24" s="331"/>
      <c r="M24" s="927" t="str">
        <f>IF(J24="","",
IF(L24="",0,
IF(K24=L24,100%,
IF(ISERROR(L24/K24),0,
IF(ISERROR(K24/L24),0,
IF(K24&lt;&gt;0,
IF(AND(K24&gt;L24,Logo!$G$19=1),
L24/K24,
K24/L24
)))))))</f>
        <v/>
      </c>
      <c r="N24" s="928" t="str">
        <f>IF(OR(J24="",M24=0),"",
IF(M24&lt;Logo!$F$15,3,
IF(M24&lt;Logo!$F$16,2,1)))</f>
        <v/>
      </c>
      <c r="O24" s="53" t="s">
        <v>355</v>
      </c>
      <c r="P24" s="60"/>
      <c r="Q24" s="61"/>
      <c r="R24" s="62"/>
      <c r="S24" s="62"/>
      <c r="T24" s="63"/>
      <c r="U24" s="621" t="str">
        <f t="shared" si="8"/>
        <v/>
      </c>
    </row>
    <row r="25" spans="1:21" ht="14.4" x14ac:dyDescent="0.3">
      <c r="A25" s="704">
        <f t="shared" si="6"/>
        <v>3</v>
      </c>
      <c r="B25" s="704">
        <f t="shared" si="7"/>
        <v>3</v>
      </c>
      <c r="C25" s="1428"/>
      <c r="D25" s="74">
        <v>36</v>
      </c>
      <c r="E25" s="329"/>
      <c r="F25" s="329"/>
      <c r="G25" s="329"/>
      <c r="H25" s="329"/>
      <c r="I25" s="51" t="s">
        <v>229</v>
      </c>
      <c r="J25" s="329"/>
      <c r="K25" s="331"/>
      <c r="L25" s="331"/>
      <c r="M25" s="927" t="str">
        <f>IF(J25="","",
IF(L25="",0,
IF(K25=L25,100%,
IF(ISERROR(L25/K25),0,
IF(ISERROR(K25/L25),0,
IF(K25&lt;&gt;0,
IF(AND(K25&gt;L25,Logo!$G$19=1),
L25/K25,
K25/L25
)))))))</f>
        <v/>
      </c>
      <c r="N25" s="928" t="str">
        <f>IF(OR(J25="",M25=0),"",
IF(M25&lt;Logo!$F$15,3,
IF(M25&lt;Logo!$F$16,2,1)))</f>
        <v/>
      </c>
      <c r="O25" s="53" t="s">
        <v>356</v>
      </c>
      <c r="P25" s="60"/>
      <c r="Q25" s="61"/>
      <c r="R25" s="62"/>
      <c r="S25" s="62"/>
      <c r="T25" s="63"/>
      <c r="U25" s="621" t="str">
        <f t="shared" si="8"/>
        <v/>
      </c>
    </row>
    <row r="26" spans="1:21" ht="14.4" x14ac:dyDescent="0.3">
      <c r="A26" s="704">
        <f t="shared" si="6"/>
        <v>3</v>
      </c>
      <c r="B26" s="704">
        <f t="shared" si="7"/>
        <v>3</v>
      </c>
      <c r="C26" s="1428"/>
      <c r="D26" s="74">
        <v>37</v>
      </c>
      <c r="E26" s="329"/>
      <c r="F26" s="329"/>
      <c r="G26" s="329"/>
      <c r="H26" s="329"/>
      <c r="I26" s="51" t="s">
        <v>230</v>
      </c>
      <c r="J26" s="329"/>
      <c r="K26" s="331"/>
      <c r="L26" s="331"/>
      <c r="M26" s="927" t="str">
        <f>IF(J26="","",
IF(L26="",0,
IF(K26=L26,100%,
IF(ISERROR(L26/K26),0,
IF(ISERROR(K26/L26),0,
IF(K26&lt;&gt;0,
IF(AND(K26&gt;L26,Logo!$G$19=1),
L26/K26,
K26/L26
)))))))</f>
        <v/>
      </c>
      <c r="N26" s="928" t="str">
        <f>IF(OR(J26="",M26=0),"",
IF(M26&lt;Logo!$F$15,3,
IF(M26&lt;Logo!$F$16,2,1)))</f>
        <v/>
      </c>
      <c r="O26" s="53" t="s">
        <v>357</v>
      </c>
      <c r="P26" s="60"/>
      <c r="Q26" s="61"/>
      <c r="R26" s="62"/>
      <c r="S26" s="62"/>
      <c r="T26" s="63"/>
      <c r="U26" s="621" t="str">
        <f t="shared" si="8"/>
        <v/>
      </c>
    </row>
    <row r="27" spans="1:21" ht="14.4" x14ac:dyDescent="0.3">
      <c r="A27" s="704">
        <f t="shared" si="6"/>
        <v>3</v>
      </c>
      <c r="B27" s="704">
        <f t="shared" si="7"/>
        <v>3</v>
      </c>
      <c r="C27" s="1428"/>
      <c r="D27" s="74">
        <v>38</v>
      </c>
      <c r="E27" s="329"/>
      <c r="F27" s="329"/>
      <c r="G27" s="329"/>
      <c r="H27" s="329"/>
      <c r="I27" s="51" t="s">
        <v>231</v>
      </c>
      <c r="J27" s="329"/>
      <c r="K27" s="331"/>
      <c r="L27" s="331"/>
      <c r="M27" s="927" t="str">
        <f>IF(J27="","",
IF(L27="",0,
IF(K27=L27,100%,
IF(ISERROR(L27/K27),0,
IF(ISERROR(K27/L27),0,
IF(K27&lt;&gt;0,
IF(AND(K27&gt;L27,Logo!$G$19=1),
L27/K27,
K27/L27
)))))))</f>
        <v/>
      </c>
      <c r="N27" s="928" t="str">
        <f>IF(OR(J27="",M27=0),"",
IF(M27&lt;Logo!$F$15,3,
IF(M27&lt;Logo!$F$16,2,1)))</f>
        <v/>
      </c>
      <c r="O27" s="53" t="s">
        <v>358</v>
      </c>
      <c r="P27" s="60"/>
      <c r="Q27" s="61"/>
      <c r="R27" s="62"/>
      <c r="S27" s="62"/>
      <c r="T27" s="63"/>
      <c r="U27" s="621" t="str">
        <f t="shared" si="8"/>
        <v/>
      </c>
    </row>
    <row r="28" spans="1:21" ht="14.4" x14ac:dyDescent="0.3">
      <c r="A28" s="704">
        <f t="shared" si="6"/>
        <v>3</v>
      </c>
      <c r="B28" s="704">
        <f t="shared" si="7"/>
        <v>3</v>
      </c>
      <c r="C28" s="1428"/>
      <c r="D28" s="74">
        <v>39</v>
      </c>
      <c r="E28" s="329"/>
      <c r="F28" s="329"/>
      <c r="G28" s="329"/>
      <c r="H28" s="329"/>
      <c r="I28" s="51" t="s">
        <v>232</v>
      </c>
      <c r="J28" s="329"/>
      <c r="K28" s="331"/>
      <c r="L28" s="331"/>
      <c r="M28" s="927" t="str">
        <f>IF(J28="","",
IF(L28="",0,
IF(K28=L28,100%,
IF(ISERROR(L28/K28),0,
IF(ISERROR(K28/L28),0,
IF(K28&lt;&gt;0,
IF(AND(K28&gt;L28,Logo!$G$19=1),
L28/K28,
K28/L28
)))))))</f>
        <v/>
      </c>
      <c r="N28" s="928" t="str">
        <f>IF(OR(J28="",M28=0),"",
IF(M28&lt;Logo!$F$15,3,
IF(M28&lt;Logo!$F$16,2,1)))</f>
        <v/>
      </c>
      <c r="O28" s="53" t="s">
        <v>359</v>
      </c>
      <c r="P28" s="60"/>
      <c r="Q28" s="61"/>
      <c r="R28" s="62"/>
      <c r="S28" s="62"/>
      <c r="T28" s="63"/>
      <c r="U28" s="621" t="str">
        <f t="shared" si="8"/>
        <v/>
      </c>
    </row>
    <row r="29" spans="1:21" ht="14.4" x14ac:dyDescent="0.3">
      <c r="A29" s="704">
        <f t="shared" si="6"/>
        <v>3</v>
      </c>
      <c r="B29" s="704">
        <f t="shared" si="7"/>
        <v>3</v>
      </c>
      <c r="C29" s="1429"/>
      <c r="D29" s="74">
        <v>40</v>
      </c>
      <c r="E29" s="329"/>
      <c r="F29" s="329"/>
      <c r="G29" s="329"/>
      <c r="H29" s="329"/>
      <c r="I29" s="51" t="s">
        <v>233</v>
      </c>
      <c r="J29" s="329"/>
      <c r="K29" s="331"/>
      <c r="L29" s="331"/>
      <c r="M29" s="927" t="str">
        <f>IF(J29="","",
IF(L29="",0,
IF(K29=L29,100%,
IF(ISERROR(L29/K29),0,
IF(ISERROR(K29/L29),0,
IF(K29&lt;&gt;0,
IF(AND(K29&gt;L29,Logo!$G$19=1),
L29/K29,
K29/L29
)))))))</f>
        <v/>
      </c>
      <c r="N29" s="928" t="str">
        <f>IF(OR(J29="",M29=0),"",
IF(M29&lt;Logo!$F$15,3,
IF(M29&lt;Logo!$F$16,2,1)))</f>
        <v/>
      </c>
      <c r="O29" s="53" t="s">
        <v>360</v>
      </c>
      <c r="P29" s="60"/>
      <c r="Q29" s="61"/>
      <c r="R29" s="62"/>
      <c r="S29" s="62"/>
      <c r="T29" s="63"/>
      <c r="U29" s="621"/>
    </row>
    <row r="30" spans="1:21" ht="14.4" x14ac:dyDescent="0.3">
      <c r="A30" s="704">
        <f>IF(B30=B22,B22,B22+1)</f>
        <v>4</v>
      </c>
      <c r="B30" s="37">
        <f>B22+1</f>
        <v>4</v>
      </c>
      <c r="C30" s="1430"/>
      <c r="D30" s="74">
        <v>49</v>
      </c>
      <c r="E30" s="330"/>
      <c r="F30" s="330"/>
      <c r="G30" s="330"/>
      <c r="H30" s="330"/>
      <c r="I30" s="51" t="s">
        <v>234</v>
      </c>
      <c r="J30" s="330"/>
      <c r="K30" s="332"/>
      <c r="L30" s="332"/>
      <c r="M30" s="929" t="str">
        <f>IF(J30="","",
IF(L30="",0,
IF(K30=L30,100%,
IF(ISERROR(L30/K30),0,
IF(ISERROR(K30/L30),0,
IF(K30&lt;&gt;0,
IF(AND(K30&gt;L30,Logo!$G$19=1),
L30/K30,
K30/L30
)))))))</f>
        <v/>
      </c>
      <c r="N30" s="930" t="str">
        <f>IF(OR(J30="",M30=0),"",
IF(M30&lt;Logo!$F$15,3,
IF(M30&lt;Logo!$F$16,2,1)))</f>
        <v/>
      </c>
      <c r="O30" s="52" t="s">
        <v>369</v>
      </c>
      <c r="P30" s="56"/>
      <c r="Q30" s="57"/>
      <c r="R30" s="58"/>
      <c r="S30" s="58"/>
      <c r="T30" s="59"/>
      <c r="U30" s="621" t="str">
        <f>IF($C$30="","","drucken")</f>
        <v/>
      </c>
    </row>
    <row r="31" spans="1:21" ht="14.4" x14ac:dyDescent="0.3">
      <c r="A31" s="704">
        <f t="shared" ref="A31:A37" si="9">$A$30</f>
        <v>4</v>
      </c>
      <c r="B31" s="704">
        <f>$B$30</f>
        <v>4</v>
      </c>
      <c r="C31" s="1431"/>
      <c r="D31" s="74">
        <v>50</v>
      </c>
      <c r="E31" s="330"/>
      <c r="F31" s="330"/>
      <c r="G31" s="330"/>
      <c r="H31" s="330"/>
      <c r="I31" s="51" t="s">
        <v>235</v>
      </c>
      <c r="J31" s="330"/>
      <c r="K31" s="333"/>
      <c r="L31" s="333"/>
      <c r="M31" s="929" t="str">
        <f>IF(J31="","",
IF(L31="",0,
IF(K31=L31,100%,
IF(ISERROR(L31/K31),0,
IF(ISERROR(K31/L31),0,
IF(K31&lt;&gt;0,
IF(AND(K31&gt;L31,Logo!$G$19=1),
L31/K31,
K31/L31
)))))))</f>
        <v/>
      </c>
      <c r="N31" s="930" t="str">
        <f>IF(OR(J31="",M31=0),"",
IF(M31&lt;Logo!$F$15,3,
IF(M31&lt;Logo!$F$16,2,1)))</f>
        <v/>
      </c>
      <c r="O31" s="52" t="s">
        <v>370</v>
      </c>
      <c r="P31" s="56"/>
      <c r="Q31" s="57"/>
      <c r="R31" s="58"/>
      <c r="S31" s="58"/>
      <c r="T31" s="59"/>
      <c r="U31" s="621" t="str">
        <f t="shared" ref="U31:U36" si="10">IF($C$30="","","drucken")</f>
        <v/>
      </c>
    </row>
    <row r="32" spans="1:21" ht="14.4" x14ac:dyDescent="0.3">
      <c r="A32" s="704">
        <f t="shared" si="9"/>
        <v>4</v>
      </c>
      <c r="B32" s="704">
        <f t="shared" ref="B32:B37" si="11">$B$30</f>
        <v>4</v>
      </c>
      <c r="C32" s="1431"/>
      <c r="D32" s="74">
        <v>51</v>
      </c>
      <c r="E32" s="330"/>
      <c r="F32" s="330"/>
      <c r="G32" s="330"/>
      <c r="H32" s="330"/>
      <c r="I32" s="51" t="s">
        <v>236</v>
      </c>
      <c r="J32" s="330"/>
      <c r="K32" s="333"/>
      <c r="L32" s="333"/>
      <c r="M32" s="929" t="str">
        <f>IF(J32="","",
IF(L32="",0,
IF(K32=L32,100%,
IF(ISERROR(L32/K32),0,
IF(ISERROR(K32/L32),0,
IF(K32&lt;&gt;0,
IF(AND(K32&gt;L32,Logo!$G$19=1),
L32/K32,
K32/L32
)))))))</f>
        <v/>
      </c>
      <c r="N32" s="930" t="str">
        <f>IF(OR(J32="",M32=0),"",
IF(M32&lt;Logo!$F$15,3,
IF(M32&lt;Logo!$F$16,2,1)))</f>
        <v/>
      </c>
      <c r="O32" s="52" t="s">
        <v>371</v>
      </c>
      <c r="P32" s="56"/>
      <c r="Q32" s="57"/>
      <c r="R32" s="58"/>
      <c r="S32" s="58"/>
      <c r="T32" s="59"/>
      <c r="U32" s="621" t="str">
        <f t="shared" si="10"/>
        <v/>
      </c>
    </row>
    <row r="33" spans="1:21" ht="14.4" x14ac:dyDescent="0.3">
      <c r="A33" s="704">
        <f t="shared" si="9"/>
        <v>4</v>
      </c>
      <c r="B33" s="704">
        <f t="shared" si="11"/>
        <v>4</v>
      </c>
      <c r="C33" s="1431"/>
      <c r="D33" s="74">
        <v>52</v>
      </c>
      <c r="E33" s="330"/>
      <c r="F33" s="330"/>
      <c r="G33" s="330"/>
      <c r="H33" s="330"/>
      <c r="I33" s="51" t="s">
        <v>237</v>
      </c>
      <c r="J33" s="330"/>
      <c r="K33" s="333"/>
      <c r="L33" s="333"/>
      <c r="M33" s="929" t="str">
        <f>IF(J33="","",
IF(L33="",0,
IF(K33=L33,100%,
IF(ISERROR(L33/K33),0,
IF(ISERROR(K33/L33),0,
IF(K33&lt;&gt;0,
IF(AND(K33&gt;L33,Logo!$G$19=1),
L33/K33,
K33/L33
)))))))</f>
        <v/>
      </c>
      <c r="N33" s="930" t="str">
        <f>IF(OR(J33="",M33=0),"",
IF(M33&lt;Logo!$F$15,3,
IF(M33&lt;Logo!$F$16,2,1)))</f>
        <v/>
      </c>
      <c r="O33" s="52" t="s">
        <v>372</v>
      </c>
      <c r="P33" s="56"/>
      <c r="Q33" s="57"/>
      <c r="R33" s="58"/>
      <c r="S33" s="58"/>
      <c r="T33" s="59"/>
      <c r="U33" s="621" t="str">
        <f t="shared" si="10"/>
        <v/>
      </c>
    </row>
    <row r="34" spans="1:21" ht="14.4" x14ac:dyDescent="0.3">
      <c r="A34" s="704">
        <f t="shared" si="9"/>
        <v>4</v>
      </c>
      <c r="B34" s="704">
        <f t="shared" si="11"/>
        <v>4</v>
      </c>
      <c r="C34" s="1431"/>
      <c r="D34" s="74">
        <v>53</v>
      </c>
      <c r="E34" s="330"/>
      <c r="F34" s="330"/>
      <c r="G34" s="330"/>
      <c r="H34" s="330"/>
      <c r="I34" s="51" t="s">
        <v>238</v>
      </c>
      <c r="J34" s="330"/>
      <c r="K34" s="333"/>
      <c r="L34" s="333"/>
      <c r="M34" s="929" t="str">
        <f>IF(J34="","",
IF(L34="",0,
IF(K34=L34,100%,
IF(ISERROR(L34/K34),0,
IF(ISERROR(K34/L34),0,
IF(K34&lt;&gt;0,
IF(AND(K34&gt;L34,Logo!$G$19=1),
L34/K34,
K34/L34
)))))))</f>
        <v/>
      </c>
      <c r="N34" s="930" t="str">
        <f>IF(OR(J34="",M34=0),"",
IF(M34&lt;Logo!$F$15,3,
IF(M34&lt;Logo!$F$16,2,1)))</f>
        <v/>
      </c>
      <c r="O34" s="52" t="s">
        <v>373</v>
      </c>
      <c r="P34" s="56"/>
      <c r="Q34" s="57"/>
      <c r="R34" s="58"/>
      <c r="S34" s="58"/>
      <c r="T34" s="59"/>
      <c r="U34" s="621" t="str">
        <f t="shared" si="10"/>
        <v/>
      </c>
    </row>
    <row r="35" spans="1:21" ht="14.4" x14ac:dyDescent="0.3">
      <c r="A35" s="704">
        <f t="shared" si="9"/>
        <v>4</v>
      </c>
      <c r="B35" s="704">
        <f t="shared" si="11"/>
        <v>4</v>
      </c>
      <c r="C35" s="1431"/>
      <c r="D35" s="74">
        <v>54</v>
      </c>
      <c r="E35" s="330"/>
      <c r="F35" s="330"/>
      <c r="G35" s="330"/>
      <c r="H35" s="330"/>
      <c r="I35" s="51" t="s">
        <v>239</v>
      </c>
      <c r="J35" s="330"/>
      <c r="K35" s="333"/>
      <c r="L35" s="333"/>
      <c r="M35" s="929" t="str">
        <f>IF(J35="","",
IF(L35="",0,
IF(K35=L35,100%,
IF(ISERROR(L35/K35),0,
IF(ISERROR(K35/L35),0,
IF(K35&lt;&gt;0,
IF(AND(K35&gt;L35,Logo!$G$19=1),
L35/K35,
K35/L35
)))))))</f>
        <v/>
      </c>
      <c r="N35" s="930" t="str">
        <f>IF(OR(J35="",M35=0),"",
IF(M35&lt;Logo!$F$15,3,
IF(M35&lt;Logo!$F$16,2,1)))</f>
        <v/>
      </c>
      <c r="O35" s="52" t="s">
        <v>374</v>
      </c>
      <c r="P35" s="56"/>
      <c r="Q35" s="57"/>
      <c r="R35" s="58"/>
      <c r="S35" s="58"/>
      <c r="T35" s="59"/>
      <c r="U35" s="621" t="str">
        <f t="shared" si="10"/>
        <v/>
      </c>
    </row>
    <row r="36" spans="1:21" ht="14.4" x14ac:dyDescent="0.3">
      <c r="A36" s="704">
        <f t="shared" si="9"/>
        <v>4</v>
      </c>
      <c r="B36" s="704">
        <f t="shared" si="11"/>
        <v>4</v>
      </c>
      <c r="C36" s="1431"/>
      <c r="D36" s="74">
        <v>55</v>
      </c>
      <c r="E36" s="330"/>
      <c r="F36" s="330"/>
      <c r="G36" s="330"/>
      <c r="H36" s="330"/>
      <c r="I36" s="51" t="s">
        <v>240</v>
      </c>
      <c r="J36" s="330"/>
      <c r="K36" s="332"/>
      <c r="L36" s="332"/>
      <c r="M36" s="929" t="str">
        <f>IF(J36="","",
IF(L36="",0,
IF(K36=L36,100%,
IF(ISERROR(L36/K36),0,
IF(ISERROR(K36/L36),0,
IF(K36&lt;&gt;0,
IF(AND(K36&gt;L36,Logo!$G$19=1),
L36/K36,
K36/L36
)))))))</f>
        <v/>
      </c>
      <c r="N36" s="930" t="str">
        <f>IF(OR(J36="",M36=0),"",
IF(M36&lt;Logo!$F$15,3,
IF(M36&lt;Logo!$F$16,2,1)))</f>
        <v/>
      </c>
      <c r="O36" s="52" t="s">
        <v>375</v>
      </c>
      <c r="P36" s="56"/>
      <c r="Q36" s="57"/>
      <c r="R36" s="58"/>
      <c r="S36" s="58"/>
      <c r="T36" s="59"/>
      <c r="U36" s="621" t="str">
        <f t="shared" si="10"/>
        <v/>
      </c>
    </row>
    <row r="37" spans="1:21" ht="14.4" x14ac:dyDescent="0.3">
      <c r="A37" s="704">
        <f t="shared" si="9"/>
        <v>4</v>
      </c>
      <c r="B37" s="704">
        <f t="shared" si="11"/>
        <v>4</v>
      </c>
      <c r="C37" s="1431"/>
      <c r="D37" s="74">
        <v>56</v>
      </c>
      <c r="E37" s="330"/>
      <c r="F37" s="330"/>
      <c r="G37" s="330"/>
      <c r="H37" s="330"/>
      <c r="I37" s="51" t="s">
        <v>241</v>
      </c>
      <c r="J37" s="330"/>
      <c r="K37" s="333"/>
      <c r="L37" s="333"/>
      <c r="M37" s="929" t="str">
        <f>IF(J37="","",
IF(L37="",0,
IF(K37=L37,100%,
IF(ISERROR(L37/K37),0,
IF(ISERROR(K37/L37),0,
IF(K37&lt;&gt;0,
IF(AND(K37&gt;L37,Logo!$G$19=1),
L37/K37,
K37/L37
)))))))</f>
        <v/>
      </c>
      <c r="N37" s="930" t="str">
        <f>IF(OR(J37="",M37=0),"",
IF(M37&lt;Logo!$F$15,3,
IF(M37&lt;Logo!$F$16,2,1)))</f>
        <v/>
      </c>
      <c r="O37" s="52" t="s">
        <v>376</v>
      </c>
      <c r="P37" s="56"/>
      <c r="Q37" s="57"/>
      <c r="R37" s="58"/>
      <c r="S37" s="58"/>
      <c r="T37" s="59"/>
      <c r="U37" s="621"/>
    </row>
    <row r="38" spans="1:21" ht="14.4" x14ac:dyDescent="0.3">
      <c r="A38" s="704">
        <f>IF(B38=B30,B30,B30+1)</f>
        <v>5</v>
      </c>
      <c r="B38" s="37">
        <f>B30+1</f>
        <v>5</v>
      </c>
      <c r="C38" s="1427"/>
      <c r="D38" s="74">
        <v>65</v>
      </c>
      <c r="E38" s="329"/>
      <c r="F38" s="329"/>
      <c r="G38" s="329"/>
      <c r="H38" s="329"/>
      <c r="I38" s="51" t="s">
        <v>1247</v>
      </c>
      <c r="J38" s="329"/>
      <c r="K38" s="334"/>
      <c r="L38" s="334"/>
      <c r="M38" s="927" t="str">
        <f>IF(J38="","",
IF(L38="",0,
IF(K38=L38,100%,
IF(ISERROR(L38/K38),0,
IF(ISERROR(K38/L38),0,
IF(K38&lt;&gt;0,
IF(AND(K38&gt;L38,Logo!$G$19=1),
L38/K38,
K38/L38
)))))))</f>
        <v/>
      </c>
      <c r="N38" s="928" t="str">
        <f>IF(OR(J38="",M38=0),"",
IF(M38&lt;Logo!$F$15,3,
IF(M38&lt;Logo!$F$16,2,1)))</f>
        <v/>
      </c>
      <c r="O38" s="53" t="s">
        <v>385</v>
      </c>
      <c r="P38" s="60"/>
      <c r="Q38" s="61"/>
      <c r="R38" s="62"/>
      <c r="S38" s="62"/>
      <c r="T38" s="63"/>
      <c r="U38" s="621" t="str">
        <f>IF($C$38="","","drucken")</f>
        <v/>
      </c>
    </row>
    <row r="39" spans="1:21" ht="14.4" x14ac:dyDescent="0.3">
      <c r="A39" s="704">
        <f t="shared" ref="A39:A45" si="12">$A$38</f>
        <v>5</v>
      </c>
      <c r="B39" s="704">
        <f>$B$38</f>
        <v>5</v>
      </c>
      <c r="C39" s="1428"/>
      <c r="D39" s="74">
        <v>66</v>
      </c>
      <c r="E39" s="329"/>
      <c r="F39" s="329"/>
      <c r="G39" s="329"/>
      <c r="H39" s="329"/>
      <c r="I39" s="51" t="s">
        <v>1248</v>
      </c>
      <c r="J39" s="329"/>
      <c r="K39" s="331"/>
      <c r="L39" s="331"/>
      <c r="M39" s="927" t="str">
        <f>IF(J39="","",
IF(L39="",0,
IF(K39=L39,100%,
IF(ISERROR(L39/K39),0,
IF(ISERROR(K39/L39),0,
IF(K39&lt;&gt;0,
IF(AND(K39&gt;L39,Logo!$G$19=1),
L39/K39,
K39/L39
)))))))</f>
        <v/>
      </c>
      <c r="N39" s="928" t="str">
        <f>IF(OR(J39="",M39=0),"",
IF(M39&lt;Logo!$F$15,3,
IF(M39&lt;Logo!$F$16,2,1)))</f>
        <v/>
      </c>
      <c r="O39" s="53" t="s">
        <v>386</v>
      </c>
      <c r="P39" s="60"/>
      <c r="Q39" s="61"/>
      <c r="R39" s="62"/>
      <c r="S39" s="62"/>
      <c r="T39" s="63"/>
      <c r="U39" s="621" t="str">
        <f t="shared" ref="U39:U44" si="13">IF($C$38="","","drucken")</f>
        <v/>
      </c>
    </row>
    <row r="40" spans="1:21" ht="14.4" x14ac:dyDescent="0.3">
      <c r="A40" s="704">
        <f t="shared" si="12"/>
        <v>5</v>
      </c>
      <c r="B40" s="704">
        <f t="shared" ref="B40:B45" si="14">$B$38</f>
        <v>5</v>
      </c>
      <c r="C40" s="1428"/>
      <c r="D40" s="74">
        <v>67</v>
      </c>
      <c r="E40" s="329"/>
      <c r="F40" s="329"/>
      <c r="G40" s="329"/>
      <c r="H40" s="329"/>
      <c r="I40" s="51" t="s">
        <v>1249</v>
      </c>
      <c r="J40" s="329"/>
      <c r="K40" s="331"/>
      <c r="L40" s="331"/>
      <c r="M40" s="927" t="str">
        <f>IF(J40="","",
IF(L40="",0,
IF(K40=L40,100%,
IF(ISERROR(L40/K40),0,
IF(ISERROR(K40/L40),0,
IF(K40&lt;&gt;0,
IF(AND(K40&gt;L40,Logo!$G$19=1),
L40/K40,
K40/L40
)))))))</f>
        <v/>
      </c>
      <c r="N40" s="928" t="str">
        <f>IF(OR(J40="",M40=0),"",
IF(M40&lt;Logo!$F$15,3,
IF(M40&lt;Logo!$F$16,2,1)))</f>
        <v/>
      </c>
      <c r="O40" s="53" t="s">
        <v>387</v>
      </c>
      <c r="P40" s="60"/>
      <c r="Q40" s="61"/>
      <c r="R40" s="62"/>
      <c r="S40" s="62"/>
      <c r="T40" s="63"/>
      <c r="U40" s="621" t="str">
        <f t="shared" si="13"/>
        <v/>
      </c>
    </row>
    <row r="41" spans="1:21" ht="14.4" x14ac:dyDescent="0.3">
      <c r="A41" s="704">
        <f t="shared" si="12"/>
        <v>5</v>
      </c>
      <c r="B41" s="704">
        <f t="shared" si="14"/>
        <v>5</v>
      </c>
      <c r="C41" s="1428"/>
      <c r="D41" s="74">
        <v>68</v>
      </c>
      <c r="E41" s="329"/>
      <c r="F41" s="329"/>
      <c r="G41" s="329"/>
      <c r="H41" s="329"/>
      <c r="I41" s="51" t="s">
        <v>1250</v>
      </c>
      <c r="J41" s="329"/>
      <c r="K41" s="331"/>
      <c r="L41" s="331"/>
      <c r="M41" s="927" t="str">
        <f>IF(J41="","",
IF(L41="",0,
IF(K41=L41,100%,
IF(ISERROR(L41/K41),0,
IF(ISERROR(K41/L41),0,
IF(K41&lt;&gt;0,
IF(AND(K41&gt;L41,Logo!$G$19=1),
L41/K41,
K41/L41
)))))))</f>
        <v/>
      </c>
      <c r="N41" s="928" t="str">
        <f>IF(OR(J41="",M41=0),"",
IF(M41&lt;Logo!$F$15,3,
IF(M41&lt;Logo!$F$16,2,1)))</f>
        <v/>
      </c>
      <c r="O41" s="53" t="s">
        <v>388</v>
      </c>
      <c r="P41" s="60"/>
      <c r="Q41" s="61"/>
      <c r="R41" s="62"/>
      <c r="S41" s="62"/>
      <c r="T41" s="63"/>
      <c r="U41" s="621" t="str">
        <f t="shared" si="13"/>
        <v/>
      </c>
    </row>
    <row r="42" spans="1:21" ht="14.4" x14ac:dyDescent="0.3">
      <c r="A42" s="704">
        <f t="shared" si="12"/>
        <v>5</v>
      </c>
      <c r="B42" s="704">
        <f t="shared" si="14"/>
        <v>5</v>
      </c>
      <c r="C42" s="1428"/>
      <c r="D42" s="74">
        <v>69</v>
      </c>
      <c r="E42" s="329"/>
      <c r="F42" s="329"/>
      <c r="G42" s="329"/>
      <c r="H42" s="329"/>
      <c r="I42" s="51" t="s">
        <v>1251</v>
      </c>
      <c r="J42" s="329"/>
      <c r="K42" s="331"/>
      <c r="L42" s="331"/>
      <c r="M42" s="927" t="str">
        <f>IF(J42="","",
IF(L42="",0,
IF(K42=L42,100%,
IF(ISERROR(L42/K42),0,
IF(ISERROR(K42/L42),0,
IF(K42&lt;&gt;0,
IF(AND(K42&gt;L42,Logo!$G$19=1),
L42/K42,
K42/L42
)))))))</f>
        <v/>
      </c>
      <c r="N42" s="928" t="str">
        <f>IF(OR(J42="",M42=0),"",
IF(M42&lt;Logo!$F$15,3,
IF(M42&lt;Logo!$F$16,2,1)))</f>
        <v/>
      </c>
      <c r="O42" s="53" t="s">
        <v>389</v>
      </c>
      <c r="P42" s="60"/>
      <c r="Q42" s="61"/>
      <c r="R42" s="62"/>
      <c r="S42" s="62"/>
      <c r="T42" s="63"/>
      <c r="U42" s="621" t="str">
        <f t="shared" si="13"/>
        <v/>
      </c>
    </row>
    <row r="43" spans="1:21" ht="14.4" x14ac:dyDescent="0.3">
      <c r="A43" s="704">
        <f t="shared" si="12"/>
        <v>5</v>
      </c>
      <c r="B43" s="704">
        <f t="shared" si="14"/>
        <v>5</v>
      </c>
      <c r="C43" s="1428"/>
      <c r="D43" s="74">
        <v>70</v>
      </c>
      <c r="E43" s="329"/>
      <c r="F43" s="329"/>
      <c r="G43" s="329"/>
      <c r="H43" s="329"/>
      <c r="I43" s="51" t="s">
        <v>1252</v>
      </c>
      <c r="J43" s="329"/>
      <c r="K43" s="331"/>
      <c r="L43" s="331"/>
      <c r="M43" s="927" t="str">
        <f>IF(J43="","",
IF(L43="",0,
IF(K43=L43,100%,
IF(ISERROR(L43/K43),0,
IF(ISERROR(K43/L43),0,
IF(K43&lt;&gt;0,
IF(AND(K43&gt;L43,Logo!$G$19=1),
L43/K43,
K43/L43
)))))))</f>
        <v/>
      </c>
      <c r="N43" s="928" t="str">
        <f>IF(OR(J43="",M43=0),"",
IF(M43&lt;Logo!$F$15,3,
IF(M43&lt;Logo!$F$16,2,1)))</f>
        <v/>
      </c>
      <c r="O43" s="53" t="s">
        <v>390</v>
      </c>
      <c r="P43" s="60"/>
      <c r="Q43" s="61"/>
      <c r="R43" s="62"/>
      <c r="S43" s="62"/>
      <c r="T43" s="63"/>
      <c r="U43" s="621" t="str">
        <f t="shared" si="13"/>
        <v/>
      </c>
    </row>
    <row r="44" spans="1:21" ht="14.4" x14ac:dyDescent="0.3">
      <c r="A44" s="704">
        <f t="shared" si="12"/>
        <v>5</v>
      </c>
      <c r="B44" s="704">
        <f t="shared" si="14"/>
        <v>5</v>
      </c>
      <c r="C44" s="1428"/>
      <c r="D44" s="74">
        <v>71</v>
      </c>
      <c r="E44" s="329"/>
      <c r="F44" s="329"/>
      <c r="G44" s="329"/>
      <c r="H44" s="329"/>
      <c r="I44" s="51" t="s">
        <v>1253</v>
      </c>
      <c r="J44" s="329"/>
      <c r="K44" s="331"/>
      <c r="L44" s="331"/>
      <c r="M44" s="927" t="str">
        <f>IF(J44="","",
IF(L44="",0,
IF(K44=L44,100%,
IF(ISERROR(L44/K44),0,
IF(ISERROR(K44/L44),0,
IF(K44&lt;&gt;0,
IF(AND(K44&gt;L44,Logo!$G$19=1),
L44/K44,
K44/L44
)))))))</f>
        <v/>
      </c>
      <c r="N44" s="928" t="str">
        <f>IF(OR(J44="",M44=0),"",
IF(M44&lt;Logo!$F$15,3,
IF(M44&lt;Logo!$F$16,2,1)))</f>
        <v/>
      </c>
      <c r="O44" s="53" t="s">
        <v>391</v>
      </c>
      <c r="P44" s="60"/>
      <c r="Q44" s="61"/>
      <c r="R44" s="62"/>
      <c r="S44" s="62"/>
      <c r="T44" s="63"/>
      <c r="U44" s="621" t="str">
        <f t="shared" si="13"/>
        <v/>
      </c>
    </row>
    <row r="45" spans="1:21" ht="14.4" x14ac:dyDescent="0.3">
      <c r="A45" s="704">
        <f t="shared" si="12"/>
        <v>5</v>
      </c>
      <c r="B45" s="704">
        <f t="shared" si="14"/>
        <v>5</v>
      </c>
      <c r="C45" s="1429"/>
      <c r="D45" s="74">
        <v>72</v>
      </c>
      <c r="E45" s="329"/>
      <c r="F45" s="329"/>
      <c r="G45" s="329"/>
      <c r="H45" s="329"/>
      <c r="I45" s="51" t="s">
        <v>1254</v>
      </c>
      <c r="J45" s="329"/>
      <c r="K45" s="331"/>
      <c r="L45" s="331"/>
      <c r="M45" s="927" t="str">
        <f>IF(J45="","",
IF(L45="",0,
IF(K45=L45,100%,
IF(ISERROR(L45/K45),0,
IF(ISERROR(K45/L45),0,
IF(K45&lt;&gt;0,
IF(AND(K45&gt;L45,Logo!$G$19=1),
L45/K45,
K45/L45
)))))))</f>
        <v/>
      </c>
      <c r="N45" s="928" t="str">
        <f>IF(OR(J45="",M45=0),"",
IF(M45&lt;Logo!$F$15,3,
IF(M45&lt;Logo!$F$16,2,1)))</f>
        <v/>
      </c>
      <c r="O45" s="53" t="s">
        <v>392</v>
      </c>
      <c r="P45" s="60"/>
      <c r="Q45" s="61"/>
      <c r="R45" s="62"/>
      <c r="S45" s="62"/>
      <c r="T45" s="63"/>
      <c r="U45" s="621"/>
    </row>
    <row r="46" spans="1:21" ht="14.4" x14ac:dyDescent="0.3">
      <c r="A46" s="704">
        <f>IF(B46=B38,B38,B38+1)</f>
        <v>6</v>
      </c>
      <c r="B46" s="37">
        <f>B38+1</f>
        <v>6</v>
      </c>
      <c r="C46" s="1430"/>
      <c r="D46" s="74">
        <v>81</v>
      </c>
      <c r="E46" s="330"/>
      <c r="F46" s="330"/>
      <c r="G46" s="330"/>
      <c r="H46" s="330"/>
      <c r="I46" s="51" t="s">
        <v>1255</v>
      </c>
      <c r="J46" s="330"/>
      <c r="K46" s="332"/>
      <c r="L46" s="332"/>
      <c r="M46" s="929" t="str">
        <f>IF(J46="","",
IF(L46="",0,
IF(K46=L46,100%,
IF(ISERROR(L46/K46),0,
IF(ISERROR(K46/L46),0,
IF(K46&lt;&gt;0,
IF(AND(K46&gt;L46,Logo!$G$19=1),
L46/K46,
K46/L46
)))))))</f>
        <v/>
      </c>
      <c r="N46" s="930" t="str">
        <f>IF(OR(J46="",M46=0),"",
IF(M46&lt;Logo!$F$15,3,
IF(M46&lt;Logo!$F$16,2,1)))</f>
        <v/>
      </c>
      <c r="O46" s="52" t="s">
        <v>1103</v>
      </c>
      <c r="P46" s="56"/>
      <c r="Q46" s="57"/>
      <c r="R46" s="58"/>
      <c r="S46" s="58"/>
      <c r="T46" s="59"/>
      <c r="U46" s="621" t="str">
        <f>IF($C$46="","","drucken")</f>
        <v/>
      </c>
    </row>
    <row r="47" spans="1:21" ht="14.4" x14ac:dyDescent="0.3">
      <c r="A47" s="704">
        <f t="shared" ref="A47:A53" si="15">$A$46</f>
        <v>6</v>
      </c>
      <c r="B47" s="704">
        <f>$B$46</f>
        <v>6</v>
      </c>
      <c r="C47" s="1431"/>
      <c r="D47" s="74">
        <v>82</v>
      </c>
      <c r="E47" s="330"/>
      <c r="F47" s="330"/>
      <c r="G47" s="330"/>
      <c r="H47" s="330"/>
      <c r="I47" s="51" t="s">
        <v>1256</v>
      </c>
      <c r="J47" s="330"/>
      <c r="K47" s="333"/>
      <c r="L47" s="333"/>
      <c r="M47" s="929" t="str">
        <f>IF(J47="","",
IF(L47="",0,
IF(K47=L47,100%,
IF(ISERROR(L47/K47),0,
IF(ISERROR(K47/L47),0,
IF(K47&lt;&gt;0,
IF(AND(K47&gt;L47,Logo!$G$19=1),
L47/K47,
K47/L47
)))))))</f>
        <v/>
      </c>
      <c r="N47" s="930" t="str">
        <f>IF(OR(J47="",M47=0),"",
IF(M47&lt;Logo!$F$15,3,
IF(M47&lt;Logo!$F$16,2,1)))</f>
        <v/>
      </c>
      <c r="O47" s="52" t="s">
        <v>1104</v>
      </c>
      <c r="P47" s="56"/>
      <c r="Q47" s="57"/>
      <c r="R47" s="58"/>
      <c r="S47" s="58"/>
      <c r="T47" s="59"/>
      <c r="U47" s="621" t="str">
        <f t="shared" ref="U47:U52" si="16">IF($C$46="","","drucken")</f>
        <v/>
      </c>
    </row>
    <row r="48" spans="1:21" ht="14.4" x14ac:dyDescent="0.3">
      <c r="A48" s="704">
        <f t="shared" si="15"/>
        <v>6</v>
      </c>
      <c r="B48" s="704">
        <f t="shared" ref="B48:B53" si="17">$B$46</f>
        <v>6</v>
      </c>
      <c r="C48" s="1431"/>
      <c r="D48" s="74">
        <v>83</v>
      </c>
      <c r="E48" s="330"/>
      <c r="F48" s="330"/>
      <c r="G48" s="330"/>
      <c r="H48" s="330"/>
      <c r="I48" s="51" t="s">
        <v>1257</v>
      </c>
      <c r="J48" s="330"/>
      <c r="K48" s="333"/>
      <c r="L48" s="333"/>
      <c r="M48" s="929" t="str">
        <f>IF(J48="","",
IF(L48="",0,
IF(K48=L48,100%,
IF(ISERROR(L48/K48),0,
IF(ISERROR(K48/L48),0,
IF(K48&lt;&gt;0,
IF(AND(K48&gt;L48,Logo!$G$19=1),
L48/K48,
K48/L48
)))))))</f>
        <v/>
      </c>
      <c r="N48" s="930" t="str">
        <f>IF(OR(J48="",M48=0),"",
IF(M48&lt;Logo!$F$15,3,
IF(M48&lt;Logo!$F$16,2,1)))</f>
        <v/>
      </c>
      <c r="O48" s="52" t="s">
        <v>1105</v>
      </c>
      <c r="P48" s="56"/>
      <c r="Q48" s="57"/>
      <c r="R48" s="58"/>
      <c r="S48" s="58"/>
      <c r="T48" s="59"/>
      <c r="U48" s="621" t="str">
        <f t="shared" si="16"/>
        <v/>
      </c>
    </row>
    <row r="49" spans="1:21" ht="14.4" x14ac:dyDescent="0.3">
      <c r="A49" s="704">
        <f t="shared" si="15"/>
        <v>6</v>
      </c>
      <c r="B49" s="704">
        <f t="shared" si="17"/>
        <v>6</v>
      </c>
      <c r="C49" s="1431"/>
      <c r="D49" s="74">
        <v>84</v>
      </c>
      <c r="E49" s="330"/>
      <c r="F49" s="330"/>
      <c r="G49" s="330"/>
      <c r="H49" s="330"/>
      <c r="I49" s="51" t="s">
        <v>1258</v>
      </c>
      <c r="J49" s="330"/>
      <c r="K49" s="333"/>
      <c r="L49" s="333"/>
      <c r="M49" s="929" t="str">
        <f>IF(J49="","",
IF(L49="",0,
IF(K49=L49,100%,
IF(ISERROR(L49/K49),0,
IF(ISERROR(K49/L49),0,
IF(K49&lt;&gt;0,
IF(AND(K49&gt;L49,Logo!$G$19=1),
L49/K49,
K49/L49
)))))))</f>
        <v/>
      </c>
      <c r="N49" s="930" t="str">
        <f>IF(OR(J49="",M49=0),"",
IF(M49&lt;Logo!$F$15,3,
IF(M49&lt;Logo!$F$16,2,1)))</f>
        <v/>
      </c>
      <c r="O49" s="52" t="s">
        <v>1106</v>
      </c>
      <c r="P49" s="56"/>
      <c r="Q49" s="57"/>
      <c r="R49" s="58"/>
      <c r="S49" s="58"/>
      <c r="T49" s="59"/>
      <c r="U49" s="621" t="str">
        <f t="shared" si="16"/>
        <v/>
      </c>
    </row>
    <row r="50" spans="1:21" ht="14.4" x14ac:dyDescent="0.3">
      <c r="A50" s="704">
        <f t="shared" si="15"/>
        <v>6</v>
      </c>
      <c r="B50" s="704">
        <f t="shared" si="17"/>
        <v>6</v>
      </c>
      <c r="C50" s="1431"/>
      <c r="D50" s="74">
        <v>85</v>
      </c>
      <c r="E50" s="330"/>
      <c r="F50" s="330"/>
      <c r="G50" s="330"/>
      <c r="H50" s="330"/>
      <c r="I50" s="51" t="s">
        <v>1259</v>
      </c>
      <c r="J50" s="330"/>
      <c r="K50" s="333"/>
      <c r="L50" s="333"/>
      <c r="M50" s="929" t="str">
        <f>IF(J50="","",
IF(L50="",0,
IF(K50=L50,100%,
IF(ISERROR(L50/K50),0,
IF(ISERROR(K50/L50),0,
IF(K50&lt;&gt;0,
IF(AND(K50&gt;L50,Logo!$G$19=1),
L50/K50,
K50/L50
)))))))</f>
        <v/>
      </c>
      <c r="N50" s="930" t="str">
        <f>IF(OR(J50="",M50=0),"",
IF(M50&lt;Logo!$F$15,3,
IF(M50&lt;Logo!$F$16,2,1)))</f>
        <v/>
      </c>
      <c r="O50" s="52" t="s">
        <v>1107</v>
      </c>
      <c r="P50" s="56"/>
      <c r="Q50" s="57"/>
      <c r="R50" s="58"/>
      <c r="S50" s="58"/>
      <c r="T50" s="59"/>
      <c r="U50" s="621" t="str">
        <f t="shared" si="16"/>
        <v/>
      </c>
    </row>
    <row r="51" spans="1:21" ht="14.4" x14ac:dyDescent="0.3">
      <c r="A51" s="704">
        <f t="shared" si="15"/>
        <v>6</v>
      </c>
      <c r="B51" s="704">
        <f t="shared" si="17"/>
        <v>6</v>
      </c>
      <c r="C51" s="1431"/>
      <c r="D51" s="74">
        <v>86</v>
      </c>
      <c r="E51" s="330"/>
      <c r="F51" s="330"/>
      <c r="G51" s="330"/>
      <c r="H51" s="330"/>
      <c r="I51" s="51" t="s">
        <v>1260</v>
      </c>
      <c r="J51" s="330"/>
      <c r="K51" s="333"/>
      <c r="L51" s="333"/>
      <c r="M51" s="929" t="str">
        <f>IF(J51="","",
IF(L51="",0,
IF(K51=L51,100%,
IF(ISERROR(L51/K51),0,
IF(ISERROR(K51/L51),0,
IF(K51&lt;&gt;0,
IF(AND(K51&gt;L51,Logo!$G$19=1),
L51/K51,
K51/L51
)))))))</f>
        <v/>
      </c>
      <c r="N51" s="930" t="str">
        <f>IF(OR(J51="",M51=0),"",
IF(M51&lt;Logo!$F$15,3,
IF(M51&lt;Logo!$F$16,2,1)))</f>
        <v/>
      </c>
      <c r="O51" s="52" t="s">
        <v>1108</v>
      </c>
      <c r="P51" s="56"/>
      <c r="Q51" s="57"/>
      <c r="R51" s="58"/>
      <c r="S51" s="58"/>
      <c r="T51" s="59"/>
      <c r="U51" s="621" t="str">
        <f t="shared" si="16"/>
        <v/>
      </c>
    </row>
    <row r="52" spans="1:21" ht="14.4" x14ac:dyDescent="0.3">
      <c r="A52" s="704">
        <f t="shared" si="15"/>
        <v>6</v>
      </c>
      <c r="B52" s="704">
        <f t="shared" si="17"/>
        <v>6</v>
      </c>
      <c r="C52" s="1431"/>
      <c r="D52" s="74">
        <v>87</v>
      </c>
      <c r="E52" s="330"/>
      <c r="F52" s="330"/>
      <c r="G52" s="330"/>
      <c r="H52" s="330"/>
      <c r="I52" s="51" t="s">
        <v>1261</v>
      </c>
      <c r="J52" s="330"/>
      <c r="K52" s="332"/>
      <c r="L52" s="332"/>
      <c r="M52" s="929" t="str">
        <f>IF(J52="","",
IF(L52="",0,
IF(K52=L52,100%,
IF(ISERROR(L52/K52),0,
IF(ISERROR(K52/L52),0,
IF(K52&lt;&gt;0,
IF(AND(K52&gt;L52,Logo!$G$19=1),
L52/K52,
K52/L52
)))))))</f>
        <v/>
      </c>
      <c r="N52" s="930" t="str">
        <f>IF(OR(J52="",M52=0),"",
IF(M52&lt;Logo!$F$15,3,
IF(M52&lt;Logo!$F$16,2,1)))</f>
        <v/>
      </c>
      <c r="O52" s="52" t="s">
        <v>1109</v>
      </c>
      <c r="P52" s="56"/>
      <c r="Q52" s="57"/>
      <c r="R52" s="58"/>
      <c r="S52" s="58"/>
      <c r="T52" s="59"/>
      <c r="U52" s="621" t="str">
        <f t="shared" si="16"/>
        <v/>
      </c>
    </row>
    <row r="53" spans="1:21" ht="14.4" x14ac:dyDescent="0.3">
      <c r="A53" s="704">
        <f t="shared" si="15"/>
        <v>6</v>
      </c>
      <c r="B53" s="704">
        <f t="shared" si="17"/>
        <v>6</v>
      </c>
      <c r="C53" s="1431"/>
      <c r="D53" s="74">
        <v>88</v>
      </c>
      <c r="E53" s="330"/>
      <c r="F53" s="330"/>
      <c r="G53" s="330"/>
      <c r="H53" s="330"/>
      <c r="I53" s="51" t="s">
        <v>1262</v>
      </c>
      <c r="J53" s="330"/>
      <c r="K53" s="333"/>
      <c r="L53" s="333"/>
      <c r="M53" s="929" t="str">
        <f>IF(J53="","",
IF(L53="",0,
IF(K53=L53,100%,
IF(ISERROR(L53/K53),0,
IF(ISERROR(K53/L53),0,
IF(K53&lt;&gt;0,
IF(AND(K53&gt;L53,Logo!$G$19=1),
L53/K53,
K53/L53
)))))))</f>
        <v/>
      </c>
      <c r="N53" s="930" t="str">
        <f>IF(OR(J53="",M53=0),"",
IF(M53&lt;Logo!$F$15,3,
IF(M53&lt;Logo!$F$16,2,1)))</f>
        <v/>
      </c>
      <c r="O53" s="52" t="s">
        <v>1110</v>
      </c>
      <c r="P53" s="56"/>
      <c r="Q53" s="57"/>
      <c r="R53" s="58"/>
      <c r="S53" s="58"/>
      <c r="T53" s="59"/>
      <c r="U53" s="621"/>
    </row>
    <row r="54" spans="1:21" ht="14.4" x14ac:dyDescent="0.3">
      <c r="A54" s="704">
        <f>IF(B54=B46,B46,B46+1)</f>
        <v>7</v>
      </c>
      <c r="B54" s="37">
        <f>B46+1</f>
        <v>7</v>
      </c>
      <c r="C54" s="1427"/>
      <c r="D54" s="74">
        <v>97</v>
      </c>
      <c r="E54" s="329"/>
      <c r="F54" s="329"/>
      <c r="G54" s="329"/>
      <c r="H54" s="329"/>
      <c r="I54" s="51" t="s">
        <v>1263</v>
      </c>
      <c r="J54" s="329"/>
      <c r="K54" s="334"/>
      <c r="L54" s="334"/>
      <c r="M54" s="927" t="str">
        <f>IF(J54="","",
IF(L54="",0,
IF(K54=L54,100%,
IF(ISERROR(L54/K54),0,
IF(ISERROR(K54/L54),0,
IF(K54&lt;&gt;0,
IF(AND(K54&gt;L54,Logo!$G$19=1),
L54/K54,
K54/L54
)))))))</f>
        <v/>
      </c>
      <c r="N54" s="928" t="str">
        <f>IF(OR(J54="",M54=0),"",
IF(M54&lt;Logo!$F$15,3,
IF(M54&lt;Logo!$F$16,2,1)))</f>
        <v/>
      </c>
      <c r="O54" s="54" t="s">
        <v>1111</v>
      </c>
      <c r="P54" s="60"/>
      <c r="Q54" s="61"/>
      <c r="R54" s="62"/>
      <c r="S54" s="62"/>
      <c r="T54" s="63"/>
      <c r="U54" s="841" t="str">
        <f>IF($C$54="","","drucken")</f>
        <v/>
      </c>
    </row>
    <row r="55" spans="1:21" ht="14.4" x14ac:dyDescent="0.3">
      <c r="A55" s="704">
        <f t="shared" ref="A55:A61" si="18">$A$54</f>
        <v>7</v>
      </c>
      <c r="B55" s="704">
        <f t="shared" ref="B55:B61" si="19">$B$54</f>
        <v>7</v>
      </c>
      <c r="C55" s="1428"/>
      <c r="D55" s="74">
        <v>98</v>
      </c>
      <c r="E55" s="329"/>
      <c r="F55" s="329"/>
      <c r="G55" s="329"/>
      <c r="H55" s="329"/>
      <c r="I55" s="51" t="s">
        <v>1264</v>
      </c>
      <c r="J55" s="329"/>
      <c r="K55" s="331"/>
      <c r="L55" s="331"/>
      <c r="M55" s="927" t="str">
        <f>IF(J55="","",
IF(L55="",0,
IF(K55=L55,100%,
IF(ISERROR(L55/K55),0,
IF(ISERROR(K55/L55),0,
IF(K55&lt;&gt;0,
IF(AND(K55&gt;L55,Logo!$G$19=1),
L55/K55,
K55/L55
)))))))</f>
        <v/>
      </c>
      <c r="N55" s="928" t="str">
        <f>IF(OR(J55="",M55=0),"",
IF(M55&lt;Logo!$F$15,3,
IF(M55&lt;Logo!$F$16,2,1)))</f>
        <v/>
      </c>
      <c r="O55" s="54" t="s">
        <v>1112</v>
      </c>
      <c r="P55" s="60"/>
      <c r="Q55" s="61"/>
      <c r="R55" s="62"/>
      <c r="S55" s="62"/>
      <c r="T55" s="63"/>
      <c r="U55" s="841" t="str">
        <f t="shared" ref="U55:U60" si="20">IF($C$54="","","drucken")</f>
        <v/>
      </c>
    </row>
    <row r="56" spans="1:21" ht="14.4" x14ac:dyDescent="0.3">
      <c r="A56" s="704">
        <f t="shared" si="18"/>
        <v>7</v>
      </c>
      <c r="B56" s="704">
        <f t="shared" si="19"/>
        <v>7</v>
      </c>
      <c r="C56" s="1428"/>
      <c r="D56" s="74">
        <v>99</v>
      </c>
      <c r="E56" s="329"/>
      <c r="F56" s="329"/>
      <c r="G56" s="329"/>
      <c r="H56" s="329"/>
      <c r="I56" s="51" t="s">
        <v>1265</v>
      </c>
      <c r="J56" s="329"/>
      <c r="K56" s="331"/>
      <c r="L56" s="331"/>
      <c r="M56" s="927" t="str">
        <f>IF(J56="","",
IF(L56="",0,
IF(K56=L56,100%,
IF(ISERROR(L56/K56),0,
IF(ISERROR(K56/L56),0,
IF(K56&lt;&gt;0,
IF(AND(K56&gt;L56,Logo!$G$19=1),
L56/K56,
K56/L56
)))))))</f>
        <v/>
      </c>
      <c r="N56" s="928" t="str">
        <f>IF(OR(J56="",M56=0),"",
IF(M56&lt;Logo!$F$15,3,
IF(M56&lt;Logo!$F$16,2,1)))</f>
        <v/>
      </c>
      <c r="O56" s="54" t="s">
        <v>1113</v>
      </c>
      <c r="P56" s="60"/>
      <c r="Q56" s="61"/>
      <c r="R56" s="62"/>
      <c r="S56" s="62"/>
      <c r="T56" s="63"/>
      <c r="U56" s="841" t="str">
        <f t="shared" si="20"/>
        <v/>
      </c>
    </row>
    <row r="57" spans="1:21" ht="14.4" x14ac:dyDescent="0.3">
      <c r="A57" s="704">
        <f t="shared" si="18"/>
        <v>7</v>
      </c>
      <c r="B57" s="704">
        <f t="shared" si="19"/>
        <v>7</v>
      </c>
      <c r="C57" s="1428"/>
      <c r="D57" s="74">
        <v>100</v>
      </c>
      <c r="E57" s="329"/>
      <c r="F57" s="329"/>
      <c r="G57" s="329"/>
      <c r="H57" s="329"/>
      <c r="I57" s="51" t="s">
        <v>1266</v>
      </c>
      <c r="J57" s="329"/>
      <c r="K57" s="331"/>
      <c r="L57" s="331"/>
      <c r="M57" s="927" t="str">
        <f>IF(J57="","",
IF(L57="",0,
IF(K57=L57,100%,
IF(ISERROR(L57/K57),0,
IF(ISERROR(K57/L57),0,
IF(K57&lt;&gt;0,
IF(AND(K57&gt;L57,Logo!$G$19=1),
L57/K57,
K57/L57
)))))))</f>
        <v/>
      </c>
      <c r="N57" s="928" t="str">
        <f>IF(OR(J57="",M57=0),"",
IF(M57&lt;Logo!$F$15,3,
IF(M57&lt;Logo!$F$16,2,1)))</f>
        <v/>
      </c>
      <c r="O57" s="54" t="s">
        <v>1114</v>
      </c>
      <c r="P57" s="60"/>
      <c r="Q57" s="61"/>
      <c r="R57" s="62"/>
      <c r="S57" s="62"/>
      <c r="T57" s="63"/>
      <c r="U57" s="841" t="str">
        <f t="shared" si="20"/>
        <v/>
      </c>
    </row>
    <row r="58" spans="1:21" ht="14.4" x14ac:dyDescent="0.3">
      <c r="A58" s="704">
        <f t="shared" si="18"/>
        <v>7</v>
      </c>
      <c r="B58" s="704">
        <f t="shared" si="19"/>
        <v>7</v>
      </c>
      <c r="C58" s="1428"/>
      <c r="D58" s="74">
        <v>101</v>
      </c>
      <c r="E58" s="329"/>
      <c r="F58" s="329"/>
      <c r="G58" s="329"/>
      <c r="H58" s="329"/>
      <c r="I58" s="51" t="s">
        <v>1267</v>
      </c>
      <c r="J58" s="329"/>
      <c r="K58" s="331"/>
      <c r="L58" s="331"/>
      <c r="M58" s="927" t="str">
        <f>IF(J58="","",
IF(L58="",0,
IF(K58=L58,100%,
IF(ISERROR(L58/K58),0,
IF(ISERROR(K58/L58),0,
IF(K58&lt;&gt;0,
IF(AND(K58&gt;L58,Logo!$G$19=1),
L58/K58,
K58/L58
)))))))</f>
        <v/>
      </c>
      <c r="N58" s="928" t="str">
        <f>IF(OR(J58="",M58=0),"",
IF(M58&lt;Logo!$F$15,3,
IF(M58&lt;Logo!$F$16,2,1)))</f>
        <v/>
      </c>
      <c r="O58" s="54" t="s">
        <v>1115</v>
      </c>
      <c r="P58" s="60"/>
      <c r="Q58" s="61"/>
      <c r="R58" s="62"/>
      <c r="S58" s="62"/>
      <c r="T58" s="63"/>
      <c r="U58" s="841" t="str">
        <f t="shared" si="20"/>
        <v/>
      </c>
    </row>
    <row r="59" spans="1:21" ht="14.4" x14ac:dyDescent="0.3">
      <c r="A59" s="704">
        <f t="shared" si="18"/>
        <v>7</v>
      </c>
      <c r="B59" s="704">
        <f t="shared" si="19"/>
        <v>7</v>
      </c>
      <c r="C59" s="1428"/>
      <c r="D59" s="74">
        <v>102</v>
      </c>
      <c r="E59" s="329"/>
      <c r="F59" s="329"/>
      <c r="G59" s="329"/>
      <c r="H59" s="329"/>
      <c r="I59" s="51" t="s">
        <v>1268</v>
      </c>
      <c r="J59" s="329"/>
      <c r="K59" s="331"/>
      <c r="L59" s="331"/>
      <c r="M59" s="927" t="str">
        <f>IF(J59="","",
IF(L59="",0,
IF(K59=L59,100%,
IF(ISERROR(L59/K59),0,
IF(ISERROR(K59/L59),0,
IF(K59&lt;&gt;0,
IF(AND(K59&gt;L59,Logo!$G$19=1),
L59/K59,
K59/L59
)))))))</f>
        <v/>
      </c>
      <c r="N59" s="928" t="str">
        <f>IF(OR(J59="",M59=0),"",
IF(M59&lt;Logo!$F$15,3,
IF(M59&lt;Logo!$F$16,2,1)))</f>
        <v/>
      </c>
      <c r="O59" s="54" t="s">
        <v>1116</v>
      </c>
      <c r="P59" s="60"/>
      <c r="Q59" s="61"/>
      <c r="R59" s="62"/>
      <c r="S59" s="62"/>
      <c r="T59" s="63"/>
      <c r="U59" s="841" t="str">
        <f t="shared" si="20"/>
        <v/>
      </c>
    </row>
    <row r="60" spans="1:21" ht="14.4" x14ac:dyDescent="0.3">
      <c r="A60" s="704">
        <f t="shared" si="18"/>
        <v>7</v>
      </c>
      <c r="B60" s="704">
        <f t="shared" si="19"/>
        <v>7</v>
      </c>
      <c r="C60" s="1428"/>
      <c r="D60" s="74">
        <v>103</v>
      </c>
      <c r="E60" s="329"/>
      <c r="F60" s="329"/>
      <c r="G60" s="329"/>
      <c r="H60" s="329"/>
      <c r="I60" s="51" t="s">
        <v>1269</v>
      </c>
      <c r="J60" s="329"/>
      <c r="K60" s="331"/>
      <c r="L60" s="331"/>
      <c r="M60" s="927" t="str">
        <f>IF(J60="","",
IF(L60="",0,
IF(K60=L60,100%,
IF(ISERROR(L60/K60),0,
IF(ISERROR(K60/L60),0,
IF(K60&lt;&gt;0,
IF(AND(K60&gt;L60,Logo!$G$19=1),
L60/K60,
K60/L60
)))))))</f>
        <v/>
      </c>
      <c r="N60" s="928" t="str">
        <f>IF(OR(J60="",M60=0),"",
IF(M60&lt;Logo!$F$15,3,
IF(M60&lt;Logo!$F$16,2,1)))</f>
        <v/>
      </c>
      <c r="O60" s="54" t="s">
        <v>1117</v>
      </c>
      <c r="P60" s="60"/>
      <c r="Q60" s="61"/>
      <c r="R60" s="62"/>
      <c r="S60" s="62"/>
      <c r="T60" s="63"/>
      <c r="U60" s="841" t="str">
        <f t="shared" si="20"/>
        <v/>
      </c>
    </row>
    <row r="61" spans="1:21" ht="14.4" x14ac:dyDescent="0.3">
      <c r="A61" s="704">
        <f t="shared" si="18"/>
        <v>7</v>
      </c>
      <c r="B61" s="704">
        <f t="shared" si="19"/>
        <v>7</v>
      </c>
      <c r="C61" s="1429"/>
      <c r="D61" s="74">
        <v>104</v>
      </c>
      <c r="E61" s="329"/>
      <c r="F61" s="329"/>
      <c r="G61" s="329"/>
      <c r="H61" s="329"/>
      <c r="I61" s="51" t="s">
        <v>1270</v>
      </c>
      <c r="J61" s="329"/>
      <c r="K61" s="331"/>
      <c r="L61" s="331"/>
      <c r="M61" s="927" t="str">
        <f>IF(J61="","",
IF(L61="",0,
IF(K61=L61,100%,
IF(ISERROR(L61/K61),0,
IF(ISERROR(K61/L61),0,
IF(K61&lt;&gt;0,
IF(AND(K61&gt;L61,Logo!$G$19=1),
L61/K61,
K61/L61
)))))))</f>
        <v/>
      </c>
      <c r="N61" s="928" t="str">
        <f>IF(OR(J61="",M61=0),"",
IF(M61&lt;Logo!$F$15,3,
IF(M61&lt;Logo!$F$16,2,1)))</f>
        <v/>
      </c>
      <c r="O61" s="54" t="s">
        <v>1118</v>
      </c>
      <c r="P61" s="60"/>
      <c r="Q61" s="61"/>
      <c r="R61" s="62"/>
      <c r="S61" s="62"/>
      <c r="T61" s="63"/>
      <c r="U61" s="841"/>
    </row>
    <row r="62" spans="1:21" ht="14.4" x14ac:dyDescent="0.3">
      <c r="A62" s="704">
        <f>IF(B62=B54,B54,B54+1)</f>
        <v>8</v>
      </c>
      <c r="B62" s="37">
        <f>B54+1</f>
        <v>8</v>
      </c>
      <c r="C62" s="1430"/>
      <c r="D62" s="74">
        <v>113</v>
      </c>
      <c r="E62" s="330"/>
      <c r="F62" s="330"/>
      <c r="G62" s="330"/>
      <c r="H62" s="330"/>
      <c r="I62" s="51" t="s">
        <v>1271</v>
      </c>
      <c r="J62" s="330"/>
      <c r="K62" s="332"/>
      <c r="L62" s="332"/>
      <c r="M62" s="929" t="str">
        <f>IF(J62="","",
IF(L62="",0,
IF(K62=L62,100%,
IF(ISERROR(L62/K62),0,
IF(ISERROR(K62/L62),0,
IF(K62&lt;&gt;0,
IF(AND(K62&gt;L62,Logo!$G$19=1),
L62/K62,
K62/L62
)))))))</f>
        <v/>
      </c>
      <c r="N62" s="930" t="str">
        <f>IF(OR(J62="",M62=0),"",
IF(M62&lt;Logo!$F$15,3,
IF(M62&lt;Logo!$F$16,2,1)))</f>
        <v/>
      </c>
      <c r="O62" s="55" t="s">
        <v>1119</v>
      </c>
      <c r="P62" s="56"/>
      <c r="Q62" s="57"/>
      <c r="R62" s="58"/>
      <c r="S62" s="58"/>
      <c r="T62" s="59"/>
      <c r="U62" s="841" t="str">
        <f>IF($C$62="","","drucken")</f>
        <v/>
      </c>
    </row>
    <row r="63" spans="1:21" ht="14.4" x14ac:dyDescent="0.3">
      <c r="A63" s="704">
        <f t="shared" ref="A63:A69" si="21">$A$62</f>
        <v>8</v>
      </c>
      <c r="B63" s="704">
        <f>$B$62</f>
        <v>8</v>
      </c>
      <c r="C63" s="1431"/>
      <c r="D63" s="74">
        <v>114</v>
      </c>
      <c r="E63" s="330"/>
      <c r="F63" s="330"/>
      <c r="G63" s="330"/>
      <c r="H63" s="330"/>
      <c r="I63" s="51" t="s">
        <v>1272</v>
      </c>
      <c r="J63" s="330"/>
      <c r="K63" s="333"/>
      <c r="L63" s="333"/>
      <c r="M63" s="929" t="str">
        <f>IF(J63="","",
IF(L63="",0,
IF(K63=L63,100%,
IF(ISERROR(L63/K63),0,
IF(ISERROR(K63/L63),0,
IF(K63&lt;&gt;0,
IF(AND(K63&gt;L63,Logo!$G$19=1),
L63/K63,
K63/L63
)))))))</f>
        <v/>
      </c>
      <c r="N63" s="930" t="str">
        <f>IF(OR(J63="",M63=0),"",
IF(M63&lt;Logo!$F$15,3,
IF(M63&lt;Logo!$F$16,2,1)))</f>
        <v/>
      </c>
      <c r="O63" s="55" t="s">
        <v>1120</v>
      </c>
      <c r="P63" s="56"/>
      <c r="Q63" s="57"/>
      <c r="R63" s="58"/>
      <c r="S63" s="58"/>
      <c r="T63" s="59"/>
      <c r="U63" s="841" t="str">
        <f t="shared" ref="U63:U68" si="22">IF($C$62="","","drucken")</f>
        <v/>
      </c>
    </row>
    <row r="64" spans="1:21" ht="14.4" x14ac:dyDescent="0.3">
      <c r="A64" s="704">
        <f t="shared" si="21"/>
        <v>8</v>
      </c>
      <c r="B64" s="704">
        <f t="shared" ref="B64:B69" si="23">$B$62</f>
        <v>8</v>
      </c>
      <c r="C64" s="1431"/>
      <c r="D64" s="74">
        <v>115</v>
      </c>
      <c r="E64" s="330"/>
      <c r="F64" s="330"/>
      <c r="G64" s="330"/>
      <c r="H64" s="330"/>
      <c r="I64" s="51" t="s">
        <v>1273</v>
      </c>
      <c r="J64" s="330"/>
      <c r="K64" s="333"/>
      <c r="L64" s="333"/>
      <c r="M64" s="929" t="str">
        <f>IF(J64="","",
IF(L64="",0,
IF(K64=L64,100%,
IF(ISERROR(L64/K64),0,
IF(ISERROR(K64/L64),0,
IF(K64&lt;&gt;0,
IF(AND(K64&gt;L64,Logo!$G$19=1),
L64/K64,
K64/L64
)))))))</f>
        <v/>
      </c>
      <c r="N64" s="930" t="str">
        <f>IF(OR(J64="",M64=0),"",
IF(M64&lt;Logo!$F$15,3,
IF(M64&lt;Logo!$F$16,2,1)))</f>
        <v/>
      </c>
      <c r="O64" s="55" t="s">
        <v>1121</v>
      </c>
      <c r="P64" s="56"/>
      <c r="Q64" s="57"/>
      <c r="R64" s="58"/>
      <c r="S64" s="58"/>
      <c r="T64" s="59"/>
      <c r="U64" s="841" t="str">
        <f t="shared" si="22"/>
        <v/>
      </c>
    </row>
    <row r="65" spans="1:21" ht="14.4" x14ac:dyDescent="0.3">
      <c r="A65" s="704">
        <f t="shared" si="21"/>
        <v>8</v>
      </c>
      <c r="B65" s="704">
        <f t="shared" si="23"/>
        <v>8</v>
      </c>
      <c r="C65" s="1431"/>
      <c r="D65" s="74">
        <v>116</v>
      </c>
      <c r="E65" s="330"/>
      <c r="F65" s="330"/>
      <c r="G65" s="330"/>
      <c r="H65" s="330"/>
      <c r="I65" s="51" t="s">
        <v>1274</v>
      </c>
      <c r="J65" s="330"/>
      <c r="K65" s="333"/>
      <c r="L65" s="333"/>
      <c r="M65" s="929" t="str">
        <f>IF(J65="","",
IF(L65="",0,
IF(K65=L65,100%,
IF(ISERROR(L65/K65),0,
IF(ISERROR(K65/L65),0,
IF(K65&lt;&gt;0,
IF(AND(K65&gt;L65,Logo!$G$19=1),
L65/K65,
K65/L65
)))))))</f>
        <v/>
      </c>
      <c r="N65" s="930" t="str">
        <f>IF(OR(J65="",M65=0),"",
IF(M65&lt;Logo!$F$15,3,
IF(M65&lt;Logo!$F$16,2,1)))</f>
        <v/>
      </c>
      <c r="O65" s="55" t="s">
        <v>1122</v>
      </c>
      <c r="P65" s="56"/>
      <c r="Q65" s="57"/>
      <c r="R65" s="58"/>
      <c r="S65" s="58"/>
      <c r="T65" s="59"/>
      <c r="U65" s="841" t="str">
        <f t="shared" si="22"/>
        <v/>
      </c>
    </row>
    <row r="66" spans="1:21" ht="14.4" x14ac:dyDescent="0.3">
      <c r="A66" s="704">
        <f t="shared" si="21"/>
        <v>8</v>
      </c>
      <c r="B66" s="704">
        <f t="shared" si="23"/>
        <v>8</v>
      </c>
      <c r="C66" s="1431"/>
      <c r="D66" s="74">
        <v>117</v>
      </c>
      <c r="E66" s="330"/>
      <c r="F66" s="330"/>
      <c r="G66" s="330"/>
      <c r="H66" s="330"/>
      <c r="I66" s="51" t="s">
        <v>1275</v>
      </c>
      <c r="J66" s="330"/>
      <c r="K66" s="333"/>
      <c r="L66" s="333"/>
      <c r="M66" s="929" t="str">
        <f>IF(J66="","",
IF(L66="",0,
IF(K66=L66,100%,
IF(ISERROR(L66/K66),0,
IF(ISERROR(K66/L66),0,
IF(K66&lt;&gt;0,
IF(AND(K66&gt;L66,Logo!$G$19=1),
L66/K66,
K66/L66
)))))))</f>
        <v/>
      </c>
      <c r="N66" s="930" t="str">
        <f>IF(OR(J66="",M66=0),"",
IF(M66&lt;Logo!$F$15,3,
IF(M66&lt;Logo!$F$16,2,1)))</f>
        <v/>
      </c>
      <c r="O66" s="55" t="s">
        <v>1123</v>
      </c>
      <c r="P66" s="56"/>
      <c r="Q66" s="57"/>
      <c r="R66" s="58"/>
      <c r="S66" s="58"/>
      <c r="T66" s="59"/>
      <c r="U66" s="841" t="str">
        <f t="shared" si="22"/>
        <v/>
      </c>
    </row>
    <row r="67" spans="1:21" ht="14.4" x14ac:dyDescent="0.3">
      <c r="A67" s="704">
        <f t="shared" si="21"/>
        <v>8</v>
      </c>
      <c r="B67" s="704">
        <f t="shared" si="23"/>
        <v>8</v>
      </c>
      <c r="C67" s="1431"/>
      <c r="D67" s="74">
        <v>118</v>
      </c>
      <c r="E67" s="330"/>
      <c r="F67" s="330"/>
      <c r="G67" s="330"/>
      <c r="H67" s="330"/>
      <c r="I67" s="51" t="s">
        <v>1276</v>
      </c>
      <c r="J67" s="330"/>
      <c r="K67" s="333"/>
      <c r="L67" s="333"/>
      <c r="M67" s="929" t="str">
        <f>IF(J67="","",
IF(L67="",0,
IF(K67=L67,100%,
IF(ISERROR(L67/K67),0,
IF(ISERROR(K67/L67),0,
IF(K67&lt;&gt;0,
IF(AND(K67&gt;L67,Logo!$G$19=1),
L67/K67,
K67/L67
)))))))</f>
        <v/>
      </c>
      <c r="N67" s="930" t="str">
        <f>IF(OR(J67="",M67=0),"",
IF(M67&lt;Logo!$F$15,3,
IF(M67&lt;Logo!$F$16,2,1)))</f>
        <v/>
      </c>
      <c r="O67" s="55" t="s">
        <v>1124</v>
      </c>
      <c r="P67" s="56"/>
      <c r="Q67" s="57"/>
      <c r="R67" s="58"/>
      <c r="S67" s="58"/>
      <c r="T67" s="59"/>
      <c r="U67" s="841" t="str">
        <f t="shared" si="22"/>
        <v/>
      </c>
    </row>
    <row r="68" spans="1:21" ht="14.4" x14ac:dyDescent="0.3">
      <c r="A68" s="704">
        <f t="shared" si="21"/>
        <v>8</v>
      </c>
      <c r="B68" s="704">
        <f t="shared" si="23"/>
        <v>8</v>
      </c>
      <c r="C68" s="1431"/>
      <c r="D68" s="74">
        <v>119</v>
      </c>
      <c r="E68" s="330"/>
      <c r="F68" s="330"/>
      <c r="G68" s="330"/>
      <c r="H68" s="330"/>
      <c r="I68" s="51" t="s">
        <v>1277</v>
      </c>
      <c r="J68" s="330"/>
      <c r="K68" s="332"/>
      <c r="L68" s="332"/>
      <c r="M68" s="929" t="str">
        <f>IF(J68="","",
IF(L68="",0,
IF(K68=L68,100%,
IF(ISERROR(L68/K68),0,
IF(ISERROR(K68/L68),0,
IF(K68&lt;&gt;0,
IF(AND(K68&gt;L68,Logo!$G$19=1),
L68/K68,
K68/L68
)))))))</f>
        <v/>
      </c>
      <c r="N68" s="930" t="str">
        <f>IF(OR(J68="",M68=0),"",
IF(M68&lt;Logo!$F$15,3,
IF(M68&lt;Logo!$F$16,2,1)))</f>
        <v/>
      </c>
      <c r="O68" s="55" t="s">
        <v>1125</v>
      </c>
      <c r="P68" s="56"/>
      <c r="Q68" s="57"/>
      <c r="R68" s="58"/>
      <c r="S68" s="58"/>
      <c r="T68" s="59"/>
      <c r="U68" s="841" t="str">
        <f t="shared" si="22"/>
        <v/>
      </c>
    </row>
    <row r="69" spans="1:21" ht="14.4" x14ac:dyDescent="0.3">
      <c r="A69" s="704">
        <f t="shared" si="21"/>
        <v>8</v>
      </c>
      <c r="B69" s="704">
        <f t="shared" si="23"/>
        <v>8</v>
      </c>
      <c r="C69" s="1431"/>
      <c r="D69" s="74">
        <v>120</v>
      </c>
      <c r="E69" s="330"/>
      <c r="F69" s="330"/>
      <c r="G69" s="330"/>
      <c r="H69" s="330"/>
      <c r="I69" s="51" t="s">
        <v>1278</v>
      </c>
      <c r="J69" s="330"/>
      <c r="K69" s="333"/>
      <c r="L69" s="333"/>
      <c r="M69" s="929" t="str">
        <f>IF(J69="","",
IF(L69="",0,
IF(K69=L69,100%,
IF(ISERROR(L69/K69),0,
IF(ISERROR(K69/L69),0,
IF(K69&lt;&gt;0,
IF(AND(K69&gt;L69,Logo!$G$19=1),
L69/K69,
K69/L69
)))))))</f>
        <v/>
      </c>
      <c r="N69" s="930"/>
      <c r="O69" s="55" t="s">
        <v>1126</v>
      </c>
      <c r="P69" s="56"/>
      <c r="Q69" s="57"/>
      <c r="R69" s="58"/>
      <c r="S69" s="58"/>
      <c r="T69" s="59"/>
      <c r="U69" s="841"/>
    </row>
    <row r="70" spans="1:21" ht="14.4" x14ac:dyDescent="0.3">
      <c r="A70" s="704">
        <f>IF(B70=B62,B62,B62+1)</f>
        <v>9</v>
      </c>
      <c r="B70" s="37">
        <f>B62+1</f>
        <v>9</v>
      </c>
      <c r="C70" s="1427"/>
      <c r="D70" s="74">
        <v>129</v>
      </c>
      <c r="E70" s="329"/>
      <c r="F70" s="329"/>
      <c r="G70" s="329"/>
      <c r="H70" s="329"/>
      <c r="I70" s="51" t="s">
        <v>1279</v>
      </c>
      <c r="J70" s="329"/>
      <c r="K70" s="334"/>
      <c r="L70" s="334"/>
      <c r="M70" s="927" t="str">
        <f>IF(J70="","",
IF(L70="",0,
IF(K70=L70,100%,
IF(ISERROR(L70/K70),0,
IF(ISERROR(K70/L70),0,
IF(K70&lt;&gt;0,
IF(AND(K70&gt;L70,Logo!$G$19=1),
L70/K70,
K70/L70
)))))))</f>
        <v/>
      </c>
      <c r="N70" s="928" t="str">
        <f>IF(OR(J70="",M70=0),"",
IF(M70&lt;Logo!$F$15,3,
IF(M70&lt;Logo!$F$16,2,1)))</f>
        <v/>
      </c>
      <c r="O70" s="54" t="s">
        <v>1127</v>
      </c>
      <c r="P70" s="60"/>
      <c r="Q70" s="61"/>
      <c r="R70" s="62"/>
      <c r="S70" s="62"/>
      <c r="T70" s="63"/>
      <c r="U70" s="841" t="str">
        <f>IF($C$70="","","drucken")</f>
        <v/>
      </c>
    </row>
    <row r="71" spans="1:21" ht="14.4" x14ac:dyDescent="0.3">
      <c r="A71" s="704">
        <f t="shared" ref="A71:A77" si="24">$A$70</f>
        <v>9</v>
      </c>
      <c r="B71" s="704">
        <f>$B$70</f>
        <v>9</v>
      </c>
      <c r="C71" s="1428"/>
      <c r="D71" s="74">
        <v>130</v>
      </c>
      <c r="E71" s="329"/>
      <c r="F71" s="329"/>
      <c r="G71" s="329"/>
      <c r="H71" s="329"/>
      <c r="I71" s="51" t="s">
        <v>1280</v>
      </c>
      <c r="J71" s="329"/>
      <c r="K71" s="331"/>
      <c r="L71" s="331"/>
      <c r="M71" s="927" t="str">
        <f>IF(J71="","",
IF(L71="",0,
IF(K71=L71,100%,
IF(ISERROR(L71/K71),0,
IF(ISERROR(K71/L71),0,
IF(K71&lt;&gt;0,
IF(AND(K71&gt;L71,Logo!$G$19=1),
L71/K71,
K71/L71
)))))))</f>
        <v/>
      </c>
      <c r="N71" s="928" t="str">
        <f>IF(OR(J71="",M71=0),"",
IF(M71&lt;Logo!$F$15,3,
IF(M71&lt;Logo!$F$16,2,1)))</f>
        <v/>
      </c>
      <c r="O71" s="54" t="s">
        <v>1128</v>
      </c>
      <c r="P71" s="60"/>
      <c r="Q71" s="61"/>
      <c r="R71" s="62"/>
      <c r="S71" s="62"/>
      <c r="T71" s="63"/>
      <c r="U71" s="841" t="str">
        <f t="shared" ref="U71:U76" si="25">IF($C$70="","","drucken")</f>
        <v/>
      </c>
    </row>
    <row r="72" spans="1:21" ht="14.4" x14ac:dyDescent="0.3">
      <c r="A72" s="704">
        <f t="shared" si="24"/>
        <v>9</v>
      </c>
      <c r="B72" s="704">
        <f t="shared" ref="B72:B77" si="26">$B$70</f>
        <v>9</v>
      </c>
      <c r="C72" s="1428"/>
      <c r="D72" s="74">
        <v>131</v>
      </c>
      <c r="E72" s="329"/>
      <c r="F72" s="329"/>
      <c r="G72" s="329"/>
      <c r="H72" s="329"/>
      <c r="I72" s="51" t="s">
        <v>1281</v>
      </c>
      <c r="J72" s="329"/>
      <c r="K72" s="331"/>
      <c r="L72" s="331"/>
      <c r="M72" s="927" t="str">
        <f>IF(J72="","",
IF(L72="",0,
IF(K72=L72,100%,
IF(ISERROR(L72/K72),0,
IF(ISERROR(K72/L72),0,
IF(K72&lt;&gt;0,
IF(AND(K72&gt;L72,Logo!$G$19=1),
L72/K72,
K72/L72
)))))))</f>
        <v/>
      </c>
      <c r="N72" s="928" t="str">
        <f>IF(OR(J72="",M72=0),"",
IF(M72&lt;Logo!$F$15,3,
IF(M72&lt;Logo!$F$16,2,1)))</f>
        <v/>
      </c>
      <c r="O72" s="54" t="s">
        <v>1129</v>
      </c>
      <c r="P72" s="60"/>
      <c r="Q72" s="61"/>
      <c r="R72" s="62"/>
      <c r="S72" s="62"/>
      <c r="T72" s="63"/>
      <c r="U72" s="841" t="str">
        <f t="shared" si="25"/>
        <v/>
      </c>
    </row>
    <row r="73" spans="1:21" ht="14.4" x14ac:dyDescent="0.3">
      <c r="A73" s="704">
        <f t="shared" si="24"/>
        <v>9</v>
      </c>
      <c r="B73" s="704">
        <f t="shared" si="26"/>
        <v>9</v>
      </c>
      <c r="C73" s="1428"/>
      <c r="D73" s="74">
        <v>132</v>
      </c>
      <c r="E73" s="329"/>
      <c r="F73" s="329"/>
      <c r="G73" s="329"/>
      <c r="H73" s="329"/>
      <c r="I73" s="51" t="s">
        <v>1282</v>
      </c>
      <c r="J73" s="329"/>
      <c r="K73" s="331"/>
      <c r="L73" s="331"/>
      <c r="M73" s="927" t="str">
        <f>IF(J73="","",
IF(L73="",0,
IF(K73=L73,100%,
IF(ISERROR(L73/K73),0,
IF(ISERROR(K73/L73),0,
IF(K73&lt;&gt;0,
IF(AND(K73&gt;L73,Logo!$G$19=1),
L73/K73,
K73/L73
)))))))</f>
        <v/>
      </c>
      <c r="N73" s="928" t="str">
        <f>IF(OR(J73="",M73=0),"",
IF(M73&lt;Logo!$F$15,3,
IF(M73&lt;Logo!$F$16,2,1)))</f>
        <v/>
      </c>
      <c r="O73" s="54" t="s">
        <v>1130</v>
      </c>
      <c r="P73" s="60"/>
      <c r="Q73" s="61"/>
      <c r="R73" s="62"/>
      <c r="S73" s="62"/>
      <c r="T73" s="63"/>
      <c r="U73" s="841" t="str">
        <f t="shared" si="25"/>
        <v/>
      </c>
    </row>
    <row r="74" spans="1:21" ht="14.4" x14ac:dyDescent="0.3">
      <c r="A74" s="704">
        <f t="shared" si="24"/>
        <v>9</v>
      </c>
      <c r="B74" s="704">
        <f t="shared" si="26"/>
        <v>9</v>
      </c>
      <c r="C74" s="1428"/>
      <c r="D74" s="74">
        <v>133</v>
      </c>
      <c r="E74" s="329"/>
      <c r="F74" s="329"/>
      <c r="G74" s="329"/>
      <c r="H74" s="329"/>
      <c r="I74" s="51" t="s">
        <v>1283</v>
      </c>
      <c r="J74" s="329"/>
      <c r="K74" s="331"/>
      <c r="L74" s="331"/>
      <c r="M74" s="927" t="str">
        <f>IF(J74="","",
IF(L74="",0,
IF(K74=L74,100%,
IF(ISERROR(L74/K74),0,
IF(ISERROR(K74/L74),0,
IF(K74&lt;&gt;0,
IF(AND(K74&gt;L74,Logo!$G$19=1),
L74/K74,
K74/L74
)))))))</f>
        <v/>
      </c>
      <c r="N74" s="928" t="str">
        <f>IF(OR(J74="",M74=0),"",
IF(M74&lt;Logo!$F$15,3,
IF(M74&lt;Logo!$F$16,2,1)))</f>
        <v/>
      </c>
      <c r="O74" s="54" t="s">
        <v>1131</v>
      </c>
      <c r="P74" s="60"/>
      <c r="Q74" s="61"/>
      <c r="R74" s="62"/>
      <c r="S74" s="62"/>
      <c r="T74" s="63"/>
      <c r="U74" s="841" t="str">
        <f t="shared" si="25"/>
        <v/>
      </c>
    </row>
    <row r="75" spans="1:21" ht="14.4" x14ac:dyDescent="0.3">
      <c r="A75" s="704">
        <f t="shared" si="24"/>
        <v>9</v>
      </c>
      <c r="B75" s="704">
        <f t="shared" si="26"/>
        <v>9</v>
      </c>
      <c r="C75" s="1428"/>
      <c r="D75" s="74">
        <v>134</v>
      </c>
      <c r="E75" s="329"/>
      <c r="F75" s="329"/>
      <c r="G75" s="329"/>
      <c r="H75" s="329"/>
      <c r="I75" s="51" t="s">
        <v>1284</v>
      </c>
      <c r="J75" s="329"/>
      <c r="K75" s="331"/>
      <c r="L75" s="331"/>
      <c r="M75" s="927" t="str">
        <f>IF(J75="","",
IF(L75="",0,
IF(K75=L75,100%,
IF(ISERROR(L75/K75),0,
IF(ISERROR(K75/L75),0,
IF(K75&lt;&gt;0,
IF(AND(K75&gt;L75,Logo!$G$19=1),
L75/K75,
K75/L75
)))))))</f>
        <v/>
      </c>
      <c r="N75" s="928" t="str">
        <f>IF(OR(J75="",M75=0),"",
IF(M75&lt;Logo!$F$15,3,
IF(M75&lt;Logo!$F$16,2,1)))</f>
        <v/>
      </c>
      <c r="O75" s="54" t="s">
        <v>1132</v>
      </c>
      <c r="P75" s="60"/>
      <c r="Q75" s="61"/>
      <c r="R75" s="62"/>
      <c r="S75" s="62"/>
      <c r="T75" s="63"/>
      <c r="U75" s="841" t="str">
        <f t="shared" si="25"/>
        <v/>
      </c>
    </row>
    <row r="76" spans="1:21" ht="14.4" x14ac:dyDescent="0.3">
      <c r="A76" s="704">
        <f t="shared" si="24"/>
        <v>9</v>
      </c>
      <c r="B76" s="704">
        <f t="shared" si="26"/>
        <v>9</v>
      </c>
      <c r="C76" s="1428"/>
      <c r="D76" s="74">
        <v>135</v>
      </c>
      <c r="E76" s="329"/>
      <c r="F76" s="329"/>
      <c r="G76" s="329"/>
      <c r="H76" s="329"/>
      <c r="I76" s="51" t="s">
        <v>1285</v>
      </c>
      <c r="J76" s="329"/>
      <c r="K76" s="331"/>
      <c r="L76" s="331"/>
      <c r="M76" s="927" t="str">
        <f>IF(J76="","",
IF(L76="",0,
IF(K76=L76,100%,
IF(ISERROR(L76/K76),0,
IF(ISERROR(K76/L76),0,
IF(K76&lt;&gt;0,
IF(AND(K76&gt;L76,Logo!$G$19=1),
L76/K76,
K76/L76
)))))))</f>
        <v/>
      </c>
      <c r="N76" s="928" t="str">
        <f>IF(OR(J76="",M76=0),"",
IF(M76&lt;Logo!$F$15,3,
IF(M76&lt;Logo!$F$16,2,1)))</f>
        <v/>
      </c>
      <c r="O76" s="54" t="s">
        <v>1133</v>
      </c>
      <c r="P76" s="60"/>
      <c r="Q76" s="61"/>
      <c r="R76" s="62"/>
      <c r="S76" s="62"/>
      <c r="T76" s="63"/>
      <c r="U76" s="841" t="str">
        <f t="shared" si="25"/>
        <v/>
      </c>
    </row>
    <row r="77" spans="1:21" ht="14.4" x14ac:dyDescent="0.3">
      <c r="A77" s="704">
        <f t="shared" si="24"/>
        <v>9</v>
      </c>
      <c r="B77" s="704">
        <f t="shared" si="26"/>
        <v>9</v>
      </c>
      <c r="C77" s="1429"/>
      <c r="D77" s="74">
        <v>136</v>
      </c>
      <c r="E77" s="329"/>
      <c r="F77" s="329"/>
      <c r="G77" s="329"/>
      <c r="H77" s="329"/>
      <c r="I77" s="51" t="s">
        <v>1286</v>
      </c>
      <c r="J77" s="329"/>
      <c r="K77" s="331"/>
      <c r="L77" s="331"/>
      <c r="M77" s="927" t="str">
        <f>IF(J77="","",
IF(L77="",0,
IF(K77=L77,100%,
IF(ISERROR(L77/K77),0,
IF(ISERROR(K77/L77),0,
IF(K77&lt;&gt;0,
IF(AND(K77&gt;L77,Logo!$G$19=1),
L77/K77,
K77/L77
)))))))</f>
        <v/>
      </c>
      <c r="N77" s="928" t="str">
        <f>IF(OR(J77="",M77=0),"",
IF(M77&lt;Logo!$F$15,3,
IF(M77&lt;Logo!$F$16,2,1)))</f>
        <v/>
      </c>
      <c r="O77" s="54" t="s">
        <v>1134</v>
      </c>
      <c r="P77" s="60"/>
      <c r="Q77" s="61"/>
      <c r="R77" s="62"/>
      <c r="S77" s="62"/>
      <c r="T77" s="63"/>
      <c r="U77" s="841"/>
    </row>
    <row r="78" spans="1:21" ht="14.4" x14ac:dyDescent="0.3">
      <c r="A78" s="704">
        <f>IF(B78=B70,B70,B70+1)</f>
        <v>10</v>
      </c>
      <c r="B78" s="37">
        <f>B70+1</f>
        <v>10</v>
      </c>
      <c r="C78" s="1430"/>
      <c r="D78" s="74">
        <v>145</v>
      </c>
      <c r="E78" s="330"/>
      <c r="F78" s="330"/>
      <c r="G78" s="330"/>
      <c r="H78" s="330"/>
      <c r="I78" s="51" t="s">
        <v>1287</v>
      </c>
      <c r="J78" s="330"/>
      <c r="K78" s="332"/>
      <c r="L78" s="332"/>
      <c r="M78" s="929" t="str">
        <f>IF(J78="","",
IF(L78="",0,
IF(K78=L78,100%,
IF(ISERROR(L78/K78),0,
IF(ISERROR(K78/L78),0,
IF(K78&lt;&gt;0,
IF(AND(K78&gt;L78,Logo!$G$19=1),
L78/K78,
K78/L78
)))))))</f>
        <v/>
      </c>
      <c r="N78" s="930" t="str">
        <f>IF(OR(J78="",M78=0),"",
IF(M78&lt;Logo!$F$15,3,
IF(M78&lt;Logo!$F$16,2,1)))</f>
        <v/>
      </c>
      <c r="O78" s="55" t="s">
        <v>1135</v>
      </c>
      <c r="P78" s="56"/>
      <c r="Q78" s="57"/>
      <c r="R78" s="58"/>
      <c r="S78" s="58"/>
      <c r="T78" s="59"/>
      <c r="U78" s="841" t="str">
        <f>IF($C$78="","","drucken")</f>
        <v/>
      </c>
    </row>
    <row r="79" spans="1:21" ht="14.4" x14ac:dyDescent="0.3">
      <c r="A79" s="847">
        <f>$A$78</f>
        <v>10</v>
      </c>
      <c r="B79" s="704">
        <f t="shared" ref="B79:B85" si="27">$A$78</f>
        <v>10</v>
      </c>
      <c r="C79" s="1431"/>
      <c r="D79" s="74">
        <v>146</v>
      </c>
      <c r="E79" s="330"/>
      <c r="F79" s="330"/>
      <c r="G79" s="330"/>
      <c r="H79" s="330"/>
      <c r="I79" s="51" t="s">
        <v>1288</v>
      </c>
      <c r="J79" s="330"/>
      <c r="K79" s="333"/>
      <c r="L79" s="333"/>
      <c r="M79" s="929" t="str">
        <f>IF(J79="","",
IF(L79="",0,
IF(K79=L79,100%,
IF(ISERROR(L79/K79),0,
IF(ISERROR(K79/L79),0,
IF(K79&lt;&gt;0,
IF(AND(K79&gt;L79,Logo!$G$19=1),
L79/K79,
K79/L79
)))))))</f>
        <v/>
      </c>
      <c r="N79" s="930" t="str">
        <f>IF(OR(J79="",M79=0),"",
IF(M79&lt;Logo!$F$15,3,
IF(M79&lt;Logo!$F$16,2,1)))</f>
        <v/>
      </c>
      <c r="O79" s="55" t="s">
        <v>1136</v>
      </c>
      <c r="P79" s="56"/>
      <c r="Q79" s="57"/>
      <c r="R79" s="58"/>
      <c r="S79" s="58"/>
      <c r="T79" s="59"/>
      <c r="U79" s="841" t="str">
        <f t="shared" ref="U79:U86" si="28">IF($C$78="","","drucken")</f>
        <v/>
      </c>
    </row>
    <row r="80" spans="1:21" ht="14.4" x14ac:dyDescent="0.3">
      <c r="A80" s="847">
        <f t="shared" ref="A80:A85" si="29">$A$78</f>
        <v>10</v>
      </c>
      <c r="B80" s="704">
        <f t="shared" si="27"/>
        <v>10</v>
      </c>
      <c r="C80" s="1431"/>
      <c r="D80" s="74">
        <v>147</v>
      </c>
      <c r="E80" s="330"/>
      <c r="F80" s="330"/>
      <c r="G80" s="330"/>
      <c r="H80" s="330"/>
      <c r="I80" s="51" t="s">
        <v>1289</v>
      </c>
      <c r="J80" s="330"/>
      <c r="K80" s="333"/>
      <c r="L80" s="333"/>
      <c r="M80" s="929" t="str">
        <f>IF(J80="","",
IF(L80="",0,
IF(K80=L80,100%,
IF(ISERROR(L80/K80),0,
IF(ISERROR(K80/L80),0,
IF(K80&lt;&gt;0,
IF(AND(K80&gt;L80,Logo!$G$19=1),
L80/K80,
K80/L80
)))))))</f>
        <v/>
      </c>
      <c r="N80" s="930" t="str">
        <f>IF(OR(J80="",M80=0),"",
IF(M80&lt;Logo!$F$15,3,
IF(M80&lt;Logo!$F$16,2,1)))</f>
        <v/>
      </c>
      <c r="O80" s="55" t="s">
        <v>1137</v>
      </c>
      <c r="P80" s="56"/>
      <c r="Q80" s="57"/>
      <c r="R80" s="58"/>
      <c r="S80" s="58"/>
      <c r="T80" s="59"/>
      <c r="U80" s="841" t="str">
        <f t="shared" si="28"/>
        <v/>
      </c>
    </row>
    <row r="81" spans="1:21" ht="14.4" x14ac:dyDescent="0.3">
      <c r="A81" s="847">
        <f t="shared" si="29"/>
        <v>10</v>
      </c>
      <c r="B81" s="704">
        <f t="shared" si="27"/>
        <v>10</v>
      </c>
      <c r="C81" s="1431"/>
      <c r="D81" s="74">
        <v>148</v>
      </c>
      <c r="E81" s="330"/>
      <c r="F81" s="330"/>
      <c r="G81" s="330"/>
      <c r="H81" s="330"/>
      <c r="I81" s="51" t="s">
        <v>1290</v>
      </c>
      <c r="J81" s="330"/>
      <c r="K81" s="333"/>
      <c r="L81" s="333"/>
      <c r="M81" s="929" t="str">
        <f>IF(J81="","",
IF(L81="",0,
IF(K81=L81,100%,
IF(ISERROR(L81/K81),0,
IF(ISERROR(K81/L81),0,
IF(K81&lt;&gt;0,
IF(AND(K81&gt;L81,Logo!$G$19=1),
L81/K81,
K81/L81
)))))))</f>
        <v/>
      </c>
      <c r="N81" s="930" t="str">
        <f>IF(OR(J81="",M81=0),"",
IF(M81&lt;Logo!$F$15,3,
IF(M81&lt;Logo!$F$16,2,1)))</f>
        <v/>
      </c>
      <c r="O81" s="55" t="s">
        <v>1138</v>
      </c>
      <c r="P81" s="56"/>
      <c r="Q81" s="57"/>
      <c r="R81" s="58"/>
      <c r="S81" s="58"/>
      <c r="T81" s="59"/>
      <c r="U81" s="841" t="str">
        <f t="shared" si="28"/>
        <v/>
      </c>
    </row>
    <row r="82" spans="1:21" ht="14.4" x14ac:dyDescent="0.3">
      <c r="A82" s="847">
        <f t="shared" si="29"/>
        <v>10</v>
      </c>
      <c r="B82" s="704">
        <f t="shared" si="27"/>
        <v>10</v>
      </c>
      <c r="C82" s="1431"/>
      <c r="D82" s="74">
        <v>149</v>
      </c>
      <c r="E82" s="330"/>
      <c r="F82" s="330"/>
      <c r="G82" s="330"/>
      <c r="H82" s="330"/>
      <c r="I82" s="51" t="s">
        <v>1291</v>
      </c>
      <c r="J82" s="330"/>
      <c r="K82" s="333"/>
      <c r="L82" s="333"/>
      <c r="M82" s="929" t="str">
        <f>IF(J82="","",
IF(L82="",0,
IF(K82=L82,100%,
IF(ISERROR(L82/K82),0,
IF(ISERROR(K82/L82),0,
IF(K82&lt;&gt;0,
IF(AND(K82&gt;L82,Logo!$G$19=1),
L82/K82,
K82/L82
)))))))</f>
        <v/>
      </c>
      <c r="N82" s="930" t="str">
        <f>IF(OR(J82="",M82=0),"",
IF(M82&lt;Logo!$F$15,3,
IF(M82&lt;Logo!$F$16,2,1)))</f>
        <v/>
      </c>
      <c r="O82" s="55" t="s">
        <v>1139</v>
      </c>
      <c r="P82" s="56"/>
      <c r="Q82" s="57"/>
      <c r="R82" s="58"/>
      <c r="S82" s="58"/>
      <c r="T82" s="59"/>
      <c r="U82" s="841" t="str">
        <f t="shared" si="28"/>
        <v/>
      </c>
    </row>
    <row r="83" spans="1:21" ht="14.4" x14ac:dyDescent="0.3">
      <c r="A83" s="847">
        <f t="shared" si="29"/>
        <v>10</v>
      </c>
      <c r="B83" s="704">
        <f t="shared" si="27"/>
        <v>10</v>
      </c>
      <c r="C83" s="1431"/>
      <c r="D83" s="74">
        <v>150</v>
      </c>
      <c r="E83" s="330"/>
      <c r="F83" s="330"/>
      <c r="G83" s="330"/>
      <c r="H83" s="330"/>
      <c r="I83" s="51" t="s">
        <v>1292</v>
      </c>
      <c r="J83" s="330"/>
      <c r="K83" s="333"/>
      <c r="L83" s="333"/>
      <c r="M83" s="929" t="str">
        <f>IF(J83="","",
IF(L83="",0,
IF(K83=L83,100%,
IF(ISERROR(L83/K83),0,
IF(ISERROR(K83/L83),0,
IF(K83&lt;&gt;0,
IF(AND(K83&gt;L83,Logo!$G$19=1),
L83/K83,
K83/L83
)))))))</f>
        <v/>
      </c>
      <c r="N83" s="930" t="str">
        <f>IF(OR(J83="",M83=0),"",
IF(M83&lt;Logo!$F$15,3,
IF(M83&lt;Logo!$F$16,2,1)))</f>
        <v/>
      </c>
      <c r="O83" s="55" t="s">
        <v>1140</v>
      </c>
      <c r="P83" s="56"/>
      <c r="Q83" s="57"/>
      <c r="R83" s="58"/>
      <c r="S83" s="58"/>
      <c r="T83" s="59"/>
      <c r="U83" s="841" t="str">
        <f t="shared" si="28"/>
        <v/>
      </c>
    </row>
    <row r="84" spans="1:21" ht="14.4" x14ac:dyDescent="0.3">
      <c r="A84" s="847">
        <f t="shared" si="29"/>
        <v>10</v>
      </c>
      <c r="B84" s="704">
        <f t="shared" si="27"/>
        <v>10</v>
      </c>
      <c r="C84" s="1431"/>
      <c r="D84" s="74">
        <v>151</v>
      </c>
      <c r="E84" s="330"/>
      <c r="F84" s="330"/>
      <c r="G84" s="330"/>
      <c r="H84" s="330"/>
      <c r="I84" s="51" t="s">
        <v>1293</v>
      </c>
      <c r="J84" s="330"/>
      <c r="K84" s="332"/>
      <c r="L84" s="332"/>
      <c r="M84" s="929" t="str">
        <f>IF(J84="","",
IF(L84="",0,
IF(K84=L84,100%,
IF(ISERROR(L84/K84),0,
IF(ISERROR(K84/L84),0,
IF(K84&lt;&gt;0,
IF(AND(K84&gt;L84,Logo!$G$19=1),
L84/K84,
K84/L84
)))))))</f>
        <v/>
      </c>
      <c r="N84" s="930" t="str">
        <f>IF(OR(J84="",M84=0),"",
IF(M84&lt;Logo!$F$15,3,
IF(M84&lt;Logo!$F$16,2,1)))</f>
        <v/>
      </c>
      <c r="O84" s="55" t="s">
        <v>1141</v>
      </c>
      <c r="P84" s="56"/>
      <c r="Q84" s="57"/>
      <c r="R84" s="58"/>
      <c r="S84" s="58"/>
      <c r="T84" s="59"/>
      <c r="U84" s="841" t="str">
        <f t="shared" si="28"/>
        <v/>
      </c>
    </row>
    <row r="85" spans="1:21" ht="14.4" x14ac:dyDescent="0.3">
      <c r="A85" s="847">
        <f t="shared" si="29"/>
        <v>10</v>
      </c>
      <c r="B85" s="704">
        <f t="shared" si="27"/>
        <v>10</v>
      </c>
      <c r="C85" s="1431"/>
      <c r="D85" s="74">
        <v>152</v>
      </c>
      <c r="E85" s="330"/>
      <c r="F85" s="330"/>
      <c r="G85" s="330"/>
      <c r="H85" s="330"/>
      <c r="I85" s="51" t="s">
        <v>1294</v>
      </c>
      <c r="J85" s="330"/>
      <c r="K85" s="333"/>
      <c r="L85" s="333"/>
      <c r="M85" s="929" t="str">
        <f>IF(J85="","",
IF(L85="",0,
IF(K85=L85,100%,
IF(ISERROR(L85/K85),0,
IF(ISERROR(K85/L85),0,
IF(K85&lt;&gt;0,
IF(AND(K85&gt;L85,Logo!$G$19=1),
L85/K85,
K85/L85
)))))))</f>
        <v/>
      </c>
      <c r="N85" s="930" t="str">
        <f>IF(OR(J85="",M85=0),"",
IF(M85&lt;Logo!$F$15,3,
IF(M85&lt;Logo!$F$16,2,1)))</f>
        <v/>
      </c>
      <c r="O85" s="55" t="s">
        <v>1142</v>
      </c>
      <c r="P85" s="56"/>
      <c r="Q85" s="57"/>
      <c r="R85" s="58"/>
      <c r="S85" s="58"/>
      <c r="T85" s="59"/>
      <c r="U85" s="841"/>
    </row>
    <row r="86" spans="1:21" s="831" customFormat="1" ht="14.4" x14ac:dyDescent="0.3">
      <c r="A86" s="847" t="str">
        <f>IF($C$86="","","ok")</f>
        <v>ok</v>
      </c>
      <c r="B86" s="832"/>
      <c r="C86" s="605" t="s">
        <v>1152</v>
      </c>
      <c r="D86" s="469"/>
      <c r="E86" s="818"/>
      <c r="F86" s="827"/>
      <c r="G86" s="827"/>
      <c r="H86" s="827"/>
      <c r="I86" s="827"/>
      <c r="J86" s="827"/>
      <c r="K86" s="827"/>
      <c r="L86" s="827"/>
      <c r="M86" s="827"/>
      <c r="N86" s="827"/>
      <c r="O86" s="827"/>
      <c r="P86" s="820"/>
      <c r="Q86" s="827"/>
      <c r="R86" s="827"/>
      <c r="S86" s="1365">
        <f ca="1">TODAY()</f>
        <v>46049</v>
      </c>
      <c r="T86" s="1365"/>
      <c r="U86" s="621" t="str">
        <f t="shared" si="28"/>
        <v/>
      </c>
    </row>
    <row r="104" spans="3:4" s="644" customFormat="1" ht="18.75" customHeight="1" x14ac:dyDescent="0.3">
      <c r="C104" s="728" t="e">
        <f ca="1">CONCATENATE(D108, " ",' '!A144)</f>
        <v>#REF!</v>
      </c>
      <c r="D104" s="729"/>
    </row>
    <row r="105" spans="3:4" s="644" customFormat="1" ht="18.75" customHeight="1" x14ac:dyDescent="0.3">
      <c r="C105" s="730" t="str">
        <f ca="1">' '!A148</f>
        <v>pas atteint</v>
      </c>
      <c r="D105" s="731" t="e">
        <f>COUNTIF(#REF!,3)</f>
        <v>#REF!</v>
      </c>
    </row>
    <row r="106" spans="3:4" s="644" customFormat="1" ht="18.75" customHeight="1" x14ac:dyDescent="0.3">
      <c r="C106" s="730" t="str">
        <f ca="1">' '!A149</f>
        <v>partiellement</v>
      </c>
      <c r="D106" s="731" t="e">
        <f>COUNTIF(#REF!,2)</f>
        <v>#REF!</v>
      </c>
    </row>
    <row r="107" spans="3:4" s="644" customFormat="1" ht="18.75" customHeight="1" x14ac:dyDescent="0.3">
      <c r="C107" s="730" t="str">
        <f ca="1">' '!A150</f>
        <v>atteint</v>
      </c>
      <c r="D107" s="731" t="e">
        <f>COUNTIF(#REF!,1)</f>
        <v>#REF!</v>
      </c>
    </row>
    <row r="108" spans="3:4" s="644" customFormat="1" ht="18.75" customHeight="1" x14ac:dyDescent="0.3">
      <c r="C108" s="732" t="str">
        <f ca="1">' '!A35</f>
        <v>Total</v>
      </c>
      <c r="D108" s="731" t="e">
        <f>SUM(D105:D107)</f>
        <v>#REF!</v>
      </c>
    </row>
    <row r="109" spans="3:4" s="644" customFormat="1" ht="18.75" customHeight="1" x14ac:dyDescent="0.3">
      <c r="C109" s="728" t="str">
        <f ca="1">CONCATENATE(D113, " ",' '!A145)</f>
        <v>2 Mesures</v>
      </c>
      <c r="D109" s="729"/>
    </row>
    <row r="110" spans="3:4" s="644" customFormat="1" ht="18.75" customHeight="1" x14ac:dyDescent="0.3">
      <c r="C110" s="730" t="str">
        <f ca="1">C105</f>
        <v>pas atteint</v>
      </c>
      <c r="D110" s="731">
        <f>COUNTIF(N6:N85,3)</f>
        <v>1</v>
      </c>
    </row>
    <row r="111" spans="3:4" s="644" customFormat="1" ht="18.75" customHeight="1" x14ac:dyDescent="0.3">
      <c r="C111" s="730" t="str">
        <f ca="1">C106</f>
        <v>partiellement</v>
      </c>
      <c r="D111" s="731">
        <f>COUNTIF(N6:N85,2)</f>
        <v>1</v>
      </c>
    </row>
    <row r="112" spans="3:4" s="644" customFormat="1" ht="18.75" customHeight="1" x14ac:dyDescent="0.3">
      <c r="C112" s="730" t="str">
        <f ca="1">C107</f>
        <v>atteint</v>
      </c>
      <c r="D112" s="731">
        <f>COUNTIF(N6:N85,1)</f>
        <v>0</v>
      </c>
    </row>
    <row r="113" spans="3:4" s="644" customFormat="1" ht="18.75" customHeight="1" x14ac:dyDescent="0.3">
      <c r="C113" s="732" t="str">
        <f ca="1">' '!A35</f>
        <v>Total</v>
      </c>
      <c r="D113" s="731">
        <f>SUM(D110:D112)</f>
        <v>2</v>
      </c>
    </row>
    <row r="114" spans="3:4" s="644" customFormat="1" ht="18.75" customHeight="1" x14ac:dyDescent="0.3">
      <c r="C114" s="728" t="str">
        <f ca="1">CONCATENATE(D118, " ",' '!A146)</f>
        <v>3 Projets</v>
      </c>
      <c r="D114" s="733"/>
    </row>
    <row r="115" spans="3:4" s="644" customFormat="1" ht="18.75" customHeight="1" x14ac:dyDescent="0.3">
      <c r="C115" s="730" t="str">
        <f ca="1">C110</f>
        <v>pas atteint</v>
      </c>
      <c r="D115" s="731">
        <f>COUNTIF(T6:T85,3)</f>
        <v>1</v>
      </c>
    </row>
    <row r="116" spans="3:4" s="644" customFormat="1" ht="18.75" customHeight="1" x14ac:dyDescent="0.3">
      <c r="C116" s="730" t="str">
        <f ca="1">C111</f>
        <v>partiellement</v>
      </c>
      <c r="D116" s="731">
        <f>COUNTIF(T6:T85,2)</f>
        <v>1</v>
      </c>
    </row>
    <row r="117" spans="3:4" s="644" customFormat="1" ht="18.75" customHeight="1" x14ac:dyDescent="0.3">
      <c r="C117" s="730" t="str">
        <f ca="1">C112</f>
        <v>atteint</v>
      </c>
      <c r="D117" s="731">
        <f>COUNTIF(T6:T85,1)</f>
        <v>1</v>
      </c>
    </row>
    <row r="118" spans="3:4" s="644" customFormat="1" ht="18.75" customHeight="1" x14ac:dyDescent="0.3">
      <c r="C118" s="732" t="str">
        <f ca="1">' '!A35</f>
        <v>Total</v>
      </c>
      <c r="D118" s="731">
        <f>SUM(D115:D117)</f>
        <v>3</v>
      </c>
    </row>
    <row r="119" spans="3:4" s="644" customFormat="1" ht="18.75" customHeight="1" x14ac:dyDescent="0.3">
      <c r="C119" s="728" t="e">
        <f ca="1">CONCATENATE(' '!A147,": ",D123)</f>
        <v>#REF!</v>
      </c>
      <c r="D119" s="729"/>
    </row>
    <row r="120" spans="3:4" s="644" customFormat="1" ht="18.75" customHeight="1" x14ac:dyDescent="0.3">
      <c r="C120" s="730" t="str">
        <f ca="1">C115</f>
        <v>pas atteint</v>
      </c>
      <c r="D120" s="731" t="e">
        <f>D105+D110+D115</f>
        <v>#REF!</v>
      </c>
    </row>
    <row r="121" spans="3:4" s="644" customFormat="1" ht="18.75" customHeight="1" x14ac:dyDescent="0.3">
      <c r="C121" s="730" t="str">
        <f ca="1">C116</f>
        <v>partiellement</v>
      </c>
      <c r="D121" s="731" t="e">
        <f>D106+D111+D116</f>
        <v>#REF!</v>
      </c>
    </row>
    <row r="122" spans="3:4" s="644" customFormat="1" ht="18.75" customHeight="1" x14ac:dyDescent="0.3">
      <c r="C122" s="730" t="str">
        <f ca="1">C117</f>
        <v>atteint</v>
      </c>
      <c r="D122" s="731" t="e">
        <f>D107+D112+D117</f>
        <v>#REF!</v>
      </c>
    </row>
    <row r="123" spans="3:4" s="644" customFormat="1" ht="18.75" customHeight="1" x14ac:dyDescent="0.3">
      <c r="C123" s="728" t="str">
        <f ca="1">C118</f>
        <v>Total</v>
      </c>
      <c r="D123" s="731" t="e">
        <f>SUM(D120:D122)</f>
        <v>#REF!</v>
      </c>
    </row>
    <row r="162" spans="3:5" ht="18.75" customHeight="1" x14ac:dyDescent="0.3">
      <c r="C162" s="931" t="s">
        <v>774</v>
      </c>
      <c r="D162" s="931" t="s">
        <v>775</v>
      </c>
      <c r="E162" s="932" t="s">
        <v>777</v>
      </c>
    </row>
  </sheetData>
  <sheetProtection sheet="1" objects="1" scenarios="1" formatCells="0" formatColumns="0" formatRows="0" insertHyperlinks="0" sort="0" autoFilter="0"/>
  <autoFilter ref="B5:T86" xr:uid="{00000000-0009-0000-0000-00000E000000}"/>
  <mergeCells count="11">
    <mergeCell ref="S86:T86"/>
    <mergeCell ref="C62:C69"/>
    <mergeCell ref="C54:C61"/>
    <mergeCell ref="C46:C53"/>
    <mergeCell ref="C78:C85"/>
    <mergeCell ref="C70:C77"/>
    <mergeCell ref="C22:C29"/>
    <mergeCell ref="C14:C21"/>
    <mergeCell ref="C6:C13"/>
    <mergeCell ref="C38:C45"/>
    <mergeCell ref="C30:C37"/>
  </mergeCells>
  <conditionalFormatting sqref="T5">
    <cfRule type="iconSet" priority="584">
      <iconSet iconSet="3Symbols2" showValue="0" reverse="1">
        <cfvo type="percent" val="0"/>
        <cfvo type="num" val="1.25"/>
        <cfvo type="num" val="2.25"/>
      </iconSet>
    </cfRule>
  </conditionalFormatting>
  <conditionalFormatting sqref="P6:P21">
    <cfRule type="expression" dxfId="484" priority="557">
      <formula>P6=3</formula>
    </cfRule>
    <cfRule type="expression" dxfId="483" priority="561">
      <formula>P6=2</formula>
    </cfRule>
    <cfRule type="expression" dxfId="482" priority="562">
      <formula>P6=1</formula>
    </cfRule>
  </conditionalFormatting>
  <conditionalFormatting sqref="S14:S21 S6:S11">
    <cfRule type="expression" dxfId="481" priority="559">
      <formula>AND(Q6&lt;&gt;"",T6&lt;&gt;1,S6&lt;=TODAY())</formula>
    </cfRule>
    <cfRule type="expression" dxfId="480" priority="560">
      <formula>AND(Q6&lt;&gt;"",T6&lt;&gt;1,S6&lt;=TODAY()+7)</formula>
    </cfRule>
  </conditionalFormatting>
  <conditionalFormatting sqref="Q6:Q11 Q14:Q21">
    <cfRule type="expression" dxfId="479" priority="558">
      <formula>AND(#REF!&lt;&gt;"",Q6="")</formula>
    </cfRule>
  </conditionalFormatting>
  <conditionalFormatting sqref="S12:S13">
    <cfRule type="expression" dxfId="478" priority="522">
      <formula>AND(Q12&lt;&gt;"",T12&lt;&gt;1,S12&lt;=TODAY())</formula>
    </cfRule>
    <cfRule type="expression" dxfId="477" priority="523">
      <formula>AND(Q12&lt;&gt;"",T12&lt;&gt;1,S12&lt;=TODAY()+7)</formula>
    </cfRule>
  </conditionalFormatting>
  <conditionalFormatting sqref="Q12:Q13">
    <cfRule type="expression" dxfId="476" priority="521">
      <formula>AND(#REF!&lt;&gt;"",Q12="")</formula>
    </cfRule>
  </conditionalFormatting>
  <conditionalFormatting sqref="T12:T13">
    <cfRule type="iconSet" priority="555">
      <iconSet iconSet="3Symbols2" showValue="0" reverse="1">
        <cfvo type="percent" val="0"/>
        <cfvo type="num" val="1.25"/>
        <cfvo type="num" val="2.25"/>
      </iconSet>
    </cfRule>
  </conditionalFormatting>
  <conditionalFormatting sqref="P20:P21">
    <cfRule type="expression" dxfId="475" priority="508">
      <formula>P20=3</formula>
    </cfRule>
    <cfRule type="expression" dxfId="474" priority="509">
      <formula>P20=2</formula>
    </cfRule>
    <cfRule type="expression" dxfId="473" priority="510">
      <formula>P20=1</formula>
    </cfRule>
  </conditionalFormatting>
  <conditionalFormatting sqref="M6:M21">
    <cfRule type="dataBar" priority="154">
      <dataBar>
        <cfvo type="num" val="0"/>
        <cfvo type="num" val="1"/>
        <color theme="4" tint="0.39997558519241921"/>
      </dataBar>
      <extLst>
        <ext xmlns:x14="http://schemas.microsoft.com/office/spreadsheetml/2009/9/main" uri="{B025F937-C7B1-47D3-B67F-A62EFF666E3E}">
          <x14:id>{44EA90DA-3BEF-4863-AFCF-27257D1D5CDC}</x14:id>
        </ext>
      </extLst>
    </cfRule>
  </conditionalFormatting>
  <conditionalFormatting sqref="C6">
    <cfRule type="expression" dxfId="472" priority="33">
      <formula>$A6=1</formula>
    </cfRule>
    <cfRule type="expression" dxfId="471" priority="34">
      <formula>$A6=2</formula>
    </cfRule>
    <cfRule type="expression" dxfId="470" priority="35">
      <formula>$A6=3</formula>
    </cfRule>
    <cfRule type="expression" dxfId="469" priority="36">
      <formula>$A6=4</formula>
    </cfRule>
    <cfRule type="expression" dxfId="468" priority="37">
      <formula>$A6=5</formula>
    </cfRule>
    <cfRule type="expression" dxfId="467" priority="38">
      <formula>$A6=6</formula>
    </cfRule>
    <cfRule type="expression" dxfId="466" priority="39">
      <formula>$A6=7</formula>
    </cfRule>
    <cfRule type="expression" dxfId="465" priority="40">
      <formula>$A6=8</formula>
    </cfRule>
    <cfRule type="expression" dxfId="464" priority="41">
      <formula>$A6=9</formula>
    </cfRule>
    <cfRule type="expression" dxfId="463" priority="42">
      <formula>$A6=10</formula>
    </cfRule>
  </conditionalFormatting>
  <conditionalFormatting sqref="T20:T21">
    <cfRule type="iconSet" priority="17379">
      <iconSet iconSet="3Symbols2" showValue="0" reverse="1">
        <cfvo type="percent" val="0"/>
        <cfvo type="num" val="1.25"/>
        <cfvo type="num" val="2.25"/>
      </iconSet>
    </cfRule>
  </conditionalFormatting>
  <conditionalFormatting sqref="C22 C38 C54 C70">
    <cfRule type="expression" dxfId="462" priority="23">
      <formula>$A22=1</formula>
    </cfRule>
    <cfRule type="expression" dxfId="461" priority="24">
      <formula>$A22=2</formula>
    </cfRule>
    <cfRule type="expression" dxfId="460" priority="25">
      <formula>$A22=3</formula>
    </cfRule>
    <cfRule type="expression" dxfId="459" priority="26">
      <formula>$A22=4</formula>
    </cfRule>
    <cfRule type="expression" dxfId="458" priority="27">
      <formula>$A22=5</formula>
    </cfRule>
    <cfRule type="expression" dxfId="457" priority="28">
      <formula>$A22=6</formula>
    </cfRule>
    <cfRule type="expression" dxfId="456" priority="29">
      <formula>$A22=7</formula>
    </cfRule>
    <cfRule type="expression" dxfId="455" priority="30">
      <formula>$A22=8</formula>
    </cfRule>
    <cfRule type="expression" dxfId="454" priority="31">
      <formula>$A22=9</formula>
    </cfRule>
    <cfRule type="expression" dxfId="453" priority="32">
      <formula>$A22=10</formula>
    </cfRule>
  </conditionalFormatting>
  <conditionalFormatting sqref="M22:M85">
    <cfRule type="dataBar" priority="19">
      <dataBar>
        <cfvo type="num" val="0"/>
        <cfvo type="num" val="1"/>
        <color theme="4" tint="0.39997558519241921"/>
      </dataBar>
      <extLst>
        <ext xmlns:x14="http://schemas.microsoft.com/office/spreadsheetml/2009/9/main" uri="{B025F937-C7B1-47D3-B67F-A62EFF666E3E}">
          <x14:id>{5CAE88E9-5A61-41F4-AFE2-4C3CCACCBCE3}</x14:id>
        </ext>
      </extLst>
    </cfRule>
  </conditionalFormatting>
  <conditionalFormatting sqref="P22:P85">
    <cfRule type="expression" dxfId="452" priority="8">
      <formula>P22=3</formula>
    </cfRule>
    <cfRule type="expression" dxfId="451" priority="12">
      <formula>P22=2</formula>
    </cfRule>
    <cfRule type="expression" dxfId="450" priority="13">
      <formula>P22=1</formula>
    </cfRule>
  </conditionalFormatting>
  <conditionalFormatting sqref="S22:S27 S30:S43 S46:S59 S62:S75 S78:S85">
    <cfRule type="expression" dxfId="449" priority="10">
      <formula>AND(Q22&lt;&gt;"",T22&lt;&gt;1,S22&lt;=TODAY())</formula>
    </cfRule>
    <cfRule type="expression" dxfId="448" priority="11">
      <formula>AND(Q22&lt;&gt;"",T22&lt;&gt;1,S22&lt;=TODAY()+7)</formula>
    </cfRule>
  </conditionalFormatting>
  <conditionalFormatting sqref="Q22:Q27 Q30:Q43 Q46:Q59 Q62:Q75 Q78:Q85">
    <cfRule type="expression" dxfId="447" priority="9">
      <formula>AND(#REF!&lt;&gt;"",Q22="")</formula>
    </cfRule>
  </conditionalFormatting>
  <conditionalFormatting sqref="S28:S29 S44:S45 S60:S61 S76:S77">
    <cfRule type="expression" dxfId="446" priority="5">
      <formula>AND(Q28&lt;&gt;"",T28&lt;&gt;1,S28&lt;=TODAY())</formula>
    </cfRule>
    <cfRule type="expression" dxfId="445" priority="6">
      <formula>AND(Q28&lt;&gt;"",T28&lt;&gt;1,S28&lt;=TODAY()+7)</formula>
    </cfRule>
  </conditionalFormatting>
  <conditionalFormatting sqref="Q28:Q29 Q44:Q45 Q60:Q61 Q76:Q77">
    <cfRule type="expression" dxfId="444" priority="4">
      <formula>AND(#REF!&lt;&gt;"",Q28="")</formula>
    </cfRule>
  </conditionalFormatting>
  <conditionalFormatting sqref="T28:T29 T44:T45 T60:T61 T76:T77">
    <cfRule type="iconSet" priority="7">
      <iconSet iconSet="3Symbols2" showValue="0" reverse="1">
        <cfvo type="percent" val="0"/>
        <cfvo type="num" val="1.25"/>
        <cfvo type="num" val="2.25"/>
      </iconSet>
    </cfRule>
  </conditionalFormatting>
  <conditionalFormatting sqref="P36:P37 P52:P53 P68:P69 P84:P85">
    <cfRule type="expression" dxfId="443" priority="1">
      <formula>P36=3</formula>
    </cfRule>
    <cfRule type="expression" dxfId="442" priority="2">
      <formula>P36=2</formula>
    </cfRule>
    <cfRule type="expression" dxfId="441" priority="3">
      <formula>P36=1</formula>
    </cfRule>
  </conditionalFormatting>
  <conditionalFormatting sqref="T36:T37 T52:T53 T68:T69 T84:T85">
    <cfRule type="iconSet" priority="14">
      <iconSet iconSet="3Symbols2" showValue="0" reverse="1">
        <cfvo type="percent" val="0"/>
        <cfvo type="num" val="1.25"/>
        <cfvo type="num" val="2.25"/>
      </iconSet>
    </cfRule>
  </conditionalFormatting>
  <conditionalFormatting sqref="T22:T27 T38:T43 T54:T59 T70:T75 T30:T35 T46:T51 T62:T67 T78:T83">
    <cfRule type="iconSet" priority="15">
      <iconSet iconSet="3Symbols2" showValue="0" reverse="1">
        <cfvo type="percent" val="0"/>
        <cfvo type="num" val="1.25"/>
        <cfvo type="num" val="2.25"/>
      </iconSet>
    </cfRule>
  </conditionalFormatting>
  <conditionalFormatting sqref="T6:T11 T14:T19">
    <cfRule type="iconSet" priority="18056">
      <iconSet iconSet="3Symbols2" showValue="0" reverse="1">
        <cfvo type="percent" val="0"/>
        <cfvo type="num" val="1.25"/>
        <cfvo type="num" val="2.25"/>
      </iconSet>
    </cfRule>
  </conditionalFormatting>
  <dataValidations count="2">
    <dataValidation type="list" showInputMessage="1" sqref="T6:T85" xr:uid="{00000000-0002-0000-0E00-000000000000}">
      <formula1>"1,2,3"</formula1>
    </dataValidation>
    <dataValidation type="list" allowBlank="1" showInputMessage="1" showErrorMessage="1" errorTitle="Priority" error="Please select priority 1 to 3" sqref="P6:P85" xr:uid="{00000000-0002-0000-0E00-000001000000}">
      <formula1>"1,2,3"</formula1>
    </dataValidation>
  </dataValidations>
  <pageMargins left="0.19685039370078741" right="0.19685039370078741" top="0.31496062992125984" bottom="0.43307086614173229" header="0" footer="0.19685039370078741"/>
  <pageSetup paperSize="8" scale="81" fitToHeight="3" orientation="landscape" r:id="rId1"/>
  <headerFooter>
    <oddFooter>&amp;L&amp;8(c) S. Imboden&amp;C&amp;8printed &amp;D&amp;R&amp;8&amp;P/&amp;N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44EA90DA-3BEF-4863-AFCF-27257D1D5CDC}">
            <x14:dataBar minLength="0" maxLength="100" direction="leftToRight" negativeBarColorSameAsPositive="1">
              <x14:cfvo type="num">
                <xm:f>0</xm:f>
              </x14:cfvo>
              <x14:cfvo type="num">
                <xm:f>1</xm:f>
              </x14:cfvo>
              <x14:axisColor rgb="FF000000"/>
            </x14:dataBar>
          </x14:cfRule>
          <xm:sqref>M6:M21</xm:sqref>
        </x14:conditionalFormatting>
        <x14:conditionalFormatting xmlns:xm="http://schemas.microsoft.com/office/excel/2006/main">
          <x14:cfRule type="dataBar" id="{5CAE88E9-5A61-41F4-AFE2-4C3CCACCBCE3}">
            <x14:dataBar minLength="0" maxLength="100" direction="leftToRight" negativeBarColorSameAsPositive="1">
              <x14:cfvo type="num">
                <xm:f>0</xm:f>
              </x14:cfvo>
              <x14:cfvo type="num">
                <xm:f>1</xm:f>
              </x14:cfvo>
              <x14:axisColor rgb="FF000000"/>
            </x14:dataBar>
          </x14:cfRule>
          <xm:sqref>M22:M85</xm:sqref>
        </x14:conditionalFormatting>
        <x14:conditionalFormatting xmlns:xm="http://schemas.microsoft.com/office/excel/2006/main">
          <x14:cfRule type="expression" priority="151" id="{B6D5F9B7-289B-418B-8AC0-8BBCCE8C3ED0}">
            <xm:f>AND(J6&lt;&gt;"",M6&gt;=Logo!$B$17)</xm:f>
            <x14:dxf>
              <fill>
                <patternFill>
                  <bgColor theme="6" tint="0.79998168889431442"/>
                </patternFill>
              </fill>
            </x14:dxf>
          </x14:cfRule>
          <x14:cfRule type="cellIs" priority="152" operator="between" id="{32C355A1-1B73-40E3-8663-B4EF3EC81DAE}">
            <xm:f>Logo!$B$16</xm:f>
            <xm:f>Logo!$F$16</xm:f>
            <x14:dxf>
              <fill>
                <patternFill>
                  <bgColor theme="9" tint="0.59996337778862885"/>
                </patternFill>
              </fill>
            </x14:dxf>
          </x14:cfRule>
          <x14:cfRule type="cellIs" priority="153" operator="between" id="{B4DFA27D-773E-463D-BF07-BCC18628EE8A}">
            <xm:f>0.1</xm:f>
            <xm:f>Logo!$F$15</xm:f>
            <x14:dxf>
              <fill>
                <patternFill>
                  <bgColor theme="5" tint="0.59996337778862885"/>
                </patternFill>
              </fill>
            </x14:dxf>
          </x14:cfRule>
          <xm:sqref>M6:M21</xm:sqref>
        </x14:conditionalFormatting>
        <x14:conditionalFormatting xmlns:xm="http://schemas.microsoft.com/office/excel/2006/main">
          <x14:cfRule type="iconSet" priority="17344" id="{BBE95E82-4B6E-4C8C-BD46-F945F4123E5B}">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N12:N13</xm:sqref>
        </x14:conditionalFormatting>
        <x14:conditionalFormatting xmlns:xm="http://schemas.microsoft.com/office/excel/2006/main">
          <x14:cfRule type="iconSet" priority="17424" id="{2E551CC3-14DE-484C-A412-6BDAAEE84643}">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N20:N21</xm:sqref>
        </x14:conditionalFormatting>
        <x14:conditionalFormatting xmlns:xm="http://schemas.microsoft.com/office/excel/2006/main">
          <x14:cfRule type="iconSet" priority="18055" id="{627838EA-4982-4E51-8F83-443761FF3DFC}">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N14:N19 N6:N11</xm:sqref>
        </x14:conditionalFormatting>
        <x14:conditionalFormatting xmlns:xm="http://schemas.microsoft.com/office/excel/2006/main">
          <x14:cfRule type="expression" priority="16" id="{8DD916CE-97C3-4C76-87D9-3EA72C3AFCBD}">
            <xm:f>AND(J22&lt;&gt;"",M22&gt;=Logo!$B$17)</xm:f>
            <x14:dxf>
              <fill>
                <patternFill>
                  <bgColor theme="6" tint="0.79998168889431442"/>
                </patternFill>
              </fill>
            </x14:dxf>
          </x14:cfRule>
          <x14:cfRule type="cellIs" priority="17" operator="between" id="{B1692DF3-6406-4359-9AF5-A034EAAC36F3}">
            <xm:f>Logo!$B$16</xm:f>
            <xm:f>Logo!$F$16</xm:f>
            <x14:dxf>
              <fill>
                <patternFill>
                  <bgColor theme="9" tint="0.59996337778862885"/>
                </patternFill>
              </fill>
            </x14:dxf>
          </x14:cfRule>
          <x14:cfRule type="cellIs" priority="18" operator="between" id="{D385594F-18A7-4588-8DFF-605D167E6A65}">
            <xm:f>0.1</xm:f>
            <xm:f>Logo!$F$15</xm:f>
            <x14:dxf>
              <fill>
                <patternFill>
                  <bgColor theme="5" tint="0.59996337778862885"/>
                </patternFill>
              </fill>
            </x14:dxf>
          </x14:cfRule>
          <xm:sqref>M22:M85</xm:sqref>
        </x14:conditionalFormatting>
        <x14:conditionalFormatting xmlns:xm="http://schemas.microsoft.com/office/excel/2006/main">
          <x14:cfRule type="iconSet" priority="20" id="{867A586F-E7E9-46CC-8775-1C2E08163C17}">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N28:N29 N44:N45 N60:N61 N76:N77</xm:sqref>
        </x14:conditionalFormatting>
        <x14:conditionalFormatting xmlns:xm="http://schemas.microsoft.com/office/excel/2006/main">
          <x14:cfRule type="iconSet" priority="21" id="{55865147-91B1-44D8-A99C-22FD9C5C198D}">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N36:N37 N52:N53 N68:N69 N84:N85</xm:sqref>
        </x14:conditionalFormatting>
        <x14:conditionalFormatting xmlns:xm="http://schemas.microsoft.com/office/excel/2006/main">
          <x14:cfRule type="iconSet" priority="22" id="{4B3759AA-9F66-4225-821A-582045052003}">
            <x14:iconSet iconSet="3Symbols2" showValue="0" custom="1">
              <x14:cfvo type="percent">
                <xm:f>0</xm:f>
              </x14:cfvo>
              <x14:cfvo type="num">
                <xm:f>1.25</xm:f>
              </x14:cfvo>
              <x14:cfvo type="num">
                <xm:f>2.25</xm:f>
              </x14:cfvo>
              <x14:cfIcon iconSet="3Symbols2" iconId="2"/>
              <x14:cfIcon iconSet="3Symbols2" iconId="1"/>
              <x14:cfIcon iconSet="3Symbols2" iconId="0"/>
            </x14:iconSet>
          </x14:cfRule>
          <xm:sqref>N30:N35 N46:N51 N62:N67 N78:N83 N22:N27 N38:N43 N54:N59 N70:N75</xm:sqref>
        </x14:conditionalFormatting>
      </x14:conditionalFormattings>
    </ext>
    <ext xmlns:x14="http://schemas.microsoft.com/office/spreadsheetml/2009/9/main" uri="{CCE6A557-97BC-4b89-ADB6-D9C93CAAB3DF}">
      <x14:dataValidations xmlns:xm="http://schemas.microsoft.com/office/excel/2006/main" count="1">
        <x14:dataValidation type="list" errorStyle="information" allowBlank="1" showInputMessage="1" xr:uid="{FA4ED566-34EF-4DD0-A3B7-CBF2F0A2DD7B}">
          <x14:formula1>
            <xm:f>Stakeholder!$C$5:$C$25</xm:f>
          </x14:formula1>
          <xm:sqref>E6:E85</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26BC-8011-4355-9193-02C1A223D0C5}">
  <sheetPr codeName="Massnahmen7">
    <tabColor theme="6" tint="-0.249977111117893"/>
    <pageSetUpPr fitToPage="1"/>
  </sheetPr>
  <dimension ref="A1:BMA108"/>
  <sheetViews>
    <sheetView showGridLines="0" zoomScaleNormal="100" workbookViewId="0">
      <pane xSplit="3" ySplit="5" topLeftCell="D6" activePane="bottomRight" state="frozen"/>
      <selection activeCell="AJ37" sqref="AJ37"/>
      <selection pane="topRight" activeCell="AJ37" sqref="AJ37"/>
      <selection pane="bottomLeft" activeCell="AJ37" sqref="AJ37"/>
      <selection pane="bottomRight"/>
    </sheetView>
  </sheetViews>
  <sheetFormatPr baseColWidth="10" defaultColWidth="11.44140625" defaultRowHeight="18.75" customHeight="1" x14ac:dyDescent="0.3"/>
  <cols>
    <col min="1" max="1" width="6" style="847" customWidth="1"/>
    <col min="2" max="2" width="4.33203125" style="871" bestFit="1" customWidth="1"/>
    <col min="3" max="3" width="27.5546875" style="835" customWidth="1"/>
    <col min="4" max="4" width="4.5546875" style="834" customWidth="1"/>
    <col min="5" max="5" width="28.44140625" style="835" customWidth="1"/>
    <col min="6" max="6" width="9.44140625" style="836" customWidth="1"/>
    <col min="7" max="7" width="8.5546875" style="836" customWidth="1"/>
    <col min="8" max="8" width="7.33203125" style="836" hidden="1" customWidth="1"/>
    <col min="9" max="9" width="9.44140625" style="836" hidden="1" customWidth="1"/>
    <col min="10" max="10" width="11.6640625" style="836" hidden="1" customWidth="1"/>
    <col min="11" max="11" width="11.44140625" style="836" customWidth="1"/>
    <col min="12" max="12" width="11.44140625" style="890" hidden="1" customWidth="1"/>
    <col min="13" max="13" width="4.5546875" style="820" customWidth="1"/>
    <col min="14" max="14" width="37.6640625" style="797" customWidth="1"/>
    <col min="15" max="15" width="4.5546875" style="820" customWidth="1"/>
    <col min="16" max="16" width="41.5546875" style="797" customWidth="1"/>
    <col min="17" max="17" width="2.6640625" style="798" customWidth="1"/>
    <col min="18" max="20" width="10.44140625" style="797" bestFit="1" customWidth="1"/>
    <col min="21" max="21" width="4.5546875" style="837" customWidth="1"/>
    <col min="22" max="22" width="3.6640625" style="850" customWidth="1"/>
    <col min="23" max="26" width="3.6640625" style="800" customWidth="1"/>
    <col min="27" max="28" width="3.6640625" style="801" customWidth="1"/>
    <col min="29" max="42" width="3.6640625" style="641" customWidth="1"/>
    <col min="43" max="16384" width="11.44140625" style="641"/>
  </cols>
  <sheetData>
    <row r="1" spans="1:1691" s="40" customFormat="1" ht="62.25" customHeight="1" x14ac:dyDescent="0.6">
      <c r="A1" s="595"/>
      <c r="B1" s="595"/>
      <c r="C1" s="838" t="str">
        <f ca="1">' '!A260</f>
        <v>Développement durable</v>
      </c>
      <c r="D1" s="665"/>
      <c r="E1" s="596"/>
      <c r="F1" s="596"/>
      <c r="G1" s="596"/>
      <c r="H1" s="596"/>
      <c r="I1" s="596"/>
      <c r="J1" s="596"/>
      <c r="K1" s="596"/>
      <c r="L1" s="839"/>
      <c r="M1" s="668"/>
      <c r="N1" s="780"/>
      <c r="O1" s="668"/>
      <c r="P1" s="780"/>
      <c r="Q1" s="781"/>
      <c r="R1" s="782"/>
      <c r="S1" s="671"/>
      <c r="T1" s="840"/>
      <c r="U1" s="668"/>
      <c r="V1" s="841"/>
      <c r="W1" s="623"/>
      <c r="X1" s="623"/>
      <c r="Y1" s="623"/>
      <c r="Z1" s="623"/>
      <c r="AA1" s="624"/>
      <c r="AB1" s="624"/>
    </row>
    <row r="2" spans="1:1691" s="40" customFormat="1" ht="5.4" customHeight="1" x14ac:dyDescent="0.3">
      <c r="B2" s="102"/>
      <c r="C2" s="215"/>
      <c r="D2" s="674"/>
      <c r="E2" s="215"/>
      <c r="F2" s="215"/>
      <c r="G2" s="215"/>
      <c r="H2" s="215"/>
      <c r="I2" s="215"/>
      <c r="J2" s="215"/>
      <c r="K2" s="215"/>
      <c r="L2" s="842"/>
      <c r="M2" s="616"/>
      <c r="N2" s="616"/>
      <c r="O2" s="616"/>
      <c r="P2" s="677"/>
      <c r="Q2" s="676"/>
      <c r="R2" s="616"/>
      <c r="S2" s="677"/>
      <c r="T2" s="616"/>
      <c r="U2" s="616"/>
      <c r="V2" s="841"/>
      <c r="W2" s="623"/>
      <c r="X2" s="623"/>
      <c r="Y2" s="623"/>
      <c r="Z2" s="623"/>
      <c r="AA2" s="624"/>
      <c r="AB2" s="624"/>
    </row>
    <row r="3" spans="1:1691" s="469" customFormat="1" ht="33.6" customHeight="1" x14ac:dyDescent="0.3">
      <c r="A3" s="843"/>
      <c r="B3" s="788"/>
      <c r="D3" s="844"/>
      <c r="E3" s="933" t="s">
        <v>19</v>
      </c>
      <c r="F3" s="1434" t="s">
        <v>3548</v>
      </c>
      <c r="G3" s="1434"/>
      <c r="H3" s="1434"/>
      <c r="I3" s="1434"/>
      <c r="J3" s="1434"/>
      <c r="K3" s="1434"/>
      <c r="L3" s="1434"/>
      <c r="M3" s="1434"/>
      <c r="N3" s="1434"/>
      <c r="O3" s="1434"/>
      <c r="P3" s="1434"/>
      <c r="Q3" s="791"/>
      <c r="R3" s="790"/>
      <c r="S3" s="790"/>
      <c r="T3" s="790"/>
      <c r="U3" s="681"/>
      <c r="V3" s="846"/>
      <c r="W3" s="792"/>
      <c r="X3" s="792"/>
      <c r="Y3" s="792"/>
      <c r="Z3" s="792"/>
      <c r="AA3" s="793"/>
      <c r="AB3" s="793"/>
    </row>
    <row r="4" spans="1:1691" ht="3.6" customHeight="1" x14ac:dyDescent="0.3">
      <c r="B4" s="796"/>
      <c r="C4" s="796"/>
      <c r="D4" s="848"/>
      <c r="E4" s="796"/>
      <c r="F4" s="796"/>
      <c r="G4" s="796"/>
      <c r="H4" s="796"/>
      <c r="I4" s="796"/>
      <c r="J4" s="796"/>
      <c r="K4" s="796"/>
      <c r="L4" s="849"/>
      <c r="M4" s="796"/>
      <c r="O4" s="796"/>
      <c r="U4" s="799"/>
    </row>
    <row r="5" spans="1:1691" s="816" customFormat="1" ht="24.75" customHeight="1" x14ac:dyDescent="0.3">
      <c r="A5" s="851"/>
      <c r="B5" s="852" t="str">
        <f ca="1">' '!A41</f>
        <v>No.</v>
      </c>
      <c r="C5" s="934" t="str">
        <f ca="1">' '!A42</f>
        <v>Stratégies</v>
      </c>
      <c r="D5" s="802" t="str">
        <f ca="1">B5</f>
        <v>No.</v>
      </c>
      <c r="E5" s="935" t="str">
        <f ca="1">' '!A133</f>
        <v>Indicateurs</v>
      </c>
      <c r="F5" s="936" t="str">
        <f ca="1">' '!A44</f>
        <v>état actuel</v>
      </c>
      <c r="G5" s="937" t="str">
        <f ca="1">' '!A45</f>
        <v>état visé</v>
      </c>
      <c r="H5" s="937" t="str">
        <f ca="1">' '!A46</f>
        <v>atteint</v>
      </c>
      <c r="I5" s="936" t="str">
        <f ca="1">' '!A47</f>
        <v>rouge</v>
      </c>
      <c r="J5" s="936" t="str">
        <f ca="1">' '!A48</f>
        <v>jaune</v>
      </c>
      <c r="K5" s="937" t="str">
        <f ca="1">' '!A46</f>
        <v>atteint</v>
      </c>
      <c r="L5" s="859"/>
      <c r="M5" s="802" t="str">
        <f ca="1">B5</f>
        <v>No.</v>
      </c>
      <c r="N5" s="938" t="str">
        <f ca="1">' '!A49</f>
        <v>Objectifs stratégique</v>
      </c>
      <c r="O5" s="802" t="str">
        <f ca="1">B5</f>
        <v>No.</v>
      </c>
      <c r="P5" s="938" t="str">
        <f ca="1">' '!A51</f>
        <v>Projets stratégiques &amp; mesures</v>
      </c>
      <c r="Q5" s="939" t="s">
        <v>481</v>
      </c>
      <c r="R5" s="940" t="str">
        <f ca="1">' '!A55</f>
        <v>Qui ?</v>
      </c>
      <c r="S5" s="940" t="str">
        <f ca="1">' '!A53</f>
        <v>Début</v>
      </c>
      <c r="T5" s="940" t="str">
        <f ca="1">' '!A54</f>
        <v>Fin</v>
      </c>
      <c r="U5" s="941" t="s">
        <v>526</v>
      </c>
      <c r="V5" s="864" t="s">
        <v>21</v>
      </c>
      <c r="W5" s="814"/>
      <c r="X5" s="814"/>
      <c r="Y5" s="814"/>
      <c r="Z5" s="814"/>
      <c r="AA5" s="815"/>
      <c r="AB5" s="815"/>
    </row>
    <row r="6" spans="1:1691" s="827" customFormat="1" ht="9" customHeight="1" x14ac:dyDescent="0.3">
      <c r="A6" s="865"/>
      <c r="B6" s="820"/>
      <c r="C6" s="818"/>
      <c r="D6" s="795"/>
      <c r="E6" s="818"/>
      <c r="F6" s="819"/>
      <c r="G6" s="819"/>
      <c r="H6" s="819"/>
      <c r="I6" s="819"/>
      <c r="J6" s="819"/>
      <c r="K6" s="819"/>
      <c r="L6" s="866"/>
      <c r="M6" s="820"/>
      <c r="N6" s="821"/>
      <c r="O6" s="820"/>
      <c r="P6" s="821"/>
      <c r="Q6" s="822"/>
      <c r="R6" s="821"/>
      <c r="S6" s="821"/>
      <c r="T6" s="821"/>
      <c r="U6" s="823"/>
      <c r="V6" s="867" t="str">
        <f>IF($C$7="","","drucken")</f>
        <v>drucken</v>
      </c>
      <c r="W6" s="825"/>
      <c r="X6" s="825"/>
      <c r="Y6" s="825"/>
      <c r="Z6" s="825"/>
      <c r="AA6" s="826"/>
      <c r="AB6" s="826"/>
    </row>
    <row r="7" spans="1:1691" ht="13.8" x14ac:dyDescent="0.3">
      <c r="A7" s="847" t="str">
        <f t="shared" ref="A7:A14" si="0">IF($C$7="","","ok")</f>
        <v>ok</v>
      </c>
      <c r="B7" s="868">
        <v>1</v>
      </c>
      <c r="C7" s="1398" t="s">
        <v>1649</v>
      </c>
      <c r="D7" s="1387" t="s">
        <v>83</v>
      </c>
      <c r="E7" s="1388" t="s">
        <v>245</v>
      </c>
      <c r="F7" s="1390">
        <v>70</v>
      </c>
      <c r="G7" s="1386">
        <v>100</v>
      </c>
      <c r="H7" s="1376">
        <f>IF(E7="","",
IF(G7="","",
IF(F7=G7,100%,
IF(ISERROR(G7/F7),0,
IF(ISERROR(F7/G7),0,
IF(F7&lt;&gt;0,F7/G7,
0%))))))</f>
        <v>0.7</v>
      </c>
      <c r="I7" s="1378">
        <f>Logo!$F$15</f>
        <v>0.7</v>
      </c>
      <c r="J7" s="1380">
        <f>Logo!$F$16</f>
        <v>0.9</v>
      </c>
      <c r="K7" s="1374">
        <f>IF(E7="","",
IF(H7="","",
IF(F7=G7,100%,
IF(ISERROR(G7/F7),0,
IF(ISERROR(F7/G7),0,
IF(F7&lt;&gt;0,F7/G7,
0%))))))</f>
        <v>0.7</v>
      </c>
      <c r="L7" s="1372">
        <f>IF(E7="",0,
IF(H7&gt;=J7,1,
IF(AND(H7&gt;I7,H7&lt;J7),2,3)))</f>
        <v>3</v>
      </c>
      <c r="M7" s="79" t="s">
        <v>123</v>
      </c>
      <c r="N7" s="6" t="s">
        <v>515</v>
      </c>
      <c r="O7" s="79" t="s">
        <v>321</v>
      </c>
      <c r="P7" s="7" t="s">
        <v>505</v>
      </c>
      <c r="Q7" s="77">
        <v>1</v>
      </c>
      <c r="R7" s="9" t="s">
        <v>246</v>
      </c>
      <c r="S7" s="10">
        <f ca="1">TODAY()</f>
        <v>46049</v>
      </c>
      <c r="T7" s="10">
        <f ca="1">S7+30</f>
        <v>46079</v>
      </c>
      <c r="U7" s="361">
        <v>1</v>
      </c>
      <c r="V7" s="841" t="str">
        <f>IF($C$7="","","drucken")</f>
        <v>drucken</v>
      </c>
    </row>
    <row r="8" spans="1:1691" ht="13.8" x14ac:dyDescent="0.3">
      <c r="A8" s="847" t="str">
        <f t="shared" si="0"/>
        <v>ok</v>
      </c>
      <c r="B8" s="704">
        <v>1</v>
      </c>
      <c r="C8" s="1398"/>
      <c r="D8" s="1387"/>
      <c r="E8" s="1389"/>
      <c r="F8" s="1391"/>
      <c r="G8" s="1386"/>
      <c r="H8" s="1377"/>
      <c r="I8" s="1379"/>
      <c r="J8" s="1381"/>
      <c r="K8" s="1375"/>
      <c r="L8" s="1373"/>
      <c r="M8" s="79" t="s">
        <v>124</v>
      </c>
      <c r="N8" s="6"/>
      <c r="O8" s="79" t="s">
        <v>322</v>
      </c>
      <c r="P8" s="7" t="s">
        <v>506</v>
      </c>
      <c r="Q8" s="77">
        <v>2</v>
      </c>
      <c r="R8" s="9"/>
      <c r="S8" s="10"/>
      <c r="T8" s="10"/>
      <c r="U8" s="361">
        <v>2</v>
      </c>
      <c r="V8" s="841" t="str">
        <f t="shared" ref="V8:V14" si="1">IF($C$7="","","drucken")</f>
        <v>drucken</v>
      </c>
    </row>
    <row r="9" spans="1:1691" ht="13.8" x14ac:dyDescent="0.3">
      <c r="A9" s="847" t="str">
        <f t="shared" si="0"/>
        <v>ok</v>
      </c>
      <c r="B9" s="704">
        <v>1</v>
      </c>
      <c r="C9" s="1398"/>
      <c r="D9" s="1387" t="s">
        <v>84</v>
      </c>
      <c r="E9" s="1394" t="s">
        <v>261</v>
      </c>
      <c r="F9" s="1386">
        <v>90</v>
      </c>
      <c r="G9" s="1386">
        <v>100</v>
      </c>
      <c r="H9" s="1376">
        <f>IF(E9="","",
IF(G9="","",
IF(F9=G9,100%,
IF(ISERROR(G9/F9),0,
IF(ISERROR(F9/G9),0,
IF(F9&lt;&gt;0,F9/G9,
0%))))))</f>
        <v>0.9</v>
      </c>
      <c r="I9" s="1378">
        <f>Logo!$F$15</f>
        <v>0.7</v>
      </c>
      <c r="J9" s="1380">
        <f>Logo!$F$16</f>
        <v>0.9</v>
      </c>
      <c r="K9" s="1374">
        <f>IF(E9="","",
IF(H9="","",
IF(F9=G9,100%,
IF(ISERROR(G9/F9),0,
IF(ISERROR(F9/G9),0,
IF(F9&lt;&gt;0,F9/G9,
0%))))))</f>
        <v>0.9</v>
      </c>
      <c r="L9" s="1372">
        <f>IF(E9="",0,
IF(H9&gt;=J9,1,
IF(AND(H9&gt;I9,H9&lt;J9),2,3)))</f>
        <v>1</v>
      </c>
      <c r="M9" s="79" t="s">
        <v>125</v>
      </c>
      <c r="N9" s="6"/>
      <c r="O9" s="79" t="s">
        <v>323</v>
      </c>
      <c r="P9" s="7" t="s">
        <v>527</v>
      </c>
      <c r="Q9" s="77">
        <v>3</v>
      </c>
      <c r="R9" s="9"/>
      <c r="S9" s="10"/>
      <c r="T9" s="10"/>
      <c r="U9" s="361">
        <v>3</v>
      </c>
      <c r="V9" s="841" t="str">
        <f t="shared" si="1"/>
        <v>drucken</v>
      </c>
    </row>
    <row r="10" spans="1:1691" ht="13.8" x14ac:dyDescent="0.3">
      <c r="A10" s="847" t="str">
        <f t="shared" si="0"/>
        <v>ok</v>
      </c>
      <c r="B10" s="704">
        <v>1</v>
      </c>
      <c r="C10" s="1398"/>
      <c r="D10" s="1387"/>
      <c r="E10" s="1394"/>
      <c r="F10" s="1386"/>
      <c r="G10" s="1386"/>
      <c r="H10" s="1377"/>
      <c r="I10" s="1379"/>
      <c r="J10" s="1381"/>
      <c r="K10" s="1375"/>
      <c r="L10" s="1373"/>
      <c r="M10" s="79" t="s">
        <v>126</v>
      </c>
      <c r="N10" s="6"/>
      <c r="O10" s="79" t="s">
        <v>324</v>
      </c>
      <c r="P10" s="7"/>
      <c r="Q10" s="77"/>
      <c r="R10" s="9"/>
      <c r="S10" s="10"/>
      <c r="T10" s="10"/>
      <c r="U10" s="361"/>
      <c r="V10" s="841" t="str">
        <f t="shared" si="1"/>
        <v>drucken</v>
      </c>
    </row>
    <row r="11" spans="1:1691" ht="13.8" x14ac:dyDescent="0.3">
      <c r="A11" s="847" t="str">
        <f t="shared" si="0"/>
        <v>ok</v>
      </c>
      <c r="B11" s="704">
        <v>1</v>
      </c>
      <c r="C11" s="1398"/>
      <c r="D11" s="1387" t="s">
        <v>85</v>
      </c>
      <c r="E11" s="1403" t="s">
        <v>528</v>
      </c>
      <c r="F11" s="1386">
        <v>10</v>
      </c>
      <c r="G11" s="1386">
        <v>100</v>
      </c>
      <c r="H11" s="1376">
        <f>IF(E11="","",
IF(G11="","",
IF(F11=G11,100%,
IF(ISERROR(G11/F11),0,
IF(ISERROR(F11/G11),0,
IF(F11&lt;&gt;0,F11/G11,
0%))))))</f>
        <v>0.1</v>
      </c>
      <c r="I11" s="1378">
        <f>Logo!$F$15</f>
        <v>0.7</v>
      </c>
      <c r="J11" s="1380">
        <f>Logo!$F$16</f>
        <v>0.9</v>
      </c>
      <c r="K11" s="1374">
        <f>IF(E11="","",
IF(H11="","",
IF(F11=G11,100%,
IF(ISERROR(G11/F11),0,
IF(ISERROR(F11/G11),0,
IF(F11&lt;&gt;0,F11/G11,
0%))))))</f>
        <v>0.1</v>
      </c>
      <c r="L11" s="1372">
        <f>IF(E11="",0,
IF(H11&gt;=J11,1,
IF(AND(H11&gt;I11,H11&lt;J11),2,3)))</f>
        <v>3</v>
      </c>
      <c r="M11" s="79" t="s">
        <v>127</v>
      </c>
      <c r="N11" s="6"/>
      <c r="O11" s="79" t="s">
        <v>325</v>
      </c>
      <c r="P11" s="7"/>
      <c r="Q11" s="77"/>
      <c r="R11" s="9"/>
      <c r="S11" s="10"/>
      <c r="T11" s="10"/>
      <c r="U11" s="361"/>
      <c r="V11" s="841" t="str">
        <f t="shared" si="1"/>
        <v>drucken</v>
      </c>
    </row>
    <row r="12" spans="1:1691" ht="13.8" x14ac:dyDescent="0.3">
      <c r="A12" s="847" t="str">
        <f t="shared" si="0"/>
        <v>ok</v>
      </c>
      <c r="B12" s="704">
        <v>1</v>
      </c>
      <c r="C12" s="1398"/>
      <c r="D12" s="1387"/>
      <c r="E12" s="1394"/>
      <c r="F12" s="1386"/>
      <c r="G12" s="1386"/>
      <c r="H12" s="1377"/>
      <c r="I12" s="1379"/>
      <c r="J12" s="1381"/>
      <c r="K12" s="1375"/>
      <c r="L12" s="1373"/>
      <c r="M12" s="79" t="s">
        <v>128</v>
      </c>
      <c r="N12" s="6"/>
      <c r="O12" s="79" t="s">
        <v>326</v>
      </c>
      <c r="P12" s="7"/>
      <c r="Q12" s="77"/>
      <c r="R12" s="9"/>
      <c r="S12" s="10"/>
      <c r="T12" s="10"/>
      <c r="U12" s="361"/>
      <c r="V12" s="841" t="str">
        <f t="shared" si="1"/>
        <v>drucken</v>
      </c>
    </row>
    <row r="13" spans="1:1691" ht="13.8" x14ac:dyDescent="0.3">
      <c r="A13" s="847" t="str">
        <f t="shared" si="0"/>
        <v>ok</v>
      </c>
      <c r="B13" s="704">
        <v>1</v>
      </c>
      <c r="C13" s="1398"/>
      <c r="D13" s="1387" t="s">
        <v>86</v>
      </c>
      <c r="E13" s="1394"/>
      <c r="F13" s="1386"/>
      <c r="G13" s="1386"/>
      <c r="H13" s="1376" t="str">
        <f>IF(E13="","",
IF(G13="","",
IF(F13=G13,100%,
IF(ISERROR(G13/F13),0,
IF(ISERROR(F13/G13),0,
IF(F13&lt;&gt;0,F13/G13,
0%))))))</f>
        <v/>
      </c>
      <c r="I13" s="1378">
        <f>Logo!$F$15</f>
        <v>0.7</v>
      </c>
      <c r="J13" s="1380">
        <f>Logo!$F$16</f>
        <v>0.9</v>
      </c>
      <c r="K13" s="1374" t="str">
        <f>IF(E13="","",
IF(H13="","",
IF(F13=G13,100%,
IF(ISERROR(G13/F13),0,
IF(ISERROR(F13/G13),0,
IF(F13&lt;&gt;0,F13/G13,
0%))))))</f>
        <v/>
      </c>
      <c r="L13" s="1372">
        <f>IF(E13="",0,
IF(H13&gt;=J13,1,
IF(AND(H13&gt;I13,H13&lt;J13),2,3)))</f>
        <v>0</v>
      </c>
      <c r="M13" s="79" t="s">
        <v>129</v>
      </c>
      <c r="N13" s="6"/>
      <c r="O13" s="79" t="s">
        <v>327</v>
      </c>
      <c r="P13" s="7"/>
      <c r="Q13" s="77"/>
      <c r="R13" s="9"/>
      <c r="S13" s="10"/>
      <c r="T13" s="10"/>
      <c r="U13" s="361"/>
      <c r="V13" s="841" t="str">
        <f t="shared" si="1"/>
        <v>drucken</v>
      </c>
    </row>
    <row r="14" spans="1:1691" ht="13.8" x14ac:dyDescent="0.3">
      <c r="A14" s="847" t="str">
        <f t="shared" si="0"/>
        <v>ok</v>
      </c>
      <c r="B14" s="704">
        <v>1</v>
      </c>
      <c r="C14" s="1398"/>
      <c r="D14" s="1387"/>
      <c r="E14" s="1394"/>
      <c r="F14" s="1386"/>
      <c r="G14" s="1386"/>
      <c r="H14" s="1377"/>
      <c r="I14" s="1379"/>
      <c r="J14" s="1381"/>
      <c r="K14" s="1375"/>
      <c r="L14" s="1373"/>
      <c r="M14" s="79" t="s">
        <v>130</v>
      </c>
      <c r="N14" s="6"/>
      <c r="O14" s="80" t="s">
        <v>328</v>
      </c>
      <c r="P14" s="7"/>
      <c r="Q14" s="77"/>
      <c r="R14" s="9"/>
      <c r="S14" s="10"/>
      <c r="T14" s="10"/>
      <c r="U14" s="361"/>
      <c r="V14" s="841" t="str">
        <f t="shared" si="1"/>
        <v>drucken</v>
      </c>
    </row>
    <row r="15" spans="1:1691" ht="13.8" x14ac:dyDescent="0.3">
      <c r="A15" s="847" t="str">
        <f t="shared" ref="A15:A22" si="2">IF($C$15="","","ok")</f>
        <v/>
      </c>
      <c r="B15" s="868">
        <v>2</v>
      </c>
      <c r="C15" s="1392"/>
      <c r="D15" s="1432" t="s">
        <v>87</v>
      </c>
      <c r="E15" s="1394"/>
      <c r="F15" s="1395"/>
      <c r="G15" s="1397"/>
      <c r="H15" s="1376" t="str">
        <f>IF(E15="","",
IF(G15="","",
IF(F15=G15,100%,
IF(ISERROR(G15/F15),0,
IF(ISERROR(F15/G15),0,
IF(F15&lt;&gt;0,F15/G15,
0%))))))</f>
        <v/>
      </c>
      <c r="I15" s="1378">
        <f>Logo!$F$15</f>
        <v>0.7</v>
      </c>
      <c r="J15" s="1380">
        <f>Logo!$F$16</f>
        <v>0.9</v>
      </c>
      <c r="K15" s="1374" t="str">
        <f>IF(E15="","",
IF(H15="","",
IF(F15=G15,100%,
IF(ISERROR(G15/F15),0,
IF(ISERROR(F15/G15),0,
IF(F15&lt;&gt;0,F15/G15,
0%))))))</f>
        <v/>
      </c>
      <c r="L15" s="1372">
        <f>IF(E15="",0,
IF(H15&gt;=J15,1,
IF(AND(H15&gt;I15,H15&lt;J15),2,3)))</f>
        <v>0</v>
      </c>
      <c r="M15" s="81" t="s">
        <v>131</v>
      </c>
      <c r="N15" s="11"/>
      <c r="O15" s="81" t="s">
        <v>329</v>
      </c>
      <c r="P15" s="12"/>
      <c r="Q15" s="78"/>
      <c r="R15" s="14"/>
      <c r="S15" s="15"/>
      <c r="T15" s="15"/>
      <c r="U15" s="362"/>
      <c r="V15" s="841" t="str">
        <f>IF($C$15="","","drucken")</f>
        <v/>
      </c>
    </row>
    <row r="16" spans="1:1691" s="800" customFormat="1" ht="13.8" x14ac:dyDescent="0.3">
      <c r="A16" s="847" t="str">
        <f t="shared" si="2"/>
        <v/>
      </c>
      <c r="B16" s="704">
        <v>2</v>
      </c>
      <c r="C16" s="1392"/>
      <c r="D16" s="1433"/>
      <c r="E16" s="1394"/>
      <c r="F16" s="1396"/>
      <c r="G16" s="1397"/>
      <c r="H16" s="1377"/>
      <c r="I16" s="1379"/>
      <c r="J16" s="1381"/>
      <c r="K16" s="1375"/>
      <c r="L16" s="1373"/>
      <c r="M16" s="81" t="s">
        <v>132</v>
      </c>
      <c r="N16" s="11"/>
      <c r="O16" s="81" t="s">
        <v>330</v>
      </c>
      <c r="P16" s="12"/>
      <c r="Q16" s="78"/>
      <c r="R16" s="14"/>
      <c r="S16" s="15"/>
      <c r="T16" s="15"/>
      <c r="U16" s="362"/>
      <c r="V16" s="841" t="str">
        <f t="shared" ref="V16:V22" si="3">IF($C$15="","","drucken")</f>
        <v/>
      </c>
      <c r="AA16" s="801"/>
      <c r="AB16" s="801"/>
      <c r="AC16" s="641"/>
      <c r="AD16" s="641"/>
      <c r="AE16" s="641"/>
      <c r="AF16" s="641"/>
      <c r="AG16" s="641"/>
      <c r="AH16" s="641"/>
      <c r="AI16" s="641"/>
      <c r="AJ16" s="641"/>
      <c r="AK16" s="641"/>
      <c r="AL16" s="641"/>
      <c r="AM16" s="641"/>
      <c r="AN16" s="641"/>
      <c r="AO16" s="641"/>
      <c r="AP16" s="641"/>
      <c r="AQ16" s="641"/>
      <c r="AR16" s="641"/>
      <c r="AS16" s="641"/>
      <c r="AT16" s="641"/>
      <c r="AU16" s="641"/>
      <c r="AV16" s="641"/>
      <c r="AW16" s="641"/>
      <c r="AX16" s="641"/>
      <c r="AY16" s="641"/>
      <c r="AZ16" s="641"/>
      <c r="BA16" s="641"/>
      <c r="BB16" s="641"/>
      <c r="BC16" s="641"/>
      <c r="BD16" s="641"/>
      <c r="BE16" s="641"/>
      <c r="BF16" s="641"/>
      <c r="BG16" s="641"/>
      <c r="BH16" s="641"/>
      <c r="BI16" s="641"/>
      <c r="BJ16" s="641"/>
      <c r="BK16" s="641"/>
      <c r="BL16" s="641"/>
      <c r="BM16" s="641"/>
      <c r="BN16" s="641"/>
      <c r="BO16" s="641"/>
      <c r="BP16" s="641"/>
      <c r="BQ16" s="641"/>
      <c r="BR16" s="641"/>
      <c r="BS16" s="641"/>
      <c r="BT16" s="641"/>
      <c r="BU16" s="641"/>
      <c r="BV16" s="641"/>
      <c r="BW16" s="641"/>
      <c r="BX16" s="641"/>
      <c r="BY16" s="641"/>
      <c r="BZ16" s="641"/>
      <c r="CA16" s="641"/>
      <c r="CB16" s="641"/>
      <c r="CC16" s="641"/>
      <c r="CD16" s="641"/>
      <c r="CE16" s="641"/>
      <c r="CF16" s="641"/>
      <c r="CG16" s="641"/>
      <c r="CH16" s="641"/>
      <c r="CI16" s="641"/>
      <c r="CJ16" s="641"/>
      <c r="CK16" s="641"/>
      <c r="CL16" s="641"/>
      <c r="CM16" s="641"/>
      <c r="CN16" s="641"/>
      <c r="CO16" s="641"/>
      <c r="CP16" s="641"/>
      <c r="CQ16" s="641"/>
      <c r="CR16" s="641"/>
      <c r="CS16" s="641"/>
      <c r="CT16" s="641"/>
      <c r="CU16" s="641"/>
      <c r="CV16" s="641"/>
      <c r="CW16" s="641"/>
      <c r="CX16" s="641"/>
      <c r="CY16" s="641"/>
      <c r="CZ16" s="641"/>
      <c r="DA16" s="641"/>
      <c r="DB16" s="641"/>
      <c r="DC16" s="641"/>
      <c r="DD16" s="641"/>
      <c r="DE16" s="641"/>
      <c r="DF16" s="641"/>
      <c r="DG16" s="641"/>
      <c r="DH16" s="641"/>
      <c r="DI16" s="641"/>
      <c r="DJ16" s="641"/>
      <c r="DK16" s="641"/>
      <c r="DL16" s="641"/>
      <c r="DM16" s="641"/>
      <c r="DN16" s="641"/>
      <c r="DO16" s="641"/>
      <c r="DP16" s="641"/>
      <c r="DQ16" s="641"/>
      <c r="DR16" s="641"/>
      <c r="DS16" s="641"/>
      <c r="DT16" s="641"/>
      <c r="DU16" s="641"/>
      <c r="DV16" s="641"/>
      <c r="DW16" s="641"/>
      <c r="DX16" s="641"/>
      <c r="DY16" s="641"/>
      <c r="DZ16" s="641"/>
      <c r="EA16" s="641"/>
      <c r="EB16" s="641"/>
      <c r="EC16" s="641"/>
      <c r="ED16" s="641"/>
      <c r="EE16" s="641"/>
      <c r="EF16" s="641"/>
      <c r="EG16" s="641"/>
      <c r="EH16" s="641"/>
      <c r="EI16" s="641"/>
      <c r="EJ16" s="641"/>
      <c r="EK16" s="641"/>
      <c r="EL16" s="641"/>
      <c r="EM16" s="641"/>
      <c r="EN16" s="641"/>
      <c r="EO16" s="641"/>
      <c r="EP16" s="641"/>
      <c r="EQ16" s="641"/>
      <c r="ER16" s="641"/>
      <c r="ES16" s="641"/>
      <c r="ET16" s="641"/>
      <c r="EU16" s="641"/>
      <c r="EV16" s="641"/>
      <c r="EW16" s="641"/>
      <c r="EX16" s="641"/>
      <c r="EY16" s="641"/>
      <c r="EZ16" s="641"/>
      <c r="FA16" s="641"/>
      <c r="FB16" s="641"/>
      <c r="FC16" s="641"/>
      <c r="FD16" s="641"/>
      <c r="FE16" s="641"/>
      <c r="FF16" s="641"/>
      <c r="FG16" s="641"/>
      <c r="FH16" s="641"/>
      <c r="FI16" s="641"/>
      <c r="FJ16" s="641"/>
      <c r="FK16" s="641"/>
      <c r="FL16" s="641"/>
      <c r="FM16" s="641"/>
      <c r="FN16" s="641"/>
      <c r="FO16" s="641"/>
      <c r="FP16" s="641"/>
      <c r="FQ16" s="641"/>
      <c r="FR16" s="641"/>
      <c r="FS16" s="641"/>
      <c r="FT16" s="641"/>
      <c r="FU16" s="641"/>
      <c r="FV16" s="641"/>
      <c r="FW16" s="641"/>
      <c r="FX16" s="641"/>
      <c r="FY16" s="641"/>
      <c r="FZ16" s="641"/>
      <c r="GA16" s="641"/>
      <c r="GB16" s="641"/>
      <c r="GC16" s="641"/>
      <c r="GD16" s="641"/>
      <c r="GE16" s="641"/>
      <c r="GF16" s="641"/>
      <c r="GG16" s="641"/>
      <c r="GH16" s="641"/>
      <c r="GI16" s="641"/>
      <c r="GJ16" s="641"/>
      <c r="GK16" s="641"/>
      <c r="GL16" s="641"/>
      <c r="GM16" s="641"/>
      <c r="GN16" s="641"/>
      <c r="GO16" s="641"/>
      <c r="GP16" s="641"/>
      <c r="GQ16" s="641"/>
      <c r="GR16" s="641"/>
      <c r="GS16" s="641"/>
      <c r="GT16" s="641"/>
      <c r="GU16" s="641"/>
      <c r="GV16" s="641"/>
      <c r="GW16" s="641"/>
      <c r="GX16" s="641"/>
      <c r="GY16" s="641"/>
      <c r="GZ16" s="641"/>
      <c r="HA16" s="641"/>
      <c r="HB16" s="641"/>
      <c r="HC16" s="641"/>
      <c r="HD16" s="641"/>
      <c r="HE16" s="641"/>
      <c r="HF16" s="641"/>
      <c r="HG16" s="641"/>
      <c r="HH16" s="641"/>
      <c r="HI16" s="641"/>
      <c r="HJ16" s="641"/>
      <c r="HK16" s="641"/>
      <c r="HL16" s="641"/>
      <c r="HM16" s="641"/>
      <c r="HN16" s="641"/>
      <c r="HO16" s="641"/>
      <c r="HP16" s="641"/>
      <c r="HQ16" s="641"/>
      <c r="HR16" s="641"/>
      <c r="HS16" s="641"/>
      <c r="HT16" s="641"/>
      <c r="HU16" s="641"/>
      <c r="HV16" s="641"/>
      <c r="HW16" s="641"/>
      <c r="HX16" s="641"/>
      <c r="HY16" s="641"/>
      <c r="HZ16" s="641"/>
      <c r="IA16" s="641"/>
      <c r="IB16" s="641"/>
      <c r="IC16" s="641"/>
      <c r="ID16" s="641"/>
      <c r="IE16" s="641"/>
      <c r="IF16" s="641"/>
      <c r="IG16" s="641"/>
      <c r="IH16" s="641"/>
      <c r="II16" s="641"/>
      <c r="IJ16" s="641"/>
      <c r="IK16" s="641"/>
      <c r="IL16" s="641"/>
      <c r="IM16" s="641"/>
      <c r="IN16" s="641"/>
      <c r="IO16" s="641"/>
      <c r="IP16" s="641"/>
      <c r="IQ16" s="641"/>
      <c r="IR16" s="641"/>
      <c r="IS16" s="641"/>
      <c r="IT16" s="641"/>
      <c r="IU16" s="641"/>
      <c r="IV16" s="641"/>
      <c r="IW16" s="641"/>
      <c r="IX16" s="641"/>
      <c r="IY16" s="641"/>
      <c r="IZ16" s="641"/>
      <c r="JA16" s="641"/>
      <c r="JB16" s="641"/>
      <c r="JC16" s="641"/>
      <c r="JD16" s="641"/>
      <c r="JE16" s="641"/>
      <c r="JF16" s="641"/>
      <c r="JG16" s="641"/>
      <c r="JH16" s="641"/>
      <c r="JI16" s="641"/>
      <c r="JJ16" s="641"/>
      <c r="JK16" s="641"/>
      <c r="JL16" s="641"/>
      <c r="JM16" s="641"/>
      <c r="JN16" s="641"/>
      <c r="JO16" s="641"/>
      <c r="JP16" s="641"/>
      <c r="JQ16" s="641"/>
      <c r="JR16" s="641"/>
      <c r="JS16" s="641"/>
      <c r="JT16" s="641"/>
      <c r="JU16" s="641"/>
      <c r="JV16" s="641"/>
      <c r="JW16" s="641"/>
      <c r="JX16" s="641"/>
      <c r="JY16" s="641"/>
      <c r="JZ16" s="641"/>
      <c r="KA16" s="641"/>
      <c r="KB16" s="641"/>
      <c r="KC16" s="641"/>
      <c r="KD16" s="641"/>
      <c r="KE16" s="641"/>
      <c r="KF16" s="641"/>
      <c r="KG16" s="641"/>
      <c r="KH16" s="641"/>
      <c r="KI16" s="641"/>
      <c r="KJ16" s="641"/>
      <c r="KK16" s="641"/>
      <c r="KL16" s="641"/>
      <c r="KM16" s="641"/>
      <c r="KN16" s="641"/>
      <c r="KO16" s="641"/>
      <c r="KP16" s="641"/>
      <c r="KQ16" s="641"/>
      <c r="KR16" s="641"/>
      <c r="KS16" s="641"/>
      <c r="KT16" s="641"/>
      <c r="KU16" s="641"/>
      <c r="KV16" s="641"/>
      <c r="KW16" s="641"/>
      <c r="KX16" s="641"/>
      <c r="KY16" s="641"/>
      <c r="KZ16" s="641"/>
      <c r="LA16" s="641"/>
      <c r="LB16" s="641"/>
      <c r="LC16" s="641"/>
      <c r="LD16" s="641"/>
      <c r="LE16" s="641"/>
      <c r="LF16" s="641"/>
      <c r="LG16" s="641"/>
      <c r="LH16" s="641"/>
      <c r="LI16" s="641"/>
      <c r="LJ16" s="641"/>
      <c r="LK16" s="641"/>
      <c r="LL16" s="641"/>
      <c r="LM16" s="641"/>
      <c r="LN16" s="641"/>
      <c r="LO16" s="641"/>
      <c r="LP16" s="641"/>
      <c r="LQ16" s="641"/>
      <c r="LR16" s="641"/>
      <c r="LS16" s="641"/>
      <c r="LT16" s="641"/>
      <c r="LU16" s="641"/>
      <c r="LV16" s="641"/>
      <c r="LW16" s="641"/>
      <c r="LX16" s="641"/>
      <c r="LY16" s="641"/>
      <c r="LZ16" s="641"/>
      <c r="MA16" s="641"/>
      <c r="MB16" s="641"/>
      <c r="MC16" s="641"/>
      <c r="MD16" s="641"/>
      <c r="ME16" s="641"/>
      <c r="MF16" s="641"/>
      <c r="MG16" s="641"/>
      <c r="MH16" s="641"/>
      <c r="MI16" s="641"/>
      <c r="MJ16" s="641"/>
      <c r="MK16" s="641"/>
      <c r="ML16" s="641"/>
      <c r="MM16" s="641"/>
      <c r="MN16" s="641"/>
      <c r="MO16" s="641"/>
      <c r="MP16" s="641"/>
      <c r="MQ16" s="641"/>
      <c r="MR16" s="641"/>
      <c r="MS16" s="641"/>
      <c r="MT16" s="641"/>
      <c r="MU16" s="641"/>
      <c r="MV16" s="641"/>
      <c r="MW16" s="641"/>
      <c r="MX16" s="641"/>
      <c r="MY16" s="641"/>
      <c r="MZ16" s="641"/>
      <c r="NA16" s="641"/>
      <c r="NB16" s="641"/>
      <c r="NC16" s="641"/>
      <c r="ND16" s="641"/>
      <c r="NE16" s="641"/>
      <c r="NF16" s="641"/>
      <c r="NG16" s="641"/>
      <c r="NH16" s="641"/>
      <c r="NI16" s="641"/>
      <c r="NJ16" s="641"/>
      <c r="NK16" s="641"/>
      <c r="NL16" s="641"/>
      <c r="NM16" s="641"/>
      <c r="NN16" s="641"/>
      <c r="NO16" s="641"/>
      <c r="NP16" s="641"/>
      <c r="NQ16" s="641"/>
      <c r="NR16" s="641"/>
      <c r="NS16" s="641"/>
      <c r="NT16" s="641"/>
      <c r="NU16" s="641"/>
      <c r="NV16" s="641"/>
      <c r="NW16" s="641"/>
      <c r="NX16" s="641"/>
      <c r="NY16" s="641"/>
      <c r="NZ16" s="641"/>
      <c r="OA16" s="641"/>
      <c r="OB16" s="641"/>
      <c r="OC16" s="641"/>
      <c r="OD16" s="641"/>
      <c r="OE16" s="641"/>
      <c r="OF16" s="641"/>
      <c r="OG16" s="641"/>
      <c r="OH16" s="641"/>
      <c r="OI16" s="641"/>
      <c r="OJ16" s="641"/>
      <c r="OK16" s="641"/>
      <c r="OL16" s="641"/>
      <c r="OM16" s="641"/>
      <c r="ON16" s="641"/>
      <c r="OO16" s="641"/>
      <c r="OP16" s="641"/>
      <c r="OQ16" s="641"/>
      <c r="OR16" s="641"/>
      <c r="OS16" s="641"/>
      <c r="OT16" s="641"/>
      <c r="OU16" s="641"/>
      <c r="OV16" s="641"/>
      <c r="OW16" s="641"/>
      <c r="OX16" s="641"/>
      <c r="OY16" s="641"/>
      <c r="OZ16" s="641"/>
      <c r="PA16" s="641"/>
      <c r="PB16" s="641"/>
      <c r="PC16" s="641"/>
      <c r="PD16" s="641"/>
      <c r="PE16" s="641"/>
      <c r="PF16" s="641"/>
      <c r="PG16" s="641"/>
      <c r="PH16" s="641"/>
      <c r="PI16" s="641"/>
      <c r="PJ16" s="641"/>
      <c r="PK16" s="641"/>
      <c r="PL16" s="641"/>
      <c r="PM16" s="641"/>
      <c r="PN16" s="641"/>
      <c r="PO16" s="641"/>
      <c r="PP16" s="641"/>
      <c r="PQ16" s="641"/>
      <c r="PR16" s="641"/>
      <c r="PS16" s="641"/>
      <c r="PT16" s="641"/>
      <c r="PU16" s="641"/>
      <c r="PV16" s="641"/>
      <c r="PW16" s="641"/>
      <c r="PX16" s="641"/>
      <c r="PY16" s="641"/>
      <c r="PZ16" s="641"/>
      <c r="QA16" s="641"/>
      <c r="QB16" s="641"/>
      <c r="QC16" s="641"/>
      <c r="QD16" s="641"/>
      <c r="QE16" s="641"/>
      <c r="QF16" s="641"/>
      <c r="QG16" s="641"/>
      <c r="QH16" s="641"/>
      <c r="QI16" s="641"/>
      <c r="QJ16" s="641"/>
      <c r="QK16" s="641"/>
      <c r="QL16" s="641"/>
      <c r="QM16" s="641"/>
      <c r="QN16" s="641"/>
      <c r="QO16" s="641"/>
      <c r="QP16" s="641"/>
      <c r="QQ16" s="641"/>
      <c r="QR16" s="641"/>
      <c r="QS16" s="641"/>
      <c r="QT16" s="641"/>
      <c r="QU16" s="641"/>
      <c r="QV16" s="641"/>
      <c r="QW16" s="641"/>
      <c r="QX16" s="641"/>
      <c r="QY16" s="641"/>
      <c r="QZ16" s="641"/>
      <c r="RA16" s="641"/>
      <c r="RB16" s="641"/>
      <c r="RC16" s="641"/>
      <c r="RD16" s="641"/>
      <c r="RE16" s="641"/>
      <c r="RF16" s="641"/>
      <c r="RG16" s="641"/>
      <c r="RH16" s="641"/>
      <c r="RI16" s="641"/>
      <c r="RJ16" s="641"/>
      <c r="RK16" s="641"/>
      <c r="RL16" s="641"/>
      <c r="RM16" s="641"/>
      <c r="RN16" s="641"/>
      <c r="RO16" s="641"/>
      <c r="RP16" s="641"/>
      <c r="RQ16" s="641"/>
      <c r="RR16" s="641"/>
      <c r="RS16" s="641"/>
      <c r="RT16" s="641"/>
      <c r="RU16" s="641"/>
      <c r="RV16" s="641"/>
      <c r="RW16" s="641"/>
      <c r="RX16" s="641"/>
      <c r="RY16" s="641"/>
      <c r="RZ16" s="641"/>
      <c r="SA16" s="641"/>
      <c r="SB16" s="641"/>
      <c r="SC16" s="641"/>
      <c r="SD16" s="641"/>
      <c r="SE16" s="641"/>
      <c r="SF16" s="641"/>
      <c r="SG16" s="641"/>
      <c r="SH16" s="641"/>
      <c r="SI16" s="641"/>
      <c r="SJ16" s="641"/>
      <c r="SK16" s="641"/>
      <c r="SL16" s="641"/>
      <c r="SM16" s="641"/>
      <c r="SN16" s="641"/>
      <c r="SO16" s="641"/>
      <c r="SP16" s="641"/>
      <c r="SQ16" s="641"/>
      <c r="SR16" s="641"/>
      <c r="SS16" s="641"/>
      <c r="ST16" s="641"/>
      <c r="SU16" s="641"/>
      <c r="SV16" s="641"/>
      <c r="SW16" s="641"/>
      <c r="SX16" s="641"/>
      <c r="SY16" s="641"/>
      <c r="SZ16" s="641"/>
      <c r="TA16" s="641"/>
      <c r="TB16" s="641"/>
      <c r="TC16" s="641"/>
      <c r="TD16" s="641"/>
      <c r="TE16" s="641"/>
      <c r="TF16" s="641"/>
      <c r="TG16" s="641"/>
      <c r="TH16" s="641"/>
      <c r="TI16" s="641"/>
      <c r="TJ16" s="641"/>
      <c r="TK16" s="641"/>
      <c r="TL16" s="641"/>
      <c r="TM16" s="641"/>
      <c r="TN16" s="641"/>
      <c r="TO16" s="641"/>
      <c r="TP16" s="641"/>
      <c r="TQ16" s="641"/>
      <c r="TR16" s="641"/>
      <c r="TS16" s="641"/>
      <c r="TT16" s="641"/>
      <c r="TU16" s="641"/>
      <c r="TV16" s="641"/>
      <c r="TW16" s="641"/>
      <c r="TX16" s="641"/>
      <c r="TY16" s="641"/>
      <c r="TZ16" s="641"/>
      <c r="UA16" s="641"/>
      <c r="UB16" s="641"/>
      <c r="UC16" s="641"/>
      <c r="UD16" s="641"/>
      <c r="UE16" s="641"/>
      <c r="UF16" s="641"/>
      <c r="UG16" s="641"/>
      <c r="UH16" s="641"/>
      <c r="UI16" s="641"/>
      <c r="UJ16" s="641"/>
      <c r="UK16" s="641"/>
      <c r="UL16" s="641"/>
      <c r="UM16" s="641"/>
      <c r="UN16" s="641"/>
      <c r="UO16" s="641"/>
      <c r="UP16" s="641"/>
      <c r="UQ16" s="641"/>
      <c r="UR16" s="641"/>
      <c r="US16" s="641"/>
      <c r="UT16" s="641"/>
      <c r="UU16" s="641"/>
      <c r="UV16" s="641"/>
      <c r="UW16" s="641"/>
      <c r="UX16" s="641"/>
      <c r="UY16" s="641"/>
      <c r="UZ16" s="641"/>
      <c r="VA16" s="641"/>
      <c r="VB16" s="641"/>
      <c r="VC16" s="641"/>
      <c r="VD16" s="641"/>
      <c r="VE16" s="641"/>
      <c r="VF16" s="641"/>
      <c r="VG16" s="641"/>
      <c r="VH16" s="641"/>
      <c r="VI16" s="641"/>
      <c r="VJ16" s="641"/>
      <c r="VK16" s="641"/>
      <c r="VL16" s="641"/>
      <c r="VM16" s="641"/>
      <c r="VN16" s="641"/>
      <c r="VO16" s="641"/>
      <c r="VP16" s="641"/>
      <c r="VQ16" s="641"/>
      <c r="VR16" s="641"/>
      <c r="VS16" s="641"/>
      <c r="VT16" s="641"/>
      <c r="VU16" s="641"/>
      <c r="VV16" s="641"/>
      <c r="VW16" s="641"/>
      <c r="VX16" s="641"/>
      <c r="VY16" s="641"/>
      <c r="VZ16" s="641"/>
      <c r="WA16" s="641"/>
      <c r="WB16" s="641"/>
      <c r="WC16" s="641"/>
      <c r="WD16" s="641"/>
      <c r="WE16" s="641"/>
      <c r="WF16" s="641"/>
      <c r="WG16" s="641"/>
      <c r="WH16" s="641"/>
      <c r="WI16" s="641"/>
      <c r="WJ16" s="641"/>
      <c r="WK16" s="641"/>
      <c r="WL16" s="641"/>
      <c r="WM16" s="641"/>
      <c r="WN16" s="641"/>
      <c r="WO16" s="641"/>
      <c r="WP16" s="641"/>
      <c r="WQ16" s="641"/>
      <c r="WR16" s="641"/>
      <c r="WS16" s="641"/>
      <c r="WT16" s="641"/>
      <c r="WU16" s="641"/>
      <c r="WV16" s="641"/>
      <c r="WW16" s="641"/>
      <c r="WX16" s="641"/>
      <c r="WY16" s="641"/>
      <c r="WZ16" s="641"/>
      <c r="XA16" s="641"/>
      <c r="XB16" s="641"/>
      <c r="XC16" s="641"/>
      <c r="XD16" s="641"/>
      <c r="XE16" s="641"/>
      <c r="XF16" s="641"/>
      <c r="XG16" s="641"/>
      <c r="XH16" s="641"/>
      <c r="XI16" s="641"/>
      <c r="XJ16" s="641"/>
      <c r="XK16" s="641"/>
      <c r="XL16" s="641"/>
      <c r="XM16" s="641"/>
      <c r="XN16" s="641"/>
      <c r="XO16" s="641"/>
      <c r="XP16" s="641"/>
      <c r="XQ16" s="641"/>
      <c r="XR16" s="641"/>
      <c r="XS16" s="641"/>
      <c r="XT16" s="641"/>
      <c r="XU16" s="641"/>
      <c r="XV16" s="641"/>
      <c r="XW16" s="641"/>
      <c r="XX16" s="641"/>
      <c r="XY16" s="641"/>
      <c r="XZ16" s="641"/>
      <c r="YA16" s="641"/>
      <c r="YB16" s="641"/>
      <c r="YC16" s="641"/>
      <c r="YD16" s="641"/>
      <c r="YE16" s="641"/>
      <c r="YF16" s="641"/>
      <c r="YG16" s="641"/>
      <c r="YH16" s="641"/>
      <c r="YI16" s="641"/>
      <c r="YJ16" s="641"/>
      <c r="YK16" s="641"/>
      <c r="YL16" s="641"/>
      <c r="YM16" s="641"/>
      <c r="YN16" s="641"/>
      <c r="YO16" s="641"/>
      <c r="YP16" s="641"/>
      <c r="YQ16" s="641"/>
      <c r="YR16" s="641"/>
      <c r="YS16" s="641"/>
      <c r="YT16" s="641"/>
      <c r="YU16" s="641"/>
      <c r="YV16" s="641"/>
      <c r="YW16" s="641"/>
      <c r="YX16" s="641"/>
      <c r="YY16" s="641"/>
      <c r="YZ16" s="641"/>
      <c r="ZA16" s="641"/>
      <c r="ZB16" s="641"/>
      <c r="ZC16" s="641"/>
      <c r="ZD16" s="641"/>
      <c r="ZE16" s="641"/>
      <c r="ZF16" s="641"/>
      <c r="ZG16" s="641"/>
      <c r="ZH16" s="641"/>
      <c r="ZI16" s="641"/>
      <c r="ZJ16" s="641"/>
      <c r="ZK16" s="641"/>
      <c r="ZL16" s="641"/>
      <c r="ZM16" s="641"/>
      <c r="ZN16" s="641"/>
      <c r="ZO16" s="641"/>
      <c r="ZP16" s="641"/>
      <c r="ZQ16" s="641"/>
      <c r="ZR16" s="641"/>
      <c r="ZS16" s="641"/>
      <c r="ZT16" s="641"/>
      <c r="ZU16" s="641"/>
      <c r="ZV16" s="641"/>
      <c r="ZW16" s="641"/>
      <c r="ZX16" s="641"/>
      <c r="ZY16" s="641"/>
      <c r="ZZ16" s="641"/>
      <c r="AAA16" s="641"/>
      <c r="AAB16" s="641"/>
      <c r="AAC16" s="641"/>
      <c r="AAD16" s="641"/>
      <c r="AAE16" s="641"/>
      <c r="AAF16" s="641"/>
      <c r="AAG16" s="641"/>
      <c r="AAH16" s="641"/>
      <c r="AAI16" s="641"/>
      <c r="AAJ16" s="641"/>
      <c r="AAK16" s="641"/>
      <c r="AAL16" s="641"/>
      <c r="AAM16" s="641"/>
      <c r="AAN16" s="641"/>
      <c r="AAO16" s="641"/>
      <c r="AAP16" s="641"/>
      <c r="AAQ16" s="641"/>
      <c r="AAR16" s="641"/>
      <c r="AAS16" s="641"/>
      <c r="AAT16" s="641"/>
      <c r="AAU16" s="641"/>
      <c r="AAV16" s="641"/>
      <c r="AAW16" s="641"/>
      <c r="AAX16" s="641"/>
      <c r="AAY16" s="641"/>
      <c r="AAZ16" s="641"/>
      <c r="ABA16" s="641"/>
      <c r="ABB16" s="641"/>
      <c r="ABC16" s="641"/>
      <c r="ABD16" s="641"/>
      <c r="ABE16" s="641"/>
      <c r="ABF16" s="641"/>
      <c r="ABG16" s="641"/>
      <c r="ABH16" s="641"/>
      <c r="ABI16" s="641"/>
      <c r="ABJ16" s="641"/>
      <c r="ABK16" s="641"/>
      <c r="ABL16" s="641"/>
      <c r="ABM16" s="641"/>
      <c r="ABN16" s="641"/>
      <c r="ABO16" s="641"/>
      <c r="ABP16" s="641"/>
      <c r="ABQ16" s="641"/>
      <c r="ABR16" s="641"/>
      <c r="ABS16" s="641"/>
      <c r="ABT16" s="641"/>
      <c r="ABU16" s="641"/>
      <c r="ABV16" s="641"/>
      <c r="ABW16" s="641"/>
      <c r="ABX16" s="641"/>
      <c r="ABY16" s="641"/>
      <c r="ABZ16" s="641"/>
      <c r="ACA16" s="641"/>
      <c r="ACB16" s="641"/>
      <c r="ACC16" s="641"/>
      <c r="ACD16" s="641"/>
      <c r="ACE16" s="641"/>
      <c r="ACF16" s="641"/>
      <c r="ACG16" s="641"/>
      <c r="ACH16" s="641"/>
      <c r="ACI16" s="641"/>
      <c r="ACJ16" s="641"/>
      <c r="ACK16" s="641"/>
      <c r="ACL16" s="641"/>
      <c r="ACM16" s="641"/>
      <c r="ACN16" s="641"/>
      <c r="ACO16" s="641"/>
      <c r="ACP16" s="641"/>
      <c r="ACQ16" s="641"/>
      <c r="ACR16" s="641"/>
      <c r="ACS16" s="641"/>
      <c r="ACT16" s="641"/>
      <c r="ACU16" s="641"/>
      <c r="ACV16" s="641"/>
      <c r="ACW16" s="641"/>
      <c r="ACX16" s="641"/>
      <c r="ACY16" s="641"/>
      <c r="ACZ16" s="641"/>
      <c r="ADA16" s="641"/>
      <c r="ADB16" s="641"/>
      <c r="ADC16" s="641"/>
      <c r="ADD16" s="641"/>
      <c r="ADE16" s="641"/>
      <c r="ADF16" s="641"/>
      <c r="ADG16" s="641"/>
      <c r="ADH16" s="641"/>
      <c r="ADI16" s="641"/>
      <c r="ADJ16" s="641"/>
      <c r="ADK16" s="641"/>
      <c r="ADL16" s="641"/>
      <c r="ADM16" s="641"/>
      <c r="ADN16" s="641"/>
      <c r="ADO16" s="641"/>
      <c r="ADP16" s="641"/>
      <c r="ADQ16" s="641"/>
      <c r="ADR16" s="641"/>
      <c r="ADS16" s="641"/>
      <c r="ADT16" s="641"/>
      <c r="ADU16" s="641"/>
      <c r="ADV16" s="641"/>
      <c r="ADW16" s="641"/>
      <c r="ADX16" s="641"/>
      <c r="ADY16" s="641"/>
      <c r="ADZ16" s="641"/>
      <c r="AEA16" s="641"/>
      <c r="AEB16" s="641"/>
      <c r="AEC16" s="641"/>
      <c r="AED16" s="641"/>
      <c r="AEE16" s="641"/>
      <c r="AEF16" s="641"/>
      <c r="AEG16" s="641"/>
      <c r="AEH16" s="641"/>
      <c r="AEI16" s="641"/>
      <c r="AEJ16" s="641"/>
      <c r="AEK16" s="641"/>
      <c r="AEL16" s="641"/>
      <c r="AEM16" s="641"/>
      <c r="AEN16" s="641"/>
      <c r="AEO16" s="641"/>
      <c r="AEP16" s="641"/>
      <c r="AEQ16" s="641"/>
      <c r="AER16" s="641"/>
      <c r="AES16" s="641"/>
      <c r="AET16" s="641"/>
      <c r="AEU16" s="641"/>
      <c r="AEV16" s="641"/>
      <c r="AEW16" s="641"/>
      <c r="AEX16" s="641"/>
      <c r="AEY16" s="641"/>
      <c r="AEZ16" s="641"/>
      <c r="AFA16" s="641"/>
      <c r="AFB16" s="641"/>
      <c r="AFC16" s="641"/>
      <c r="AFD16" s="641"/>
      <c r="AFE16" s="641"/>
      <c r="AFF16" s="641"/>
      <c r="AFG16" s="641"/>
      <c r="AFH16" s="641"/>
      <c r="AFI16" s="641"/>
      <c r="AFJ16" s="641"/>
      <c r="AFK16" s="641"/>
      <c r="AFL16" s="641"/>
      <c r="AFM16" s="641"/>
      <c r="AFN16" s="641"/>
      <c r="AFO16" s="641"/>
      <c r="AFP16" s="641"/>
      <c r="AFQ16" s="641"/>
      <c r="AFR16" s="641"/>
      <c r="AFS16" s="641"/>
      <c r="AFT16" s="641"/>
      <c r="AFU16" s="641"/>
      <c r="AFV16" s="641"/>
      <c r="AFW16" s="641"/>
      <c r="AFX16" s="641"/>
      <c r="AFY16" s="641"/>
      <c r="AFZ16" s="641"/>
      <c r="AGA16" s="641"/>
      <c r="AGB16" s="641"/>
      <c r="AGC16" s="641"/>
      <c r="AGD16" s="641"/>
      <c r="AGE16" s="641"/>
      <c r="AGF16" s="641"/>
      <c r="AGG16" s="641"/>
      <c r="AGH16" s="641"/>
      <c r="AGI16" s="641"/>
      <c r="AGJ16" s="641"/>
      <c r="AGK16" s="641"/>
      <c r="AGL16" s="641"/>
      <c r="AGM16" s="641"/>
      <c r="AGN16" s="641"/>
      <c r="AGO16" s="641"/>
      <c r="AGP16" s="641"/>
      <c r="AGQ16" s="641"/>
      <c r="AGR16" s="641"/>
      <c r="AGS16" s="641"/>
      <c r="AGT16" s="641"/>
      <c r="AGU16" s="641"/>
      <c r="AGV16" s="641"/>
      <c r="AGW16" s="641"/>
      <c r="AGX16" s="641"/>
      <c r="AGY16" s="641"/>
      <c r="AGZ16" s="641"/>
      <c r="AHA16" s="641"/>
      <c r="AHB16" s="641"/>
      <c r="AHC16" s="641"/>
      <c r="AHD16" s="641"/>
      <c r="AHE16" s="641"/>
      <c r="AHF16" s="641"/>
      <c r="AHG16" s="641"/>
      <c r="AHH16" s="641"/>
      <c r="AHI16" s="641"/>
      <c r="AHJ16" s="641"/>
      <c r="AHK16" s="641"/>
      <c r="AHL16" s="641"/>
      <c r="AHM16" s="641"/>
      <c r="AHN16" s="641"/>
      <c r="AHO16" s="641"/>
      <c r="AHP16" s="641"/>
      <c r="AHQ16" s="641"/>
      <c r="AHR16" s="641"/>
      <c r="AHS16" s="641"/>
      <c r="AHT16" s="641"/>
      <c r="AHU16" s="641"/>
      <c r="AHV16" s="641"/>
      <c r="AHW16" s="641"/>
      <c r="AHX16" s="641"/>
      <c r="AHY16" s="641"/>
      <c r="AHZ16" s="641"/>
      <c r="AIA16" s="641"/>
      <c r="AIB16" s="641"/>
      <c r="AIC16" s="641"/>
      <c r="AID16" s="641"/>
      <c r="AIE16" s="641"/>
      <c r="AIF16" s="641"/>
      <c r="AIG16" s="641"/>
      <c r="AIH16" s="641"/>
      <c r="AII16" s="641"/>
      <c r="AIJ16" s="641"/>
      <c r="AIK16" s="641"/>
      <c r="AIL16" s="641"/>
      <c r="AIM16" s="641"/>
      <c r="AIN16" s="641"/>
      <c r="AIO16" s="641"/>
      <c r="AIP16" s="641"/>
      <c r="AIQ16" s="641"/>
      <c r="AIR16" s="641"/>
      <c r="AIS16" s="641"/>
      <c r="AIT16" s="641"/>
      <c r="AIU16" s="641"/>
      <c r="AIV16" s="641"/>
      <c r="AIW16" s="641"/>
      <c r="AIX16" s="641"/>
      <c r="AIY16" s="641"/>
      <c r="AIZ16" s="641"/>
      <c r="AJA16" s="641"/>
      <c r="AJB16" s="641"/>
      <c r="AJC16" s="641"/>
      <c r="AJD16" s="641"/>
      <c r="AJE16" s="641"/>
      <c r="AJF16" s="641"/>
      <c r="AJG16" s="641"/>
      <c r="AJH16" s="641"/>
      <c r="AJI16" s="641"/>
      <c r="AJJ16" s="641"/>
      <c r="AJK16" s="641"/>
      <c r="AJL16" s="641"/>
      <c r="AJM16" s="641"/>
      <c r="AJN16" s="641"/>
      <c r="AJO16" s="641"/>
      <c r="AJP16" s="641"/>
      <c r="AJQ16" s="641"/>
      <c r="AJR16" s="641"/>
      <c r="AJS16" s="641"/>
      <c r="AJT16" s="641"/>
      <c r="AJU16" s="641"/>
      <c r="AJV16" s="641"/>
      <c r="AJW16" s="641"/>
      <c r="AJX16" s="641"/>
      <c r="AJY16" s="641"/>
      <c r="AJZ16" s="641"/>
      <c r="AKA16" s="641"/>
      <c r="AKB16" s="641"/>
      <c r="AKC16" s="641"/>
      <c r="AKD16" s="641"/>
      <c r="AKE16" s="641"/>
      <c r="AKF16" s="641"/>
      <c r="AKG16" s="641"/>
      <c r="AKH16" s="641"/>
      <c r="AKI16" s="641"/>
      <c r="AKJ16" s="641"/>
      <c r="AKK16" s="641"/>
      <c r="AKL16" s="641"/>
      <c r="AKM16" s="641"/>
      <c r="AKN16" s="641"/>
      <c r="AKO16" s="641"/>
      <c r="AKP16" s="641"/>
      <c r="AKQ16" s="641"/>
      <c r="AKR16" s="641"/>
      <c r="AKS16" s="641"/>
      <c r="AKT16" s="641"/>
      <c r="AKU16" s="641"/>
      <c r="AKV16" s="641"/>
      <c r="AKW16" s="641"/>
      <c r="AKX16" s="641"/>
      <c r="AKY16" s="641"/>
      <c r="AKZ16" s="641"/>
      <c r="ALA16" s="641"/>
      <c r="ALB16" s="641"/>
      <c r="ALC16" s="641"/>
      <c r="ALD16" s="641"/>
      <c r="ALE16" s="641"/>
      <c r="ALF16" s="641"/>
      <c r="ALG16" s="641"/>
      <c r="ALH16" s="641"/>
      <c r="ALI16" s="641"/>
      <c r="ALJ16" s="641"/>
      <c r="ALK16" s="641"/>
      <c r="ALL16" s="641"/>
      <c r="ALM16" s="641"/>
      <c r="ALN16" s="641"/>
      <c r="ALO16" s="641"/>
      <c r="ALP16" s="641"/>
      <c r="ALQ16" s="641"/>
      <c r="ALR16" s="641"/>
      <c r="ALS16" s="641"/>
      <c r="ALT16" s="641"/>
      <c r="ALU16" s="641"/>
      <c r="ALV16" s="641"/>
      <c r="ALW16" s="641"/>
      <c r="ALX16" s="641"/>
      <c r="ALY16" s="641"/>
      <c r="ALZ16" s="641"/>
      <c r="AMA16" s="641"/>
      <c r="AMB16" s="641"/>
      <c r="AMC16" s="641"/>
      <c r="AMD16" s="641"/>
      <c r="AME16" s="641"/>
      <c r="AMF16" s="641"/>
      <c r="AMG16" s="641"/>
      <c r="AMH16" s="641"/>
      <c r="AMI16" s="641"/>
      <c r="AMJ16" s="641"/>
      <c r="AMK16" s="641"/>
      <c r="AML16" s="641"/>
      <c r="AMM16" s="641"/>
      <c r="AMN16" s="641"/>
      <c r="AMO16" s="641"/>
      <c r="AMP16" s="641"/>
      <c r="AMQ16" s="641"/>
      <c r="AMR16" s="641"/>
      <c r="AMS16" s="641"/>
      <c r="AMT16" s="641"/>
      <c r="AMU16" s="641"/>
      <c r="AMV16" s="641"/>
      <c r="AMW16" s="641"/>
      <c r="AMX16" s="641"/>
      <c r="AMY16" s="641"/>
      <c r="AMZ16" s="641"/>
      <c r="ANA16" s="641"/>
      <c r="ANB16" s="641"/>
      <c r="ANC16" s="641"/>
      <c r="AND16" s="641"/>
      <c r="ANE16" s="641"/>
      <c r="ANF16" s="641"/>
      <c r="ANG16" s="641"/>
      <c r="ANH16" s="641"/>
      <c r="ANI16" s="641"/>
      <c r="ANJ16" s="641"/>
      <c r="ANK16" s="641"/>
      <c r="ANL16" s="641"/>
      <c r="ANM16" s="641"/>
      <c r="ANN16" s="641"/>
      <c r="ANO16" s="641"/>
      <c r="ANP16" s="641"/>
      <c r="ANQ16" s="641"/>
      <c r="ANR16" s="641"/>
      <c r="ANS16" s="641"/>
      <c r="ANT16" s="641"/>
      <c r="ANU16" s="641"/>
      <c r="ANV16" s="641"/>
      <c r="ANW16" s="641"/>
      <c r="ANX16" s="641"/>
      <c r="ANY16" s="641"/>
      <c r="ANZ16" s="641"/>
      <c r="AOA16" s="641"/>
      <c r="AOB16" s="641"/>
      <c r="AOC16" s="641"/>
      <c r="AOD16" s="641"/>
      <c r="AOE16" s="641"/>
      <c r="AOF16" s="641"/>
      <c r="AOG16" s="641"/>
      <c r="AOH16" s="641"/>
      <c r="AOI16" s="641"/>
      <c r="AOJ16" s="641"/>
      <c r="AOK16" s="641"/>
      <c r="AOL16" s="641"/>
      <c r="AOM16" s="641"/>
      <c r="AON16" s="641"/>
      <c r="AOO16" s="641"/>
      <c r="AOP16" s="641"/>
      <c r="AOQ16" s="641"/>
      <c r="AOR16" s="641"/>
      <c r="AOS16" s="641"/>
      <c r="AOT16" s="641"/>
      <c r="AOU16" s="641"/>
      <c r="AOV16" s="641"/>
      <c r="AOW16" s="641"/>
      <c r="AOX16" s="641"/>
      <c r="AOY16" s="641"/>
      <c r="AOZ16" s="641"/>
      <c r="APA16" s="641"/>
      <c r="APB16" s="641"/>
      <c r="APC16" s="641"/>
      <c r="APD16" s="641"/>
      <c r="APE16" s="641"/>
      <c r="APF16" s="641"/>
      <c r="APG16" s="641"/>
      <c r="APH16" s="641"/>
      <c r="API16" s="641"/>
      <c r="APJ16" s="641"/>
      <c r="APK16" s="641"/>
      <c r="APL16" s="641"/>
      <c r="APM16" s="641"/>
      <c r="APN16" s="641"/>
      <c r="APO16" s="641"/>
      <c r="APP16" s="641"/>
      <c r="APQ16" s="641"/>
      <c r="APR16" s="641"/>
      <c r="APS16" s="641"/>
      <c r="APT16" s="641"/>
      <c r="APU16" s="641"/>
      <c r="APV16" s="641"/>
      <c r="APW16" s="641"/>
      <c r="APX16" s="641"/>
      <c r="APY16" s="641"/>
      <c r="APZ16" s="641"/>
      <c r="AQA16" s="641"/>
      <c r="AQB16" s="641"/>
      <c r="AQC16" s="641"/>
      <c r="AQD16" s="641"/>
      <c r="AQE16" s="641"/>
      <c r="AQF16" s="641"/>
      <c r="AQG16" s="641"/>
      <c r="AQH16" s="641"/>
      <c r="AQI16" s="641"/>
      <c r="AQJ16" s="641"/>
      <c r="AQK16" s="641"/>
      <c r="AQL16" s="641"/>
      <c r="AQM16" s="641"/>
      <c r="AQN16" s="641"/>
      <c r="AQO16" s="641"/>
      <c r="AQP16" s="641"/>
      <c r="AQQ16" s="641"/>
      <c r="AQR16" s="641"/>
      <c r="AQS16" s="641"/>
      <c r="AQT16" s="641"/>
      <c r="AQU16" s="641"/>
      <c r="AQV16" s="641"/>
      <c r="AQW16" s="641"/>
      <c r="AQX16" s="641"/>
      <c r="AQY16" s="641"/>
      <c r="AQZ16" s="641"/>
      <c r="ARA16" s="641"/>
      <c r="ARB16" s="641"/>
      <c r="ARC16" s="641"/>
      <c r="ARD16" s="641"/>
      <c r="ARE16" s="641"/>
      <c r="ARF16" s="641"/>
      <c r="ARG16" s="641"/>
      <c r="ARH16" s="641"/>
      <c r="ARI16" s="641"/>
      <c r="ARJ16" s="641"/>
      <c r="ARK16" s="641"/>
      <c r="ARL16" s="641"/>
      <c r="ARM16" s="641"/>
      <c r="ARN16" s="641"/>
      <c r="ARO16" s="641"/>
      <c r="ARP16" s="641"/>
      <c r="ARQ16" s="641"/>
      <c r="ARR16" s="641"/>
      <c r="ARS16" s="641"/>
      <c r="ART16" s="641"/>
      <c r="ARU16" s="641"/>
      <c r="ARV16" s="641"/>
      <c r="ARW16" s="641"/>
      <c r="ARX16" s="641"/>
      <c r="ARY16" s="641"/>
      <c r="ARZ16" s="641"/>
      <c r="ASA16" s="641"/>
      <c r="ASB16" s="641"/>
      <c r="ASC16" s="641"/>
      <c r="ASD16" s="641"/>
      <c r="ASE16" s="641"/>
      <c r="ASF16" s="641"/>
      <c r="ASG16" s="641"/>
      <c r="ASH16" s="641"/>
      <c r="ASI16" s="641"/>
      <c r="ASJ16" s="641"/>
      <c r="ASK16" s="641"/>
      <c r="ASL16" s="641"/>
      <c r="ASM16" s="641"/>
      <c r="ASN16" s="641"/>
      <c r="ASO16" s="641"/>
      <c r="ASP16" s="641"/>
      <c r="ASQ16" s="641"/>
      <c r="ASR16" s="641"/>
      <c r="ASS16" s="641"/>
      <c r="AST16" s="641"/>
      <c r="ASU16" s="641"/>
      <c r="ASV16" s="641"/>
      <c r="ASW16" s="641"/>
      <c r="ASX16" s="641"/>
      <c r="ASY16" s="641"/>
      <c r="ASZ16" s="641"/>
      <c r="ATA16" s="641"/>
      <c r="ATB16" s="641"/>
      <c r="ATC16" s="641"/>
      <c r="ATD16" s="641"/>
      <c r="ATE16" s="641"/>
      <c r="ATF16" s="641"/>
      <c r="ATG16" s="641"/>
      <c r="ATH16" s="641"/>
      <c r="ATI16" s="641"/>
      <c r="ATJ16" s="641"/>
      <c r="ATK16" s="641"/>
      <c r="ATL16" s="641"/>
      <c r="ATM16" s="641"/>
      <c r="ATN16" s="641"/>
      <c r="ATO16" s="641"/>
      <c r="ATP16" s="641"/>
      <c r="ATQ16" s="641"/>
      <c r="ATR16" s="641"/>
      <c r="ATS16" s="641"/>
      <c r="ATT16" s="641"/>
      <c r="ATU16" s="641"/>
      <c r="ATV16" s="641"/>
      <c r="ATW16" s="641"/>
      <c r="ATX16" s="641"/>
      <c r="ATY16" s="641"/>
      <c r="ATZ16" s="641"/>
      <c r="AUA16" s="641"/>
      <c r="AUB16" s="641"/>
      <c r="AUC16" s="641"/>
      <c r="AUD16" s="641"/>
      <c r="AUE16" s="641"/>
      <c r="AUF16" s="641"/>
      <c r="AUG16" s="641"/>
      <c r="AUH16" s="641"/>
      <c r="AUI16" s="641"/>
      <c r="AUJ16" s="641"/>
      <c r="AUK16" s="641"/>
      <c r="AUL16" s="641"/>
      <c r="AUM16" s="641"/>
      <c r="AUN16" s="641"/>
      <c r="AUO16" s="641"/>
      <c r="AUP16" s="641"/>
      <c r="AUQ16" s="641"/>
      <c r="AUR16" s="641"/>
      <c r="AUS16" s="641"/>
      <c r="AUT16" s="641"/>
      <c r="AUU16" s="641"/>
      <c r="AUV16" s="641"/>
      <c r="AUW16" s="641"/>
      <c r="AUX16" s="641"/>
      <c r="AUY16" s="641"/>
      <c r="AUZ16" s="641"/>
      <c r="AVA16" s="641"/>
      <c r="AVB16" s="641"/>
      <c r="AVC16" s="641"/>
      <c r="AVD16" s="641"/>
      <c r="AVE16" s="641"/>
      <c r="AVF16" s="641"/>
      <c r="AVG16" s="641"/>
      <c r="AVH16" s="641"/>
      <c r="AVI16" s="641"/>
      <c r="AVJ16" s="641"/>
      <c r="AVK16" s="641"/>
      <c r="AVL16" s="641"/>
      <c r="AVM16" s="641"/>
      <c r="AVN16" s="641"/>
      <c r="AVO16" s="641"/>
      <c r="AVP16" s="641"/>
      <c r="AVQ16" s="641"/>
      <c r="AVR16" s="641"/>
      <c r="AVS16" s="641"/>
      <c r="AVT16" s="641"/>
      <c r="AVU16" s="641"/>
      <c r="AVV16" s="641"/>
      <c r="AVW16" s="641"/>
      <c r="AVX16" s="641"/>
      <c r="AVY16" s="641"/>
      <c r="AVZ16" s="641"/>
      <c r="AWA16" s="641"/>
      <c r="AWB16" s="641"/>
      <c r="AWC16" s="641"/>
      <c r="AWD16" s="641"/>
      <c r="AWE16" s="641"/>
      <c r="AWF16" s="641"/>
      <c r="AWG16" s="641"/>
      <c r="AWH16" s="641"/>
      <c r="AWI16" s="641"/>
      <c r="AWJ16" s="641"/>
      <c r="AWK16" s="641"/>
      <c r="AWL16" s="641"/>
      <c r="AWM16" s="641"/>
      <c r="AWN16" s="641"/>
      <c r="AWO16" s="641"/>
      <c r="AWP16" s="641"/>
      <c r="AWQ16" s="641"/>
      <c r="AWR16" s="641"/>
      <c r="AWS16" s="641"/>
      <c r="AWT16" s="641"/>
      <c r="AWU16" s="641"/>
      <c r="AWV16" s="641"/>
      <c r="AWW16" s="641"/>
      <c r="AWX16" s="641"/>
      <c r="AWY16" s="641"/>
      <c r="AWZ16" s="641"/>
      <c r="AXA16" s="641"/>
      <c r="AXB16" s="641"/>
      <c r="AXC16" s="641"/>
      <c r="AXD16" s="641"/>
      <c r="AXE16" s="641"/>
      <c r="AXF16" s="641"/>
      <c r="AXG16" s="641"/>
      <c r="AXH16" s="641"/>
      <c r="AXI16" s="641"/>
      <c r="AXJ16" s="641"/>
      <c r="AXK16" s="641"/>
      <c r="AXL16" s="641"/>
      <c r="AXM16" s="641"/>
      <c r="AXN16" s="641"/>
      <c r="AXO16" s="641"/>
      <c r="AXP16" s="641"/>
      <c r="AXQ16" s="641"/>
      <c r="AXR16" s="641"/>
      <c r="AXS16" s="641"/>
      <c r="AXT16" s="641"/>
      <c r="AXU16" s="641"/>
      <c r="AXV16" s="641"/>
      <c r="AXW16" s="641"/>
      <c r="AXX16" s="641"/>
      <c r="AXY16" s="641"/>
      <c r="AXZ16" s="641"/>
      <c r="AYA16" s="641"/>
      <c r="AYB16" s="641"/>
      <c r="AYC16" s="641"/>
      <c r="AYD16" s="641"/>
      <c r="AYE16" s="641"/>
      <c r="AYF16" s="641"/>
      <c r="AYG16" s="641"/>
      <c r="AYH16" s="641"/>
      <c r="AYI16" s="641"/>
      <c r="AYJ16" s="641"/>
      <c r="AYK16" s="641"/>
      <c r="AYL16" s="641"/>
      <c r="AYM16" s="641"/>
      <c r="AYN16" s="641"/>
      <c r="AYO16" s="641"/>
      <c r="AYP16" s="641"/>
      <c r="AYQ16" s="641"/>
      <c r="AYR16" s="641"/>
      <c r="AYS16" s="641"/>
      <c r="AYT16" s="641"/>
      <c r="AYU16" s="641"/>
      <c r="AYV16" s="641"/>
      <c r="AYW16" s="641"/>
      <c r="AYX16" s="641"/>
      <c r="AYY16" s="641"/>
      <c r="AYZ16" s="641"/>
      <c r="AZA16" s="641"/>
      <c r="AZB16" s="641"/>
      <c r="AZC16" s="641"/>
      <c r="AZD16" s="641"/>
      <c r="AZE16" s="641"/>
      <c r="AZF16" s="641"/>
      <c r="AZG16" s="641"/>
      <c r="AZH16" s="641"/>
      <c r="AZI16" s="641"/>
      <c r="AZJ16" s="641"/>
      <c r="AZK16" s="641"/>
      <c r="AZL16" s="641"/>
      <c r="AZM16" s="641"/>
      <c r="AZN16" s="641"/>
      <c r="AZO16" s="641"/>
      <c r="AZP16" s="641"/>
      <c r="AZQ16" s="641"/>
      <c r="AZR16" s="641"/>
      <c r="AZS16" s="641"/>
      <c r="AZT16" s="641"/>
      <c r="AZU16" s="641"/>
      <c r="AZV16" s="641"/>
      <c r="AZW16" s="641"/>
      <c r="AZX16" s="641"/>
      <c r="AZY16" s="641"/>
      <c r="AZZ16" s="641"/>
      <c r="BAA16" s="641"/>
      <c r="BAB16" s="641"/>
      <c r="BAC16" s="641"/>
      <c r="BAD16" s="641"/>
      <c r="BAE16" s="641"/>
      <c r="BAF16" s="641"/>
      <c r="BAG16" s="641"/>
      <c r="BAH16" s="641"/>
      <c r="BAI16" s="641"/>
      <c r="BAJ16" s="641"/>
      <c r="BAK16" s="641"/>
      <c r="BAL16" s="641"/>
      <c r="BAM16" s="641"/>
      <c r="BAN16" s="641"/>
      <c r="BAO16" s="641"/>
      <c r="BAP16" s="641"/>
      <c r="BAQ16" s="641"/>
      <c r="BAR16" s="641"/>
      <c r="BAS16" s="641"/>
      <c r="BAT16" s="641"/>
      <c r="BAU16" s="641"/>
      <c r="BAV16" s="641"/>
      <c r="BAW16" s="641"/>
      <c r="BAX16" s="641"/>
      <c r="BAY16" s="641"/>
      <c r="BAZ16" s="641"/>
      <c r="BBA16" s="641"/>
      <c r="BBB16" s="641"/>
      <c r="BBC16" s="641"/>
      <c r="BBD16" s="641"/>
      <c r="BBE16" s="641"/>
      <c r="BBF16" s="641"/>
      <c r="BBG16" s="641"/>
      <c r="BBH16" s="641"/>
      <c r="BBI16" s="641"/>
      <c r="BBJ16" s="641"/>
      <c r="BBK16" s="641"/>
      <c r="BBL16" s="641"/>
      <c r="BBM16" s="641"/>
      <c r="BBN16" s="641"/>
      <c r="BBO16" s="641"/>
      <c r="BBP16" s="641"/>
      <c r="BBQ16" s="641"/>
      <c r="BBR16" s="641"/>
      <c r="BBS16" s="641"/>
      <c r="BBT16" s="641"/>
      <c r="BBU16" s="641"/>
      <c r="BBV16" s="641"/>
      <c r="BBW16" s="641"/>
      <c r="BBX16" s="641"/>
      <c r="BBY16" s="641"/>
      <c r="BBZ16" s="641"/>
      <c r="BCA16" s="641"/>
      <c r="BCB16" s="641"/>
      <c r="BCC16" s="641"/>
      <c r="BCD16" s="641"/>
      <c r="BCE16" s="641"/>
      <c r="BCF16" s="641"/>
      <c r="BCG16" s="641"/>
      <c r="BCH16" s="641"/>
      <c r="BCI16" s="641"/>
      <c r="BCJ16" s="641"/>
      <c r="BCK16" s="641"/>
      <c r="BCL16" s="641"/>
      <c r="BCM16" s="641"/>
      <c r="BCN16" s="641"/>
      <c r="BCO16" s="641"/>
      <c r="BCP16" s="641"/>
      <c r="BCQ16" s="641"/>
      <c r="BCR16" s="641"/>
      <c r="BCS16" s="641"/>
      <c r="BCT16" s="641"/>
      <c r="BCU16" s="641"/>
      <c r="BCV16" s="641"/>
      <c r="BCW16" s="641"/>
      <c r="BCX16" s="641"/>
      <c r="BCY16" s="641"/>
      <c r="BCZ16" s="641"/>
      <c r="BDA16" s="641"/>
      <c r="BDB16" s="641"/>
      <c r="BDC16" s="641"/>
      <c r="BDD16" s="641"/>
      <c r="BDE16" s="641"/>
      <c r="BDF16" s="641"/>
      <c r="BDG16" s="641"/>
      <c r="BDH16" s="641"/>
      <c r="BDI16" s="641"/>
      <c r="BDJ16" s="641"/>
      <c r="BDK16" s="641"/>
      <c r="BDL16" s="641"/>
      <c r="BDM16" s="641"/>
      <c r="BDN16" s="641"/>
      <c r="BDO16" s="641"/>
      <c r="BDP16" s="641"/>
      <c r="BDQ16" s="641"/>
      <c r="BDR16" s="641"/>
      <c r="BDS16" s="641"/>
      <c r="BDT16" s="641"/>
      <c r="BDU16" s="641"/>
      <c r="BDV16" s="641"/>
      <c r="BDW16" s="641"/>
      <c r="BDX16" s="641"/>
      <c r="BDY16" s="641"/>
      <c r="BDZ16" s="641"/>
      <c r="BEA16" s="641"/>
      <c r="BEB16" s="641"/>
      <c r="BEC16" s="641"/>
      <c r="BED16" s="641"/>
      <c r="BEE16" s="641"/>
      <c r="BEF16" s="641"/>
      <c r="BEG16" s="641"/>
      <c r="BEH16" s="641"/>
      <c r="BEI16" s="641"/>
      <c r="BEJ16" s="641"/>
      <c r="BEK16" s="641"/>
      <c r="BEL16" s="641"/>
      <c r="BEM16" s="641"/>
      <c r="BEN16" s="641"/>
      <c r="BEO16" s="641"/>
      <c r="BEP16" s="641"/>
      <c r="BEQ16" s="641"/>
      <c r="BER16" s="641"/>
      <c r="BES16" s="641"/>
      <c r="BET16" s="641"/>
      <c r="BEU16" s="641"/>
      <c r="BEV16" s="641"/>
      <c r="BEW16" s="641"/>
      <c r="BEX16" s="641"/>
      <c r="BEY16" s="641"/>
      <c r="BEZ16" s="641"/>
      <c r="BFA16" s="641"/>
      <c r="BFB16" s="641"/>
      <c r="BFC16" s="641"/>
      <c r="BFD16" s="641"/>
      <c r="BFE16" s="641"/>
      <c r="BFF16" s="641"/>
      <c r="BFG16" s="641"/>
      <c r="BFH16" s="641"/>
      <c r="BFI16" s="641"/>
      <c r="BFJ16" s="641"/>
      <c r="BFK16" s="641"/>
      <c r="BFL16" s="641"/>
      <c r="BFM16" s="641"/>
      <c r="BFN16" s="641"/>
      <c r="BFO16" s="641"/>
      <c r="BFP16" s="641"/>
      <c r="BFQ16" s="641"/>
      <c r="BFR16" s="641"/>
      <c r="BFS16" s="641"/>
      <c r="BFT16" s="641"/>
      <c r="BFU16" s="641"/>
      <c r="BFV16" s="641"/>
      <c r="BFW16" s="641"/>
      <c r="BFX16" s="641"/>
      <c r="BFY16" s="641"/>
      <c r="BFZ16" s="641"/>
      <c r="BGA16" s="641"/>
      <c r="BGB16" s="641"/>
      <c r="BGC16" s="641"/>
      <c r="BGD16" s="641"/>
      <c r="BGE16" s="641"/>
      <c r="BGF16" s="641"/>
      <c r="BGG16" s="641"/>
      <c r="BGH16" s="641"/>
      <c r="BGI16" s="641"/>
      <c r="BGJ16" s="641"/>
      <c r="BGK16" s="641"/>
      <c r="BGL16" s="641"/>
      <c r="BGM16" s="641"/>
      <c r="BGN16" s="641"/>
      <c r="BGO16" s="641"/>
      <c r="BGP16" s="641"/>
      <c r="BGQ16" s="641"/>
      <c r="BGR16" s="641"/>
      <c r="BGS16" s="641"/>
      <c r="BGT16" s="641"/>
      <c r="BGU16" s="641"/>
      <c r="BGV16" s="641"/>
      <c r="BGW16" s="641"/>
      <c r="BGX16" s="641"/>
      <c r="BGY16" s="641"/>
      <c r="BGZ16" s="641"/>
      <c r="BHA16" s="641"/>
      <c r="BHB16" s="641"/>
      <c r="BHC16" s="641"/>
      <c r="BHD16" s="641"/>
      <c r="BHE16" s="641"/>
      <c r="BHF16" s="641"/>
      <c r="BHG16" s="641"/>
      <c r="BHH16" s="641"/>
      <c r="BHI16" s="641"/>
      <c r="BHJ16" s="641"/>
      <c r="BHK16" s="641"/>
      <c r="BHL16" s="641"/>
      <c r="BHM16" s="641"/>
      <c r="BHN16" s="641"/>
      <c r="BHO16" s="641"/>
      <c r="BHP16" s="641"/>
      <c r="BHQ16" s="641"/>
      <c r="BHR16" s="641"/>
      <c r="BHS16" s="641"/>
      <c r="BHT16" s="641"/>
      <c r="BHU16" s="641"/>
      <c r="BHV16" s="641"/>
      <c r="BHW16" s="641"/>
      <c r="BHX16" s="641"/>
      <c r="BHY16" s="641"/>
      <c r="BHZ16" s="641"/>
      <c r="BIA16" s="641"/>
      <c r="BIB16" s="641"/>
      <c r="BIC16" s="641"/>
      <c r="BID16" s="641"/>
      <c r="BIE16" s="641"/>
      <c r="BIF16" s="641"/>
      <c r="BIG16" s="641"/>
      <c r="BIH16" s="641"/>
      <c r="BII16" s="641"/>
      <c r="BIJ16" s="641"/>
      <c r="BIK16" s="641"/>
      <c r="BIL16" s="641"/>
      <c r="BIM16" s="641"/>
      <c r="BIN16" s="641"/>
      <c r="BIO16" s="641"/>
      <c r="BIP16" s="641"/>
      <c r="BIQ16" s="641"/>
      <c r="BIR16" s="641"/>
      <c r="BIS16" s="641"/>
      <c r="BIT16" s="641"/>
      <c r="BIU16" s="641"/>
      <c r="BIV16" s="641"/>
      <c r="BIW16" s="641"/>
      <c r="BIX16" s="641"/>
      <c r="BIY16" s="641"/>
      <c r="BIZ16" s="641"/>
      <c r="BJA16" s="641"/>
      <c r="BJB16" s="641"/>
      <c r="BJC16" s="641"/>
      <c r="BJD16" s="641"/>
      <c r="BJE16" s="641"/>
      <c r="BJF16" s="641"/>
      <c r="BJG16" s="641"/>
      <c r="BJH16" s="641"/>
      <c r="BJI16" s="641"/>
      <c r="BJJ16" s="641"/>
      <c r="BJK16" s="641"/>
      <c r="BJL16" s="641"/>
      <c r="BJM16" s="641"/>
      <c r="BJN16" s="641"/>
      <c r="BJO16" s="641"/>
      <c r="BJP16" s="641"/>
      <c r="BJQ16" s="641"/>
      <c r="BJR16" s="641"/>
      <c r="BJS16" s="641"/>
      <c r="BJT16" s="641"/>
      <c r="BJU16" s="641"/>
      <c r="BJV16" s="641"/>
      <c r="BJW16" s="641"/>
      <c r="BJX16" s="641"/>
      <c r="BJY16" s="641"/>
      <c r="BJZ16" s="641"/>
      <c r="BKA16" s="641"/>
      <c r="BKB16" s="641"/>
      <c r="BKC16" s="641"/>
      <c r="BKD16" s="641"/>
      <c r="BKE16" s="641"/>
      <c r="BKF16" s="641"/>
      <c r="BKG16" s="641"/>
      <c r="BKH16" s="641"/>
      <c r="BKI16" s="641"/>
      <c r="BKJ16" s="641"/>
      <c r="BKK16" s="641"/>
      <c r="BKL16" s="641"/>
      <c r="BKM16" s="641"/>
      <c r="BKN16" s="641"/>
      <c r="BKO16" s="641"/>
      <c r="BKP16" s="641"/>
      <c r="BKQ16" s="641"/>
      <c r="BKR16" s="641"/>
      <c r="BKS16" s="641"/>
      <c r="BKT16" s="641"/>
      <c r="BKU16" s="641"/>
      <c r="BKV16" s="641"/>
      <c r="BKW16" s="641"/>
      <c r="BKX16" s="641"/>
      <c r="BKY16" s="641"/>
      <c r="BKZ16" s="641"/>
      <c r="BLA16" s="641"/>
      <c r="BLB16" s="641"/>
      <c r="BLC16" s="641"/>
      <c r="BLD16" s="641"/>
      <c r="BLE16" s="641"/>
      <c r="BLF16" s="641"/>
      <c r="BLG16" s="641"/>
      <c r="BLH16" s="641"/>
      <c r="BLI16" s="641"/>
      <c r="BLJ16" s="641"/>
      <c r="BLK16" s="641"/>
      <c r="BLL16" s="641"/>
      <c r="BLM16" s="641"/>
      <c r="BLN16" s="641"/>
      <c r="BLO16" s="641"/>
      <c r="BLP16" s="641"/>
      <c r="BLQ16" s="641"/>
      <c r="BLR16" s="641"/>
      <c r="BLS16" s="641"/>
      <c r="BLT16" s="641"/>
      <c r="BLU16" s="641"/>
      <c r="BLV16" s="641"/>
      <c r="BLW16" s="641"/>
      <c r="BLX16" s="641"/>
      <c r="BLY16" s="641"/>
      <c r="BLZ16" s="641"/>
      <c r="BMA16" s="641"/>
    </row>
    <row r="17" spans="1:22" s="800" customFormat="1" ht="13.8" x14ac:dyDescent="0.3">
      <c r="A17" s="847" t="str">
        <f t="shared" si="2"/>
        <v/>
      </c>
      <c r="B17" s="704">
        <v>2</v>
      </c>
      <c r="C17" s="1392"/>
      <c r="D17" s="1432" t="s">
        <v>88</v>
      </c>
      <c r="E17" s="1404"/>
      <c r="F17" s="1401"/>
      <c r="G17" s="1401"/>
      <c r="H17" s="1376" t="str">
        <f>IF(E17="","",
IF(G17="","",
IF(F17=G17,100%,
IF(ISERROR(G17/F17),0,
IF(ISERROR(F17/G17),0,
IF(F17&lt;&gt;0,F17/G17,
0%))))))</f>
        <v/>
      </c>
      <c r="I17" s="1382">
        <f>Logo!$F$15</f>
        <v>0.7</v>
      </c>
      <c r="J17" s="1384">
        <f>Logo!$F$16</f>
        <v>0.9</v>
      </c>
      <c r="K17" s="1374" t="str">
        <f>IF(E17="","",
IF(H17="","",
IF(F17=G17,100%,
IF(ISERROR(G17/F17),0,
IF(ISERROR(F17/G17),0,
IF(F17&lt;&gt;0,F17/G17,
0%))))))</f>
        <v/>
      </c>
      <c r="L17" s="1372">
        <f>IF(E17="",0,
IF(H17&gt;=J17,1,
IF(AND(H17&gt;I17,H17&lt;J17),2,3)))</f>
        <v>0</v>
      </c>
      <c r="M17" s="81" t="s">
        <v>133</v>
      </c>
      <c r="N17" s="11"/>
      <c r="O17" s="81" t="s">
        <v>331</v>
      </c>
      <c r="P17" s="12"/>
      <c r="Q17" s="78"/>
      <c r="R17" s="14"/>
      <c r="S17" s="15"/>
      <c r="T17" s="15"/>
      <c r="U17" s="362"/>
      <c r="V17" s="841" t="str">
        <f t="shared" si="3"/>
        <v/>
      </c>
    </row>
    <row r="18" spans="1:22" s="800" customFormat="1" ht="13.8" x14ac:dyDescent="0.3">
      <c r="A18" s="847" t="str">
        <f t="shared" si="2"/>
        <v/>
      </c>
      <c r="B18" s="704">
        <v>2</v>
      </c>
      <c r="C18" s="1392"/>
      <c r="D18" s="1433"/>
      <c r="E18" s="1405"/>
      <c r="F18" s="1402"/>
      <c r="G18" s="1402"/>
      <c r="H18" s="1377"/>
      <c r="I18" s="1383"/>
      <c r="J18" s="1385"/>
      <c r="K18" s="1375"/>
      <c r="L18" s="1373"/>
      <c r="M18" s="81" t="s">
        <v>134</v>
      </c>
      <c r="N18" s="11"/>
      <c r="O18" s="81" t="s">
        <v>332</v>
      </c>
      <c r="P18" s="12"/>
      <c r="Q18" s="78"/>
      <c r="R18" s="14"/>
      <c r="S18" s="15"/>
      <c r="T18" s="15"/>
      <c r="U18" s="362"/>
      <c r="V18" s="841" t="str">
        <f t="shared" si="3"/>
        <v/>
      </c>
    </row>
    <row r="19" spans="1:22" s="800" customFormat="1" ht="13.8" x14ac:dyDescent="0.3">
      <c r="A19" s="847" t="str">
        <f t="shared" si="2"/>
        <v/>
      </c>
      <c r="B19" s="704">
        <v>2</v>
      </c>
      <c r="C19" s="1392"/>
      <c r="D19" s="1432" t="s">
        <v>89</v>
      </c>
      <c r="E19" s="1399"/>
      <c r="F19" s="1401"/>
      <c r="G19" s="1401"/>
      <c r="H19" s="1376" t="str">
        <f>IF(E19="","",
IF(G19="","",
IF(F19=G19,100%,
IF(ISERROR(G19/F19),0,
IF(ISERROR(F19/G19),0,
IF(F19&lt;&gt;0,F19/G19,
0%))))))</f>
        <v/>
      </c>
      <c r="I19" s="1382">
        <f>Logo!$F$15</f>
        <v>0.7</v>
      </c>
      <c r="J19" s="1384">
        <f>Logo!$F$16</f>
        <v>0.9</v>
      </c>
      <c r="K19" s="1374" t="str">
        <f>IF(E19="","",
IF(H19="","",
IF(F19=G19,100%,
IF(ISERROR(G19/F19),0,
IF(ISERROR(F19/G19),0,
IF(F19&lt;&gt;0,F19/G19,
0%))))))</f>
        <v/>
      </c>
      <c r="L19" s="1372">
        <f>IF(E19="",0,
IF(H19&gt;=J19,1,
IF(AND(H19&gt;I19,H19&lt;J19),2,3)))</f>
        <v>0</v>
      </c>
      <c r="M19" s="81" t="s">
        <v>135</v>
      </c>
      <c r="N19" s="11"/>
      <c r="O19" s="81" t="s">
        <v>333</v>
      </c>
      <c r="P19" s="12"/>
      <c r="Q19" s="78"/>
      <c r="R19" s="14"/>
      <c r="S19" s="15"/>
      <c r="T19" s="15"/>
      <c r="U19" s="362"/>
      <c r="V19" s="841" t="str">
        <f t="shared" si="3"/>
        <v/>
      </c>
    </row>
    <row r="20" spans="1:22" s="800" customFormat="1" ht="13.8" x14ac:dyDescent="0.3">
      <c r="A20" s="847" t="str">
        <f t="shared" si="2"/>
        <v/>
      </c>
      <c r="B20" s="704">
        <v>2</v>
      </c>
      <c r="C20" s="1392"/>
      <c r="D20" s="1433"/>
      <c r="E20" s="1400"/>
      <c r="F20" s="1402"/>
      <c r="G20" s="1402"/>
      <c r="H20" s="1377"/>
      <c r="I20" s="1383"/>
      <c r="J20" s="1385"/>
      <c r="K20" s="1375"/>
      <c r="L20" s="1373"/>
      <c r="M20" s="81" t="s">
        <v>136</v>
      </c>
      <c r="N20" s="11"/>
      <c r="O20" s="81" t="s">
        <v>334</v>
      </c>
      <c r="P20" s="12"/>
      <c r="Q20" s="78"/>
      <c r="R20" s="14"/>
      <c r="S20" s="15"/>
      <c r="T20" s="15"/>
      <c r="U20" s="362"/>
      <c r="V20" s="841" t="str">
        <f t="shared" si="3"/>
        <v/>
      </c>
    </row>
    <row r="21" spans="1:22" s="800" customFormat="1" ht="13.8" x14ac:dyDescent="0.3">
      <c r="A21" s="847" t="str">
        <f t="shared" si="2"/>
        <v/>
      </c>
      <c r="B21" s="704">
        <v>2</v>
      </c>
      <c r="C21" s="1392"/>
      <c r="D21" s="1432" t="s">
        <v>90</v>
      </c>
      <c r="E21" s="1404"/>
      <c r="F21" s="1401"/>
      <c r="G21" s="1401"/>
      <c r="H21" s="1376" t="str">
        <f>IF(E21="","",
IF(G21="","",
IF(F21=G21,100%,
IF(ISERROR(G21/F21),0,
IF(ISERROR(F21/G21),0,
IF(F21&lt;&gt;0,F21/G21,
0%))))))</f>
        <v/>
      </c>
      <c r="I21" s="1382">
        <f>Logo!$F$15</f>
        <v>0.7</v>
      </c>
      <c r="J21" s="1384">
        <f>Logo!$F$16</f>
        <v>0.9</v>
      </c>
      <c r="K21" s="1374" t="str">
        <f>IF(E21="","",
IF(H21="","",
IF(F21=G21,100%,
IF(ISERROR(G21/F21),0,
IF(ISERROR(F21/G21),0,
IF(F21&lt;&gt;0,F21/G21,
0%))))))</f>
        <v/>
      </c>
      <c r="L21" s="1372">
        <f>IF(E21="",0,
IF(H21&gt;=J21,1,
IF(AND(H21&gt;I21,H21&lt;J21),2,3)))</f>
        <v>0</v>
      </c>
      <c r="M21" s="81" t="s">
        <v>137</v>
      </c>
      <c r="N21" s="11"/>
      <c r="O21" s="81" t="s">
        <v>335</v>
      </c>
      <c r="P21" s="12"/>
      <c r="Q21" s="78"/>
      <c r="R21" s="14"/>
      <c r="S21" s="15"/>
      <c r="T21" s="15"/>
      <c r="U21" s="362"/>
      <c r="V21" s="841" t="str">
        <f t="shared" si="3"/>
        <v/>
      </c>
    </row>
    <row r="22" spans="1:22" s="800" customFormat="1" ht="13.8" x14ac:dyDescent="0.3">
      <c r="A22" s="847" t="str">
        <f t="shared" si="2"/>
        <v/>
      </c>
      <c r="B22" s="704">
        <v>2</v>
      </c>
      <c r="C22" s="1392"/>
      <c r="D22" s="1433"/>
      <c r="E22" s="1405"/>
      <c r="F22" s="1402"/>
      <c r="G22" s="1402"/>
      <c r="H22" s="1377"/>
      <c r="I22" s="1383"/>
      <c r="J22" s="1385"/>
      <c r="K22" s="1375"/>
      <c r="L22" s="1373"/>
      <c r="M22" s="81" t="s">
        <v>138</v>
      </c>
      <c r="N22" s="11"/>
      <c r="O22" s="81" t="s">
        <v>336</v>
      </c>
      <c r="P22" s="12"/>
      <c r="Q22" s="78"/>
      <c r="R22" s="14"/>
      <c r="S22" s="15"/>
      <c r="T22" s="15"/>
      <c r="U22" s="362"/>
      <c r="V22" s="841" t="str">
        <f t="shared" si="3"/>
        <v/>
      </c>
    </row>
    <row r="23" spans="1:22" s="800" customFormat="1" ht="13.8" x14ac:dyDescent="0.3">
      <c r="A23" s="847" t="str">
        <f t="shared" ref="A23:A30" si="4">IF($C$23="","","ok")</f>
        <v/>
      </c>
      <c r="B23" s="868">
        <v>3</v>
      </c>
      <c r="C23" s="1398"/>
      <c r="D23" s="1387" t="s">
        <v>91</v>
      </c>
      <c r="E23" s="1388"/>
      <c r="F23" s="1390"/>
      <c r="G23" s="1386"/>
      <c r="H23" s="1376" t="str">
        <f>IF(E23="","",
IF(G23="","",
IF(F23=G23,100%,
IF(ISERROR(G23/F23),0,
IF(ISERROR(F23/G23),0,
IF(F23&lt;&gt;0,F23/G23,
0%))))))</f>
        <v/>
      </c>
      <c r="I23" s="1378">
        <f>Logo!$F$15</f>
        <v>0.7</v>
      </c>
      <c r="J23" s="1380">
        <f>Logo!$F$16</f>
        <v>0.9</v>
      </c>
      <c r="K23" s="1374" t="str">
        <f>IF(E23="","",
IF(H23="","",
IF(F23=G23,100%,
IF(ISERROR(G23/F23),0,
IF(ISERROR(F23/G23),0,
IF(F23&lt;&gt;0,F23/G23,
0%))))))</f>
        <v/>
      </c>
      <c r="L23" s="1372">
        <f>IF(E23="",0,
IF(H23&gt;=J23,1,
IF(AND(H23&gt;I23,H23&lt;J23),2,3)))</f>
        <v>0</v>
      </c>
      <c r="M23" s="79" t="s">
        <v>139</v>
      </c>
      <c r="N23" s="6"/>
      <c r="O23" s="82" t="s">
        <v>337</v>
      </c>
      <c r="P23" s="7"/>
      <c r="Q23" s="77"/>
      <c r="R23" s="9"/>
      <c r="S23" s="10"/>
      <c r="T23" s="10"/>
      <c r="U23" s="361"/>
      <c r="V23" s="841" t="str">
        <f>IF($C$23="","","drucken")</f>
        <v/>
      </c>
    </row>
    <row r="24" spans="1:22" s="800" customFormat="1" ht="13.8" x14ac:dyDescent="0.3">
      <c r="A24" s="847" t="str">
        <f t="shared" si="4"/>
        <v/>
      </c>
      <c r="B24" s="704">
        <v>3</v>
      </c>
      <c r="C24" s="1398"/>
      <c r="D24" s="1387"/>
      <c r="E24" s="1389"/>
      <c r="F24" s="1391"/>
      <c r="G24" s="1386"/>
      <c r="H24" s="1377"/>
      <c r="I24" s="1379"/>
      <c r="J24" s="1381"/>
      <c r="K24" s="1375"/>
      <c r="L24" s="1373"/>
      <c r="M24" s="79" t="s">
        <v>140</v>
      </c>
      <c r="N24" s="6"/>
      <c r="O24" s="82" t="s">
        <v>338</v>
      </c>
      <c r="P24" s="7"/>
      <c r="Q24" s="77"/>
      <c r="R24" s="9"/>
      <c r="S24" s="10"/>
      <c r="T24" s="10"/>
      <c r="U24" s="361"/>
      <c r="V24" s="841" t="str">
        <f t="shared" ref="V24:V30" si="5">IF($C$23="","","drucken")</f>
        <v/>
      </c>
    </row>
    <row r="25" spans="1:22" s="800" customFormat="1" ht="13.8" x14ac:dyDescent="0.3">
      <c r="A25" s="847" t="str">
        <f t="shared" si="4"/>
        <v/>
      </c>
      <c r="B25" s="704">
        <v>3</v>
      </c>
      <c r="C25" s="1398"/>
      <c r="D25" s="1387" t="s">
        <v>92</v>
      </c>
      <c r="E25" s="1394"/>
      <c r="F25" s="1386"/>
      <c r="G25" s="1386"/>
      <c r="H25" s="1376" t="str">
        <f>IF(E25="","",
IF(G25="","",
IF(F25=G25,100%,
IF(ISERROR(G25/F25),0,
IF(ISERROR(F25/G25),0,
IF(F25&lt;&gt;0,F25/G25,
0%))))))</f>
        <v/>
      </c>
      <c r="I25" s="1378">
        <f>Logo!$F$15</f>
        <v>0.7</v>
      </c>
      <c r="J25" s="1380">
        <f>Logo!$F$16</f>
        <v>0.9</v>
      </c>
      <c r="K25" s="1374" t="str">
        <f>IF(E25="","",
IF(H25="","",
IF(F25=G25,100%,
IF(ISERROR(G25/F25),0,
IF(ISERROR(F25/G25),0,
IF(F25&lt;&gt;0,F25/G25,
0%))))))</f>
        <v/>
      </c>
      <c r="L25" s="1372">
        <f>IF(E25="",0,
IF(H25&gt;=J25,1,
IF(AND(H25&gt;I25,H25&lt;J25),2,3)))</f>
        <v>0</v>
      </c>
      <c r="M25" s="79" t="s">
        <v>141</v>
      </c>
      <c r="N25" s="6"/>
      <c r="O25" s="82" t="s">
        <v>339</v>
      </c>
      <c r="P25" s="7"/>
      <c r="Q25" s="77"/>
      <c r="R25" s="9"/>
      <c r="S25" s="10"/>
      <c r="T25" s="10"/>
      <c r="U25" s="361"/>
      <c r="V25" s="841" t="str">
        <f t="shared" si="5"/>
        <v/>
      </c>
    </row>
    <row r="26" spans="1:22" s="800" customFormat="1" ht="13.8" x14ac:dyDescent="0.3">
      <c r="A26" s="847" t="str">
        <f t="shared" si="4"/>
        <v/>
      </c>
      <c r="B26" s="704">
        <v>3</v>
      </c>
      <c r="C26" s="1398"/>
      <c r="D26" s="1387"/>
      <c r="E26" s="1394"/>
      <c r="F26" s="1386"/>
      <c r="G26" s="1386"/>
      <c r="H26" s="1377"/>
      <c r="I26" s="1379"/>
      <c r="J26" s="1381"/>
      <c r="K26" s="1375"/>
      <c r="L26" s="1373"/>
      <c r="M26" s="79" t="s">
        <v>142</v>
      </c>
      <c r="N26" s="6"/>
      <c r="O26" s="82" t="s">
        <v>340</v>
      </c>
      <c r="P26" s="7"/>
      <c r="Q26" s="77"/>
      <c r="R26" s="9"/>
      <c r="S26" s="10"/>
      <c r="T26" s="10"/>
      <c r="U26" s="361"/>
      <c r="V26" s="841" t="str">
        <f t="shared" si="5"/>
        <v/>
      </c>
    </row>
    <row r="27" spans="1:22" s="800" customFormat="1" ht="13.8" x14ac:dyDescent="0.3">
      <c r="A27" s="847" t="str">
        <f t="shared" si="4"/>
        <v/>
      </c>
      <c r="B27" s="704">
        <v>3</v>
      </c>
      <c r="C27" s="1398"/>
      <c r="D27" s="1387" t="s">
        <v>93</v>
      </c>
      <c r="E27" s="1403"/>
      <c r="F27" s="1386"/>
      <c r="G27" s="1386"/>
      <c r="H27" s="1376" t="str">
        <f>IF(E27="","",
IF(G27="","",
IF(F27=G27,100%,
IF(ISERROR(G27/F27),0,
IF(ISERROR(F27/G27),0,
IF(F27&lt;&gt;0,F27/G27,
0%))))))</f>
        <v/>
      </c>
      <c r="I27" s="1378">
        <f>Logo!$F$15</f>
        <v>0.7</v>
      </c>
      <c r="J27" s="1380">
        <f>Logo!$F$16</f>
        <v>0.9</v>
      </c>
      <c r="K27" s="1374" t="str">
        <f>IF(E27="","",
IF(H27="","",
IF(F27=G27,100%,
IF(ISERROR(G27/F27),0,
IF(ISERROR(F27/G27),0,
IF(F27&lt;&gt;0,F27/G27,
0%))))))</f>
        <v/>
      </c>
      <c r="L27" s="1372">
        <f>IF(E27="",0,
IF(H27&gt;=J27,1,
IF(AND(H27&gt;I27,H27&lt;J27),2,3)))</f>
        <v>0</v>
      </c>
      <c r="M27" s="79" t="s">
        <v>143</v>
      </c>
      <c r="N27" s="6"/>
      <c r="O27" s="82" t="s">
        <v>341</v>
      </c>
      <c r="P27" s="7"/>
      <c r="Q27" s="77"/>
      <c r="R27" s="9"/>
      <c r="S27" s="10"/>
      <c r="T27" s="10"/>
      <c r="U27" s="361"/>
      <c r="V27" s="841" t="str">
        <f t="shared" si="5"/>
        <v/>
      </c>
    </row>
    <row r="28" spans="1:22" s="800" customFormat="1" ht="13.8" x14ac:dyDescent="0.3">
      <c r="A28" s="847" t="str">
        <f t="shared" si="4"/>
        <v/>
      </c>
      <c r="B28" s="704">
        <v>3</v>
      </c>
      <c r="C28" s="1398"/>
      <c r="D28" s="1387"/>
      <c r="E28" s="1394"/>
      <c r="F28" s="1386"/>
      <c r="G28" s="1386"/>
      <c r="H28" s="1377"/>
      <c r="I28" s="1379"/>
      <c r="J28" s="1381"/>
      <c r="K28" s="1375"/>
      <c r="L28" s="1373"/>
      <c r="M28" s="79" t="s">
        <v>144</v>
      </c>
      <c r="N28" s="6"/>
      <c r="O28" s="82" t="s">
        <v>342</v>
      </c>
      <c r="P28" s="7"/>
      <c r="Q28" s="77"/>
      <c r="R28" s="9"/>
      <c r="S28" s="10"/>
      <c r="T28" s="10"/>
      <c r="U28" s="361"/>
      <c r="V28" s="841" t="str">
        <f t="shared" si="5"/>
        <v/>
      </c>
    </row>
    <row r="29" spans="1:22" s="800" customFormat="1" ht="13.8" x14ac:dyDescent="0.3">
      <c r="A29" s="847" t="str">
        <f t="shared" si="4"/>
        <v/>
      </c>
      <c r="B29" s="704">
        <v>3</v>
      </c>
      <c r="C29" s="1398"/>
      <c r="D29" s="1387" t="s">
        <v>94</v>
      </c>
      <c r="E29" s="1394"/>
      <c r="F29" s="1386"/>
      <c r="G29" s="1386"/>
      <c r="H29" s="1376" t="str">
        <f>IF(E29="","",
IF(G29="","",
IF(F29=G29,100%,
IF(ISERROR(G29/F29),0,
IF(ISERROR(F29/G29),0,
IF(F29&lt;&gt;0,F29/G29,
0%))))))</f>
        <v/>
      </c>
      <c r="I29" s="1378">
        <f>Logo!$F$15</f>
        <v>0.7</v>
      </c>
      <c r="J29" s="1380">
        <f>Logo!$F$16</f>
        <v>0.9</v>
      </c>
      <c r="K29" s="1374" t="str">
        <f>IF(E29="","",
IF(H29="","",
IF(F29=G29,100%,
IF(ISERROR(G29/F29),0,
IF(ISERROR(F29/G29),0,
IF(F29&lt;&gt;0,F29/G29,
0%))))))</f>
        <v/>
      </c>
      <c r="L29" s="1372">
        <f>IF(E29="",0,
IF(H29&gt;=J29,1,
IF(AND(H29&gt;I29,H29&lt;J29),2,3)))</f>
        <v>0</v>
      </c>
      <c r="M29" s="79" t="s">
        <v>145</v>
      </c>
      <c r="N29" s="6"/>
      <c r="O29" s="82" t="s">
        <v>343</v>
      </c>
      <c r="P29" s="7"/>
      <c r="Q29" s="77"/>
      <c r="R29" s="9"/>
      <c r="S29" s="10"/>
      <c r="T29" s="10"/>
      <c r="U29" s="361"/>
      <c r="V29" s="841" t="str">
        <f t="shared" si="5"/>
        <v/>
      </c>
    </row>
    <row r="30" spans="1:22" s="800" customFormat="1" ht="13.8" x14ac:dyDescent="0.3">
      <c r="A30" s="847" t="str">
        <f t="shared" si="4"/>
        <v/>
      </c>
      <c r="B30" s="704">
        <v>3</v>
      </c>
      <c r="C30" s="1398"/>
      <c r="D30" s="1387"/>
      <c r="E30" s="1394"/>
      <c r="F30" s="1386"/>
      <c r="G30" s="1386"/>
      <c r="H30" s="1377"/>
      <c r="I30" s="1379"/>
      <c r="J30" s="1381"/>
      <c r="K30" s="1375"/>
      <c r="L30" s="1373"/>
      <c r="M30" s="79" t="s">
        <v>146</v>
      </c>
      <c r="N30" s="6"/>
      <c r="O30" s="82" t="s">
        <v>344</v>
      </c>
      <c r="P30" s="7"/>
      <c r="Q30" s="77"/>
      <c r="R30" s="9"/>
      <c r="S30" s="10"/>
      <c r="T30" s="10"/>
      <c r="U30" s="361"/>
      <c r="V30" s="841" t="str">
        <f t="shared" si="5"/>
        <v/>
      </c>
    </row>
    <row r="31" spans="1:22" s="800" customFormat="1" ht="13.8" x14ac:dyDescent="0.3">
      <c r="A31" s="847" t="str">
        <f t="shared" ref="A31:A38" si="6">IF($C$31="","","ok")</f>
        <v/>
      </c>
      <c r="B31" s="709">
        <v>4</v>
      </c>
      <c r="C31" s="1392"/>
      <c r="D31" s="1432" t="s">
        <v>95</v>
      </c>
      <c r="E31" s="1404"/>
      <c r="F31" s="1395"/>
      <c r="G31" s="1397"/>
      <c r="H31" s="1376" t="str">
        <f>IF(E31="","",
IF(G31="","",
IF(F31=G31,100%,
IF(ISERROR(G31/F31),0,
IF(ISERROR(F31/G31),0,
IF(F31&lt;&gt;0,F31/G31,
0%))))))</f>
        <v/>
      </c>
      <c r="I31" s="1378">
        <f>Logo!$F$15</f>
        <v>0.7</v>
      </c>
      <c r="J31" s="1380">
        <f>Logo!$F$16</f>
        <v>0.9</v>
      </c>
      <c r="K31" s="1374" t="str">
        <f>IF(E31="","",
IF(H31="","",
IF(F31=G31,100%,
IF(ISERROR(G31/F31),0,
IF(ISERROR(F31/G31),0,
IF(F31&lt;&gt;0,F31/G31,
0%))))))</f>
        <v/>
      </c>
      <c r="L31" s="1372">
        <f>IF(E31="",0,
IF(H31&gt;=J31,1,
IF(AND(H31&gt;I31,H31&lt;J31),2,3)))</f>
        <v>0</v>
      </c>
      <c r="M31" s="81" t="s">
        <v>147</v>
      </c>
      <c r="N31" s="11"/>
      <c r="O31" s="81" t="s">
        <v>345</v>
      </c>
      <c r="P31" s="12"/>
      <c r="Q31" s="78"/>
      <c r="R31" s="14"/>
      <c r="S31" s="15"/>
      <c r="T31" s="15"/>
      <c r="U31" s="362"/>
      <c r="V31" s="841" t="str">
        <f>IF($C$31="","","drucken")</f>
        <v/>
      </c>
    </row>
    <row r="32" spans="1:22" s="800" customFormat="1" ht="13.8" x14ac:dyDescent="0.3">
      <c r="A32" s="847" t="str">
        <f t="shared" si="6"/>
        <v/>
      </c>
      <c r="B32" s="704">
        <v>4</v>
      </c>
      <c r="C32" s="1392"/>
      <c r="D32" s="1433"/>
      <c r="E32" s="1405"/>
      <c r="F32" s="1396"/>
      <c r="G32" s="1397"/>
      <c r="H32" s="1377"/>
      <c r="I32" s="1379"/>
      <c r="J32" s="1381"/>
      <c r="K32" s="1375"/>
      <c r="L32" s="1373"/>
      <c r="M32" s="81" t="s">
        <v>148</v>
      </c>
      <c r="N32" s="11"/>
      <c r="O32" s="81" t="s">
        <v>346</v>
      </c>
      <c r="P32" s="12"/>
      <c r="Q32" s="78"/>
      <c r="R32" s="14"/>
      <c r="S32" s="15"/>
      <c r="T32" s="15"/>
      <c r="U32" s="362"/>
      <c r="V32" s="841" t="str">
        <f t="shared" ref="V32:V38" si="7">IF($C$31="","","drucken")</f>
        <v/>
      </c>
    </row>
    <row r="33" spans="1:22" s="800" customFormat="1" ht="13.8" x14ac:dyDescent="0.3">
      <c r="A33" s="847" t="str">
        <f t="shared" si="6"/>
        <v/>
      </c>
      <c r="B33" s="704">
        <v>4</v>
      </c>
      <c r="C33" s="1392"/>
      <c r="D33" s="1432" t="s">
        <v>96</v>
      </c>
      <c r="E33" s="1406"/>
      <c r="F33" s="1397"/>
      <c r="G33" s="1397"/>
      <c r="H33" s="1376" t="str">
        <f>IF(E33="","",
IF(G33="","",
IF(F33=G33,100%,
IF(ISERROR(G33/F33),0,
IF(ISERROR(F33/G33),0,
IF(F33&lt;&gt;0,F33/G33,
0%))))))</f>
        <v/>
      </c>
      <c r="I33" s="1378">
        <f>Logo!$F$15</f>
        <v>0.7</v>
      </c>
      <c r="J33" s="1380">
        <f>Logo!$F$16</f>
        <v>0.9</v>
      </c>
      <c r="K33" s="1374" t="str">
        <f>IF(E33="","",
IF(H33="","",
IF(F33=G33,100%,
IF(ISERROR(G33/F33),0,
IF(ISERROR(F33/G33),0,
IF(F33&lt;&gt;0,F33/G33,
0%))))))</f>
        <v/>
      </c>
      <c r="L33" s="1372">
        <f>IF(E33="",0,
IF(H33&gt;=J33,1,
IF(AND(H33&gt;I33,H33&lt;J33),2,3)))</f>
        <v>0</v>
      </c>
      <c r="M33" s="81" t="s">
        <v>149</v>
      </c>
      <c r="N33" s="11"/>
      <c r="O33" s="81" t="s">
        <v>347</v>
      </c>
      <c r="P33" s="12"/>
      <c r="Q33" s="78"/>
      <c r="R33" s="14"/>
      <c r="S33" s="15"/>
      <c r="T33" s="15"/>
      <c r="U33" s="362"/>
      <c r="V33" s="841" t="str">
        <f t="shared" si="7"/>
        <v/>
      </c>
    </row>
    <row r="34" spans="1:22" s="800" customFormat="1" ht="13.8" x14ac:dyDescent="0.3">
      <c r="A34" s="847" t="str">
        <f t="shared" si="6"/>
        <v/>
      </c>
      <c r="B34" s="704">
        <v>4</v>
      </c>
      <c r="C34" s="1392"/>
      <c r="D34" s="1433"/>
      <c r="E34" s="1406"/>
      <c r="F34" s="1397"/>
      <c r="G34" s="1397"/>
      <c r="H34" s="1377"/>
      <c r="I34" s="1379"/>
      <c r="J34" s="1381"/>
      <c r="K34" s="1375"/>
      <c r="L34" s="1373"/>
      <c r="M34" s="81" t="s">
        <v>150</v>
      </c>
      <c r="N34" s="11"/>
      <c r="O34" s="81" t="s">
        <v>348</v>
      </c>
      <c r="P34" s="12"/>
      <c r="Q34" s="78"/>
      <c r="R34" s="14"/>
      <c r="S34" s="15"/>
      <c r="T34" s="15"/>
      <c r="U34" s="362"/>
      <c r="V34" s="841" t="str">
        <f t="shared" si="7"/>
        <v/>
      </c>
    </row>
    <row r="35" spans="1:22" s="800" customFormat="1" ht="13.8" x14ac:dyDescent="0.3">
      <c r="A35" s="847" t="str">
        <f t="shared" si="6"/>
        <v/>
      </c>
      <c r="B35" s="704">
        <v>4</v>
      </c>
      <c r="C35" s="1392"/>
      <c r="D35" s="1432" t="s">
        <v>97</v>
      </c>
      <c r="E35" s="1407"/>
      <c r="F35" s="1397"/>
      <c r="G35" s="1397"/>
      <c r="H35" s="1376" t="str">
        <f>IF(E35="","",
IF(G35="","",
IF(F35=G35,100%,
IF(ISERROR(G35/F35),0,
IF(ISERROR(F35/G35),0,
IF(F35&lt;&gt;0,F35/G35,
0%))))))</f>
        <v/>
      </c>
      <c r="I35" s="1378">
        <f>Logo!$F$15</f>
        <v>0.7</v>
      </c>
      <c r="J35" s="1380">
        <f>Logo!$F$16</f>
        <v>0.9</v>
      </c>
      <c r="K35" s="1374" t="str">
        <f>IF(E35="","",
IF(H35="","",
IF(F35=G35,100%,
IF(ISERROR(G35/F35),0,
IF(ISERROR(F35/G35),0,
IF(F35&lt;&gt;0,F35/G35,
0%))))))</f>
        <v/>
      </c>
      <c r="L35" s="1372">
        <f>IF(E35="",0,
IF(H35&gt;=J35,1,
IF(AND(H35&gt;I35,H35&lt;J35),2,3)))</f>
        <v>0</v>
      </c>
      <c r="M35" s="81" t="s">
        <v>151</v>
      </c>
      <c r="N35" s="11"/>
      <c r="O35" s="81" t="s">
        <v>349</v>
      </c>
      <c r="P35" s="12"/>
      <c r="Q35" s="78"/>
      <c r="R35" s="14"/>
      <c r="S35" s="15"/>
      <c r="T35" s="15"/>
      <c r="U35" s="362"/>
      <c r="V35" s="841" t="str">
        <f t="shared" si="7"/>
        <v/>
      </c>
    </row>
    <row r="36" spans="1:22" s="800" customFormat="1" ht="13.8" x14ac:dyDescent="0.3">
      <c r="A36" s="847" t="str">
        <f t="shared" si="6"/>
        <v/>
      </c>
      <c r="B36" s="704">
        <v>4</v>
      </c>
      <c r="C36" s="1392"/>
      <c r="D36" s="1433"/>
      <c r="E36" s="1406"/>
      <c r="F36" s="1397"/>
      <c r="G36" s="1397"/>
      <c r="H36" s="1377"/>
      <c r="I36" s="1379"/>
      <c r="J36" s="1381"/>
      <c r="K36" s="1375"/>
      <c r="L36" s="1373"/>
      <c r="M36" s="81" t="s">
        <v>152</v>
      </c>
      <c r="N36" s="11"/>
      <c r="O36" s="81" t="s">
        <v>350</v>
      </c>
      <c r="P36" s="12"/>
      <c r="Q36" s="78"/>
      <c r="R36" s="14"/>
      <c r="S36" s="15"/>
      <c r="T36" s="15"/>
      <c r="U36" s="362"/>
      <c r="V36" s="841" t="str">
        <f t="shared" si="7"/>
        <v/>
      </c>
    </row>
    <row r="37" spans="1:22" s="800" customFormat="1" ht="13.8" x14ac:dyDescent="0.3">
      <c r="A37" s="847" t="str">
        <f t="shared" si="6"/>
        <v/>
      </c>
      <c r="B37" s="704">
        <v>4</v>
      </c>
      <c r="C37" s="1392"/>
      <c r="D37" s="1432" t="s">
        <v>98</v>
      </c>
      <c r="E37" s="1406"/>
      <c r="F37" s="1397"/>
      <c r="G37" s="1397"/>
      <c r="H37" s="1376" t="str">
        <f>IF(E37="","",
IF(G37="","",
IF(F37=G37,100%,
IF(ISERROR(G37/F37),0,
IF(ISERROR(F37/G37),0,
IF(F37&lt;&gt;0,F37/G37,
0%))))))</f>
        <v/>
      </c>
      <c r="I37" s="1378">
        <f>Logo!$F$15</f>
        <v>0.7</v>
      </c>
      <c r="J37" s="1380">
        <f>Logo!$F$16</f>
        <v>0.9</v>
      </c>
      <c r="K37" s="1374" t="str">
        <f>IF(E37="","",
IF(H37="","",
IF(F37=G37,100%,
IF(ISERROR(G37/F37),0,
IF(ISERROR(F37/G37),0,
IF(F37&lt;&gt;0,F37/G37,
0%))))))</f>
        <v/>
      </c>
      <c r="L37" s="1372">
        <f>IF(E37="",0,
IF(H37&gt;=J37,1,
IF(AND(H37&gt;I37,H37&lt;J37),2,3)))</f>
        <v>0</v>
      </c>
      <c r="M37" s="81" t="s">
        <v>153</v>
      </c>
      <c r="N37" s="11"/>
      <c r="O37" s="81" t="s">
        <v>351</v>
      </c>
      <c r="P37" s="12"/>
      <c r="Q37" s="78"/>
      <c r="R37" s="14"/>
      <c r="S37" s="15"/>
      <c r="T37" s="15"/>
      <c r="U37" s="362"/>
      <c r="V37" s="841" t="str">
        <f t="shared" si="7"/>
        <v/>
      </c>
    </row>
    <row r="38" spans="1:22" s="800" customFormat="1" ht="13.8" x14ac:dyDescent="0.3">
      <c r="A38" s="847" t="str">
        <f t="shared" si="6"/>
        <v/>
      </c>
      <c r="B38" s="704">
        <v>4</v>
      </c>
      <c r="C38" s="1392"/>
      <c r="D38" s="1433"/>
      <c r="E38" s="1406"/>
      <c r="F38" s="1397"/>
      <c r="G38" s="1397"/>
      <c r="H38" s="1377"/>
      <c r="I38" s="1379"/>
      <c r="J38" s="1381"/>
      <c r="K38" s="1375"/>
      <c r="L38" s="1373"/>
      <c r="M38" s="81" t="s">
        <v>154</v>
      </c>
      <c r="N38" s="11"/>
      <c r="O38" s="81" t="s">
        <v>352</v>
      </c>
      <c r="P38" s="12"/>
      <c r="Q38" s="78"/>
      <c r="R38" s="14"/>
      <c r="S38" s="15"/>
      <c r="T38" s="15"/>
      <c r="U38" s="362"/>
      <c r="V38" s="841" t="str">
        <f t="shared" si="7"/>
        <v/>
      </c>
    </row>
    <row r="39" spans="1:22" s="800" customFormat="1" ht="13.8" x14ac:dyDescent="0.3">
      <c r="A39" s="847" t="str">
        <f t="shared" ref="A39:A46" si="8">IF($C$39="","","ok")</f>
        <v/>
      </c>
      <c r="B39" s="709">
        <v>5</v>
      </c>
      <c r="C39" s="1398"/>
      <c r="D39" s="1387" t="s">
        <v>99</v>
      </c>
      <c r="E39" s="1388"/>
      <c r="F39" s="1390"/>
      <c r="G39" s="1386"/>
      <c r="H39" s="1376" t="str">
        <f>IF(E39="","",
IF(G39="","",
IF(F39=G39,100%,
IF(ISERROR(G39/F39),0,
IF(ISERROR(F39/G39),0,
IF(F39&lt;&gt;0,F39/G39,
0%))))))</f>
        <v/>
      </c>
      <c r="I39" s="1378">
        <f>Logo!$F$15</f>
        <v>0.7</v>
      </c>
      <c r="J39" s="1380">
        <f>Logo!$F$16</f>
        <v>0.9</v>
      </c>
      <c r="K39" s="1374" t="str">
        <f>IF(E39="","",
IF(H39="","",
IF(F39=G39,100%,
IF(ISERROR(G39/F39),0,
IF(ISERROR(F39/G39),0,
IF(F39&lt;&gt;0,F39/G39,
0%))))))</f>
        <v/>
      </c>
      <c r="L39" s="1372">
        <f>IF(E39="",0,
IF(H39&gt;=J39,1,
IF(AND(H39&gt;I39,H39&lt;J39),2,3)))</f>
        <v>0</v>
      </c>
      <c r="M39" s="79" t="s">
        <v>155</v>
      </c>
      <c r="N39" s="6"/>
      <c r="O39" s="82" t="s">
        <v>353</v>
      </c>
      <c r="P39" s="7"/>
      <c r="Q39" s="77"/>
      <c r="R39" s="9"/>
      <c r="S39" s="10"/>
      <c r="T39" s="10"/>
      <c r="U39" s="361"/>
      <c r="V39" s="841" t="str">
        <f>IF($C$39="","","drucken")</f>
        <v/>
      </c>
    </row>
    <row r="40" spans="1:22" s="800" customFormat="1" ht="13.8" x14ac:dyDescent="0.3">
      <c r="A40" s="847" t="str">
        <f t="shared" si="8"/>
        <v/>
      </c>
      <c r="B40" s="704">
        <v>5</v>
      </c>
      <c r="C40" s="1398"/>
      <c r="D40" s="1387"/>
      <c r="E40" s="1389"/>
      <c r="F40" s="1391"/>
      <c r="G40" s="1386"/>
      <c r="H40" s="1377"/>
      <c r="I40" s="1379"/>
      <c r="J40" s="1381"/>
      <c r="K40" s="1375"/>
      <c r="L40" s="1373"/>
      <c r="M40" s="79" t="s">
        <v>156</v>
      </c>
      <c r="N40" s="6"/>
      <c r="O40" s="82" t="s">
        <v>354</v>
      </c>
      <c r="P40" s="7"/>
      <c r="Q40" s="77"/>
      <c r="R40" s="9"/>
      <c r="S40" s="10"/>
      <c r="T40" s="10"/>
      <c r="U40" s="361"/>
      <c r="V40" s="841" t="str">
        <f t="shared" ref="V40:V46" si="9">IF($C$39="","","drucken")</f>
        <v/>
      </c>
    </row>
    <row r="41" spans="1:22" s="800" customFormat="1" ht="13.8" x14ac:dyDescent="0.3">
      <c r="A41" s="847" t="str">
        <f t="shared" si="8"/>
        <v/>
      </c>
      <c r="B41" s="704">
        <v>5</v>
      </c>
      <c r="C41" s="1398"/>
      <c r="D41" s="1387" t="s">
        <v>100</v>
      </c>
      <c r="E41" s="1394"/>
      <c r="F41" s="1386"/>
      <c r="G41" s="1386"/>
      <c r="H41" s="1376" t="str">
        <f>IF(E41="","",
IF(G41="","",
IF(F41=G41,100%,
IF(ISERROR(G41/F41),0,
IF(ISERROR(F41/G41),0,
IF(F41&lt;&gt;0,F41/G41,
0%))))))</f>
        <v/>
      </c>
      <c r="I41" s="1378">
        <f>Logo!$F$15</f>
        <v>0.7</v>
      </c>
      <c r="J41" s="1380">
        <f>Logo!$F$16</f>
        <v>0.9</v>
      </c>
      <c r="K41" s="1374" t="str">
        <f>IF(E41="","",
IF(H41="","",
IF(F41=G41,100%,
IF(ISERROR(G41/F41),0,
IF(ISERROR(F41/G41),0,
IF(F41&lt;&gt;0,F41/G41,
0%))))))</f>
        <v/>
      </c>
      <c r="L41" s="1372">
        <f>IF(E41="",0,
IF(H41&gt;=J41,1,
IF(AND(H41&gt;I41,H41&lt;J41),2,3)))</f>
        <v>0</v>
      </c>
      <c r="M41" s="79" t="s">
        <v>157</v>
      </c>
      <c r="N41" s="6"/>
      <c r="O41" s="82" t="s">
        <v>355</v>
      </c>
      <c r="P41" s="7"/>
      <c r="Q41" s="77"/>
      <c r="R41" s="9"/>
      <c r="S41" s="10"/>
      <c r="T41" s="10"/>
      <c r="U41" s="361"/>
      <c r="V41" s="841" t="str">
        <f t="shared" si="9"/>
        <v/>
      </c>
    </row>
    <row r="42" spans="1:22" s="800" customFormat="1" ht="13.8" x14ac:dyDescent="0.3">
      <c r="A42" s="847" t="str">
        <f t="shared" si="8"/>
        <v/>
      </c>
      <c r="B42" s="704">
        <v>5</v>
      </c>
      <c r="C42" s="1398"/>
      <c r="D42" s="1387"/>
      <c r="E42" s="1394"/>
      <c r="F42" s="1386"/>
      <c r="G42" s="1386"/>
      <c r="H42" s="1377"/>
      <c r="I42" s="1379"/>
      <c r="J42" s="1381"/>
      <c r="K42" s="1375"/>
      <c r="L42" s="1373"/>
      <c r="M42" s="79" t="s">
        <v>158</v>
      </c>
      <c r="N42" s="6"/>
      <c r="O42" s="82" t="s">
        <v>356</v>
      </c>
      <c r="P42" s="7"/>
      <c r="Q42" s="77"/>
      <c r="R42" s="9"/>
      <c r="S42" s="10"/>
      <c r="T42" s="10"/>
      <c r="U42" s="361"/>
      <c r="V42" s="841" t="str">
        <f t="shared" si="9"/>
        <v/>
      </c>
    </row>
    <row r="43" spans="1:22" s="800" customFormat="1" ht="13.8" x14ac:dyDescent="0.3">
      <c r="A43" s="847" t="str">
        <f t="shared" si="8"/>
        <v/>
      </c>
      <c r="B43" s="704">
        <v>5</v>
      </c>
      <c r="C43" s="1398"/>
      <c r="D43" s="1387" t="s">
        <v>101</v>
      </c>
      <c r="E43" s="1403"/>
      <c r="F43" s="1386"/>
      <c r="G43" s="1386"/>
      <c r="H43" s="1376" t="str">
        <f>IF(E43="","",
IF(G43="","",
IF(F43=G43,100%,
IF(ISERROR(G43/F43),0,
IF(ISERROR(F43/G43),0,
IF(F43&lt;&gt;0,F43/G43,
0%))))))</f>
        <v/>
      </c>
      <c r="I43" s="1378">
        <f>Logo!$F$15</f>
        <v>0.7</v>
      </c>
      <c r="J43" s="1380">
        <f>Logo!$F$16</f>
        <v>0.9</v>
      </c>
      <c r="K43" s="1374" t="str">
        <f>IF(E43="","",
IF(H43="","",
IF(F43=G43,100%,
IF(ISERROR(G43/F43),0,
IF(ISERROR(F43/G43),0,
IF(F43&lt;&gt;0,F43/G43,
0%))))))</f>
        <v/>
      </c>
      <c r="L43" s="1372">
        <f>IF(E43="",0,
IF(H43&gt;=J43,1,
IF(AND(H43&gt;I43,H43&lt;J43),2,3)))</f>
        <v>0</v>
      </c>
      <c r="M43" s="79" t="s">
        <v>159</v>
      </c>
      <c r="N43" s="6"/>
      <c r="O43" s="82" t="s">
        <v>357</v>
      </c>
      <c r="P43" s="7"/>
      <c r="Q43" s="77"/>
      <c r="R43" s="9"/>
      <c r="S43" s="10"/>
      <c r="T43" s="10"/>
      <c r="U43" s="361"/>
      <c r="V43" s="841" t="str">
        <f t="shared" si="9"/>
        <v/>
      </c>
    </row>
    <row r="44" spans="1:22" s="800" customFormat="1" ht="13.8" x14ac:dyDescent="0.3">
      <c r="A44" s="847" t="str">
        <f t="shared" si="8"/>
        <v/>
      </c>
      <c r="B44" s="704">
        <v>5</v>
      </c>
      <c r="C44" s="1398"/>
      <c r="D44" s="1387"/>
      <c r="E44" s="1394"/>
      <c r="F44" s="1386"/>
      <c r="G44" s="1386"/>
      <c r="H44" s="1377"/>
      <c r="I44" s="1379"/>
      <c r="J44" s="1381"/>
      <c r="K44" s="1375"/>
      <c r="L44" s="1373"/>
      <c r="M44" s="79" t="s">
        <v>160</v>
      </c>
      <c r="N44" s="6"/>
      <c r="O44" s="82" t="s">
        <v>358</v>
      </c>
      <c r="P44" s="7"/>
      <c r="Q44" s="77"/>
      <c r="R44" s="9"/>
      <c r="S44" s="10"/>
      <c r="T44" s="10"/>
      <c r="U44" s="361"/>
      <c r="V44" s="841" t="str">
        <f t="shared" si="9"/>
        <v/>
      </c>
    </row>
    <row r="45" spans="1:22" s="800" customFormat="1" ht="13.8" x14ac:dyDescent="0.3">
      <c r="A45" s="847" t="str">
        <f t="shared" si="8"/>
        <v/>
      </c>
      <c r="B45" s="704">
        <v>5</v>
      </c>
      <c r="C45" s="1398"/>
      <c r="D45" s="1387" t="s">
        <v>102</v>
      </c>
      <c r="E45" s="1394"/>
      <c r="F45" s="1386"/>
      <c r="G45" s="1386"/>
      <c r="H45" s="1376" t="str">
        <f>IF(E45="","",
IF(G45="","",
IF(F45=G45,100%,
IF(ISERROR(G45/F45),0,
IF(ISERROR(F45/G45),0,
IF(F45&lt;&gt;0,F45/G45,
0%))))))</f>
        <v/>
      </c>
      <c r="I45" s="1378">
        <f>Logo!$F$15</f>
        <v>0.7</v>
      </c>
      <c r="J45" s="1380">
        <f>Logo!$F$16</f>
        <v>0.9</v>
      </c>
      <c r="K45" s="1374" t="str">
        <f>IF(E45="","",
IF(H45="","",
IF(F45=G45,100%,
IF(ISERROR(G45/F45),0,
IF(ISERROR(F45/G45),0,
IF(F45&lt;&gt;0,F45/G45,
0%))))))</f>
        <v/>
      </c>
      <c r="L45" s="1372">
        <f>IF(E45="",0,
IF(H45&gt;=J45,1,
IF(AND(H45&gt;I45,H45&lt;J45),2,3)))</f>
        <v>0</v>
      </c>
      <c r="M45" s="79" t="s">
        <v>161</v>
      </c>
      <c r="N45" s="6"/>
      <c r="O45" s="82" t="s">
        <v>359</v>
      </c>
      <c r="P45" s="7"/>
      <c r="Q45" s="77"/>
      <c r="R45" s="9"/>
      <c r="S45" s="10"/>
      <c r="T45" s="10"/>
      <c r="U45" s="361"/>
      <c r="V45" s="841" t="str">
        <f t="shared" si="9"/>
        <v/>
      </c>
    </row>
    <row r="46" spans="1:22" s="800" customFormat="1" ht="13.8" x14ac:dyDescent="0.3">
      <c r="A46" s="847" t="str">
        <f t="shared" si="8"/>
        <v/>
      </c>
      <c r="B46" s="704">
        <v>5</v>
      </c>
      <c r="C46" s="1398"/>
      <c r="D46" s="1387"/>
      <c r="E46" s="1394"/>
      <c r="F46" s="1386"/>
      <c r="G46" s="1386"/>
      <c r="H46" s="1377"/>
      <c r="I46" s="1379"/>
      <c r="J46" s="1381"/>
      <c r="K46" s="1375"/>
      <c r="L46" s="1373"/>
      <c r="M46" s="79" t="s">
        <v>162</v>
      </c>
      <c r="N46" s="6"/>
      <c r="O46" s="82" t="s">
        <v>360</v>
      </c>
      <c r="P46" s="7"/>
      <c r="Q46" s="77"/>
      <c r="R46" s="9"/>
      <c r="S46" s="10"/>
      <c r="T46" s="10"/>
      <c r="U46" s="361"/>
      <c r="V46" s="841" t="str">
        <f t="shared" si="9"/>
        <v/>
      </c>
    </row>
    <row r="47" spans="1:22" s="800" customFormat="1" ht="13.8" x14ac:dyDescent="0.3">
      <c r="A47" s="847" t="str">
        <f t="shared" ref="A47:A54" si="10">IF($C$47="","","ok")</f>
        <v/>
      </c>
      <c r="B47" s="709">
        <v>6</v>
      </c>
      <c r="C47" s="1392"/>
      <c r="D47" s="1432" t="s">
        <v>103</v>
      </c>
      <c r="E47" s="1404"/>
      <c r="F47" s="1395"/>
      <c r="G47" s="1397"/>
      <c r="H47" s="1376" t="str">
        <f>IF(E47="","",
IF(G47="","",
IF(F47=G47,100%,
IF(ISERROR(G47/F47),0,
IF(ISERROR(F47/G47),0,
IF(F47&lt;&gt;0,F47/G47,
0%))))))</f>
        <v/>
      </c>
      <c r="I47" s="1378">
        <f>Logo!$F$15</f>
        <v>0.7</v>
      </c>
      <c r="J47" s="1380">
        <f>Logo!$F$16</f>
        <v>0.9</v>
      </c>
      <c r="K47" s="1374" t="str">
        <f>IF(E47="","",
IF(H47="","",
IF(F47=G47,100%,
IF(ISERROR(G47/F47),0,
IF(ISERROR(F47/G47),0,
IF(F47&lt;&gt;0,F47/G47,
0%))))))</f>
        <v/>
      </c>
      <c r="L47" s="1372">
        <f>IF(E47="",0,
IF(H47&gt;=J47,1,
IF(AND(H47&gt;I47,H47&lt;J47),2,3)))</f>
        <v>0</v>
      </c>
      <c r="M47" s="81" t="s">
        <v>163</v>
      </c>
      <c r="N47" s="11"/>
      <c r="O47" s="81" t="s">
        <v>361</v>
      </c>
      <c r="P47" s="12"/>
      <c r="Q47" s="78"/>
      <c r="R47" s="14"/>
      <c r="S47" s="15"/>
      <c r="T47" s="15"/>
      <c r="U47" s="362"/>
      <c r="V47" s="841" t="str">
        <f>IF($C$47="","","drucken")</f>
        <v/>
      </c>
    </row>
    <row r="48" spans="1:22" s="801" customFormat="1" ht="13.8" x14ac:dyDescent="0.3">
      <c r="A48" s="847" t="str">
        <f t="shared" si="10"/>
        <v/>
      </c>
      <c r="B48" s="704">
        <v>6</v>
      </c>
      <c r="C48" s="1392"/>
      <c r="D48" s="1433"/>
      <c r="E48" s="1405"/>
      <c r="F48" s="1396"/>
      <c r="G48" s="1397"/>
      <c r="H48" s="1377"/>
      <c r="I48" s="1379"/>
      <c r="J48" s="1381"/>
      <c r="K48" s="1375"/>
      <c r="L48" s="1373"/>
      <c r="M48" s="81" t="s">
        <v>164</v>
      </c>
      <c r="N48" s="11"/>
      <c r="O48" s="81" t="s">
        <v>362</v>
      </c>
      <c r="P48" s="12"/>
      <c r="Q48" s="78"/>
      <c r="R48" s="14"/>
      <c r="S48" s="15"/>
      <c r="T48" s="15"/>
      <c r="U48" s="362"/>
      <c r="V48" s="841" t="str">
        <f t="shared" ref="V48:V54" si="11">IF($C$47="","","drucken")</f>
        <v/>
      </c>
    </row>
    <row r="49" spans="1:22" s="801" customFormat="1" ht="13.8" x14ac:dyDescent="0.3">
      <c r="A49" s="847" t="str">
        <f t="shared" si="10"/>
        <v/>
      </c>
      <c r="B49" s="704">
        <v>6</v>
      </c>
      <c r="C49" s="1392"/>
      <c r="D49" s="1432" t="s">
        <v>104</v>
      </c>
      <c r="E49" s="1406"/>
      <c r="F49" s="1397"/>
      <c r="G49" s="1397"/>
      <c r="H49" s="1376" t="str">
        <f>IF(E49="","",
IF(G49="","",
IF(F49=G49,100%,
IF(ISERROR(G49/F49),0,
IF(ISERROR(F49/G49),0,
IF(F49&lt;&gt;0,F49/G49,
0%))))))</f>
        <v/>
      </c>
      <c r="I49" s="1378">
        <f>Logo!$F$15</f>
        <v>0.7</v>
      </c>
      <c r="J49" s="1380">
        <f>Logo!$F$16</f>
        <v>0.9</v>
      </c>
      <c r="K49" s="1374" t="str">
        <f>IF(E49="","",
IF(H49="","",
IF(F49=G49,100%,
IF(ISERROR(G49/F49),0,
IF(ISERROR(F49/G49),0,
IF(F49&lt;&gt;0,F49/G49,
0%))))))</f>
        <v/>
      </c>
      <c r="L49" s="1372">
        <f>IF(E49="",0,
IF(H49&gt;=J49,1,
IF(AND(H49&gt;I49,H49&lt;J49),2,3)))</f>
        <v>0</v>
      </c>
      <c r="M49" s="81" t="s">
        <v>165</v>
      </c>
      <c r="N49" s="11"/>
      <c r="O49" s="81" t="s">
        <v>363</v>
      </c>
      <c r="P49" s="12"/>
      <c r="Q49" s="78"/>
      <c r="R49" s="14"/>
      <c r="S49" s="15"/>
      <c r="T49" s="15"/>
      <c r="U49" s="362"/>
      <c r="V49" s="841" t="str">
        <f t="shared" si="11"/>
        <v/>
      </c>
    </row>
    <row r="50" spans="1:22" s="801" customFormat="1" ht="13.8" x14ac:dyDescent="0.3">
      <c r="A50" s="847" t="str">
        <f t="shared" si="10"/>
        <v/>
      </c>
      <c r="B50" s="704">
        <v>6</v>
      </c>
      <c r="C50" s="1392"/>
      <c r="D50" s="1433"/>
      <c r="E50" s="1406"/>
      <c r="F50" s="1397"/>
      <c r="G50" s="1397"/>
      <c r="H50" s="1377"/>
      <c r="I50" s="1379"/>
      <c r="J50" s="1381"/>
      <c r="K50" s="1375"/>
      <c r="L50" s="1373"/>
      <c r="M50" s="81" t="s">
        <v>166</v>
      </c>
      <c r="N50" s="11"/>
      <c r="O50" s="81" t="s">
        <v>364</v>
      </c>
      <c r="P50" s="12"/>
      <c r="Q50" s="78"/>
      <c r="R50" s="14"/>
      <c r="S50" s="15"/>
      <c r="T50" s="15"/>
      <c r="U50" s="362"/>
      <c r="V50" s="841" t="str">
        <f t="shared" si="11"/>
        <v/>
      </c>
    </row>
    <row r="51" spans="1:22" s="801" customFormat="1" ht="13.8" x14ac:dyDescent="0.3">
      <c r="A51" s="847" t="str">
        <f t="shared" si="10"/>
        <v/>
      </c>
      <c r="B51" s="704">
        <v>6</v>
      </c>
      <c r="C51" s="1392"/>
      <c r="D51" s="1432" t="s">
        <v>105</v>
      </c>
      <c r="E51" s="1407"/>
      <c r="F51" s="1397"/>
      <c r="G51" s="1397"/>
      <c r="H51" s="1376" t="str">
        <f>IF(E51="","",
IF(G51="","",
IF(F51=G51,100%,
IF(ISERROR(G51/F51),0,
IF(ISERROR(F51/G51),0,
IF(F51&lt;&gt;0,F51/G51,
0%))))))</f>
        <v/>
      </c>
      <c r="I51" s="1378">
        <f>Logo!$F$15</f>
        <v>0.7</v>
      </c>
      <c r="J51" s="1380">
        <f>Logo!$F$16</f>
        <v>0.9</v>
      </c>
      <c r="K51" s="1374" t="str">
        <f>IF(E51="","",
IF(H51="","",
IF(F51=G51,100%,
IF(ISERROR(G51/F51),0,
IF(ISERROR(F51/G51),0,
IF(F51&lt;&gt;0,F51/G51,
0%))))))</f>
        <v/>
      </c>
      <c r="L51" s="1372">
        <f>IF(E51="",0,
IF(H51&gt;=J51,1,
IF(AND(H51&gt;I51,H51&lt;J51),2,3)))</f>
        <v>0</v>
      </c>
      <c r="M51" s="81" t="s">
        <v>167</v>
      </c>
      <c r="N51" s="11"/>
      <c r="O51" s="81" t="s">
        <v>365</v>
      </c>
      <c r="P51" s="12"/>
      <c r="Q51" s="78"/>
      <c r="R51" s="14"/>
      <c r="S51" s="15"/>
      <c r="T51" s="15"/>
      <c r="U51" s="362"/>
      <c r="V51" s="841" t="str">
        <f t="shared" si="11"/>
        <v/>
      </c>
    </row>
    <row r="52" spans="1:22" s="801" customFormat="1" ht="13.8" x14ac:dyDescent="0.3">
      <c r="A52" s="847" t="str">
        <f t="shared" si="10"/>
        <v/>
      </c>
      <c r="B52" s="704">
        <v>6</v>
      </c>
      <c r="C52" s="1392"/>
      <c r="D52" s="1433"/>
      <c r="E52" s="1406"/>
      <c r="F52" s="1397"/>
      <c r="G52" s="1397"/>
      <c r="H52" s="1377"/>
      <c r="I52" s="1379"/>
      <c r="J52" s="1381"/>
      <c r="K52" s="1375"/>
      <c r="L52" s="1373"/>
      <c r="M52" s="81" t="s">
        <v>168</v>
      </c>
      <c r="N52" s="11"/>
      <c r="O52" s="81" t="s">
        <v>366</v>
      </c>
      <c r="P52" s="12"/>
      <c r="Q52" s="78"/>
      <c r="R52" s="14"/>
      <c r="S52" s="15"/>
      <c r="T52" s="15"/>
      <c r="U52" s="362"/>
      <c r="V52" s="841" t="str">
        <f t="shared" si="11"/>
        <v/>
      </c>
    </row>
    <row r="53" spans="1:22" s="801" customFormat="1" ht="13.8" x14ac:dyDescent="0.3">
      <c r="A53" s="847" t="str">
        <f t="shared" si="10"/>
        <v/>
      </c>
      <c r="B53" s="704">
        <v>6</v>
      </c>
      <c r="C53" s="1392"/>
      <c r="D53" s="1432" t="s">
        <v>106</v>
      </c>
      <c r="E53" s="1406"/>
      <c r="F53" s="1397"/>
      <c r="G53" s="1397"/>
      <c r="H53" s="1376" t="str">
        <f>IF(E53="","",
IF(G53="","",
IF(F53=G53,100%,
IF(ISERROR(G53/F53),0,
IF(ISERROR(F53/G53),0,
IF(F53&lt;&gt;0,F53/G53,
0%))))))</f>
        <v/>
      </c>
      <c r="I53" s="1378">
        <f>Logo!$F$15</f>
        <v>0.7</v>
      </c>
      <c r="J53" s="1380">
        <f>Logo!$F$16</f>
        <v>0.9</v>
      </c>
      <c r="K53" s="1374" t="str">
        <f>IF(E53="","",
IF(H53="","",
IF(F53=G53,100%,
IF(ISERROR(G53/F53),0,
IF(ISERROR(F53/G53),0,
IF(F53&lt;&gt;0,F53/G53,
0%))))))</f>
        <v/>
      </c>
      <c r="L53" s="1372">
        <f>IF(E53="",0,
IF(H53&gt;=J53,1,
IF(AND(H53&gt;I53,H53&lt;J53),2,3)))</f>
        <v>0</v>
      </c>
      <c r="M53" s="81" t="s">
        <v>169</v>
      </c>
      <c r="N53" s="11"/>
      <c r="O53" s="81" t="s">
        <v>367</v>
      </c>
      <c r="P53" s="12"/>
      <c r="Q53" s="78"/>
      <c r="R53" s="14"/>
      <c r="S53" s="15"/>
      <c r="T53" s="15"/>
      <c r="U53" s="362"/>
      <c r="V53" s="841" t="str">
        <f t="shared" si="11"/>
        <v/>
      </c>
    </row>
    <row r="54" spans="1:22" s="801" customFormat="1" ht="13.8" x14ac:dyDescent="0.3">
      <c r="A54" s="847" t="str">
        <f t="shared" si="10"/>
        <v/>
      </c>
      <c r="B54" s="704">
        <v>6</v>
      </c>
      <c r="C54" s="1392"/>
      <c r="D54" s="1433"/>
      <c r="E54" s="1406"/>
      <c r="F54" s="1397"/>
      <c r="G54" s="1397"/>
      <c r="H54" s="1377"/>
      <c r="I54" s="1379"/>
      <c r="J54" s="1381"/>
      <c r="K54" s="1375"/>
      <c r="L54" s="1373"/>
      <c r="M54" s="81" t="s">
        <v>170</v>
      </c>
      <c r="N54" s="11"/>
      <c r="O54" s="81" t="s">
        <v>368</v>
      </c>
      <c r="P54" s="12"/>
      <c r="Q54" s="78"/>
      <c r="R54" s="14"/>
      <c r="S54" s="15"/>
      <c r="T54" s="15"/>
      <c r="U54" s="362"/>
      <c r="V54" s="841" t="str">
        <f t="shared" si="11"/>
        <v/>
      </c>
    </row>
    <row r="55" spans="1:22" s="801" customFormat="1" ht="13.8" x14ac:dyDescent="0.3">
      <c r="A55" s="847" t="str">
        <f t="shared" ref="A55:A62" si="12">IF($C$55="","","ok")</f>
        <v/>
      </c>
      <c r="B55" s="709">
        <v>7</v>
      </c>
      <c r="C55" s="1398"/>
      <c r="D55" s="1387" t="s">
        <v>107</v>
      </c>
      <c r="E55" s="1388"/>
      <c r="F55" s="1390"/>
      <c r="G55" s="1386"/>
      <c r="H55" s="1376" t="str">
        <f>IF(E55="","",
IF(G55="","",
IF(F55=G55,100%,
IF(ISERROR(G55/F55),0,
IF(ISERROR(F55/G55),0,
IF(F55&lt;&gt;0,F55/G55,
0%))))))</f>
        <v/>
      </c>
      <c r="I55" s="1378">
        <f>Logo!$F$15</f>
        <v>0.7</v>
      </c>
      <c r="J55" s="1380">
        <f>Logo!$F$16</f>
        <v>0.9</v>
      </c>
      <c r="K55" s="1374" t="str">
        <f>IF(E55="","",
IF(H55="","",
IF(F55=G55,100%,
IF(ISERROR(G55/F55),0,
IF(ISERROR(F55/G55),0,
IF(F55&lt;&gt;0,F55/G55,
0%))))))</f>
        <v/>
      </c>
      <c r="L55" s="1372">
        <f>IF(E55="",0,
IF(H55&gt;=J55,1,
IF(AND(H55&gt;I55,H55&lt;J55),2,3)))</f>
        <v>0</v>
      </c>
      <c r="M55" s="79" t="s">
        <v>171</v>
      </c>
      <c r="N55" s="6"/>
      <c r="O55" s="83" t="s">
        <v>369</v>
      </c>
      <c r="P55" s="7"/>
      <c r="Q55" s="77"/>
      <c r="R55" s="16"/>
      <c r="S55" s="17"/>
      <c r="T55" s="17"/>
      <c r="U55" s="363"/>
      <c r="V55" s="841" t="str">
        <f>IF($C$55="","","drucken")</f>
        <v/>
      </c>
    </row>
    <row r="56" spans="1:22" s="801" customFormat="1" ht="13.8" x14ac:dyDescent="0.3">
      <c r="A56" s="847" t="str">
        <f t="shared" si="12"/>
        <v/>
      </c>
      <c r="B56" s="704">
        <v>7</v>
      </c>
      <c r="C56" s="1398"/>
      <c r="D56" s="1387"/>
      <c r="E56" s="1389"/>
      <c r="F56" s="1391"/>
      <c r="G56" s="1386"/>
      <c r="H56" s="1377"/>
      <c r="I56" s="1379"/>
      <c r="J56" s="1381"/>
      <c r="K56" s="1375"/>
      <c r="L56" s="1373"/>
      <c r="M56" s="79" t="s">
        <v>172</v>
      </c>
      <c r="N56" s="6"/>
      <c r="O56" s="83" t="s">
        <v>370</v>
      </c>
      <c r="P56" s="7"/>
      <c r="Q56" s="77"/>
      <c r="R56" s="16"/>
      <c r="S56" s="17"/>
      <c r="T56" s="17"/>
      <c r="U56" s="363"/>
      <c r="V56" s="841" t="str">
        <f t="shared" ref="V56:V62" si="13">IF($C$55="","","drucken")</f>
        <v/>
      </c>
    </row>
    <row r="57" spans="1:22" s="801" customFormat="1" ht="13.8" x14ac:dyDescent="0.3">
      <c r="A57" s="847" t="str">
        <f t="shared" si="12"/>
        <v/>
      </c>
      <c r="B57" s="704">
        <v>7</v>
      </c>
      <c r="C57" s="1398"/>
      <c r="D57" s="1387" t="s">
        <v>108</v>
      </c>
      <c r="E57" s="1394"/>
      <c r="F57" s="1386"/>
      <c r="G57" s="1386"/>
      <c r="H57" s="1376" t="str">
        <f>IF(E57="","",
IF(G57="","",
IF(F57=G57,100%,
IF(ISERROR(G57/F57),0,
IF(ISERROR(F57/G57),0,
IF(F57&lt;&gt;0,F57/G57,
0%))))))</f>
        <v/>
      </c>
      <c r="I57" s="1378">
        <f>Logo!$F$15</f>
        <v>0.7</v>
      </c>
      <c r="J57" s="1380">
        <f>Logo!$F$16</f>
        <v>0.9</v>
      </c>
      <c r="K57" s="1374" t="str">
        <f>IF(E57="","",
IF(H57="","",
IF(F57=G57,100%,
IF(ISERROR(G57/F57),0,
IF(ISERROR(F57/G57),0,
IF(F57&lt;&gt;0,F57/G57,
0%))))))</f>
        <v/>
      </c>
      <c r="L57" s="1372">
        <f>IF(E57="",0,
IF(H57&gt;=J57,1,
IF(AND(H57&gt;I57,H57&lt;J57),2,3)))</f>
        <v>0</v>
      </c>
      <c r="M57" s="79" t="s">
        <v>173</v>
      </c>
      <c r="N57" s="6"/>
      <c r="O57" s="83" t="s">
        <v>371</v>
      </c>
      <c r="P57" s="7"/>
      <c r="Q57" s="77"/>
      <c r="R57" s="16"/>
      <c r="S57" s="17"/>
      <c r="T57" s="17"/>
      <c r="U57" s="363"/>
      <c r="V57" s="841" t="str">
        <f t="shared" si="13"/>
        <v/>
      </c>
    </row>
    <row r="58" spans="1:22" s="801" customFormat="1" ht="13.8" x14ac:dyDescent="0.3">
      <c r="A58" s="847" t="str">
        <f t="shared" si="12"/>
        <v/>
      </c>
      <c r="B58" s="704">
        <v>7</v>
      </c>
      <c r="C58" s="1398"/>
      <c r="D58" s="1387"/>
      <c r="E58" s="1394"/>
      <c r="F58" s="1386"/>
      <c r="G58" s="1386"/>
      <c r="H58" s="1377"/>
      <c r="I58" s="1379"/>
      <c r="J58" s="1381"/>
      <c r="K58" s="1375"/>
      <c r="L58" s="1373"/>
      <c r="M58" s="79" t="s">
        <v>174</v>
      </c>
      <c r="N58" s="6"/>
      <c r="O58" s="83" t="s">
        <v>372</v>
      </c>
      <c r="P58" s="7"/>
      <c r="Q58" s="77"/>
      <c r="R58" s="16"/>
      <c r="S58" s="17"/>
      <c r="T58" s="17"/>
      <c r="U58" s="363"/>
      <c r="V58" s="841" t="str">
        <f t="shared" si="13"/>
        <v/>
      </c>
    </row>
    <row r="59" spans="1:22" s="801" customFormat="1" ht="13.8" x14ac:dyDescent="0.3">
      <c r="A59" s="847" t="str">
        <f t="shared" si="12"/>
        <v/>
      </c>
      <c r="B59" s="704">
        <v>7</v>
      </c>
      <c r="C59" s="1398"/>
      <c r="D59" s="1387" t="s">
        <v>109</v>
      </c>
      <c r="E59" s="1403"/>
      <c r="F59" s="1386"/>
      <c r="G59" s="1386"/>
      <c r="H59" s="1376" t="str">
        <f>IF(E59="","",
IF(G59="","",
IF(F59=G59,100%,
IF(ISERROR(G59/F59),0,
IF(ISERROR(F59/G59),0,
IF(F59&lt;&gt;0,F59/G59,
0%))))))</f>
        <v/>
      </c>
      <c r="I59" s="1378">
        <f>Logo!$F$15</f>
        <v>0.7</v>
      </c>
      <c r="J59" s="1380">
        <f>Logo!$F$16</f>
        <v>0.9</v>
      </c>
      <c r="K59" s="1374" t="str">
        <f>IF(E59="","",
IF(H59="","",
IF(F59=G59,100%,
IF(ISERROR(G59/F59),0,
IF(ISERROR(F59/G59),0,
IF(F59&lt;&gt;0,F59/G59,
0%))))))</f>
        <v/>
      </c>
      <c r="L59" s="1372">
        <f>IF(E59="",0,
IF(H59&gt;=J59,1,
IF(AND(H59&gt;I59,H59&lt;J59),2,3)))</f>
        <v>0</v>
      </c>
      <c r="M59" s="79" t="s">
        <v>175</v>
      </c>
      <c r="N59" s="6"/>
      <c r="O59" s="83" t="s">
        <v>373</v>
      </c>
      <c r="P59" s="7"/>
      <c r="Q59" s="77"/>
      <c r="R59" s="16"/>
      <c r="S59" s="17"/>
      <c r="T59" s="17"/>
      <c r="U59" s="363"/>
      <c r="V59" s="841" t="str">
        <f t="shared" si="13"/>
        <v/>
      </c>
    </row>
    <row r="60" spans="1:22" s="801" customFormat="1" ht="13.8" x14ac:dyDescent="0.3">
      <c r="A60" s="847" t="str">
        <f t="shared" si="12"/>
        <v/>
      </c>
      <c r="B60" s="704">
        <v>7</v>
      </c>
      <c r="C60" s="1398"/>
      <c r="D60" s="1387"/>
      <c r="E60" s="1394"/>
      <c r="F60" s="1386"/>
      <c r="G60" s="1386"/>
      <c r="H60" s="1377"/>
      <c r="I60" s="1379"/>
      <c r="J60" s="1381"/>
      <c r="K60" s="1375"/>
      <c r="L60" s="1373"/>
      <c r="M60" s="79" t="s">
        <v>176</v>
      </c>
      <c r="N60" s="6"/>
      <c r="O60" s="83" t="s">
        <v>374</v>
      </c>
      <c r="P60" s="7"/>
      <c r="Q60" s="77"/>
      <c r="R60" s="16"/>
      <c r="S60" s="17"/>
      <c r="T60" s="17"/>
      <c r="U60" s="363"/>
      <c r="V60" s="841" t="str">
        <f t="shared" si="13"/>
        <v/>
      </c>
    </row>
    <row r="61" spans="1:22" s="801" customFormat="1" ht="13.8" x14ac:dyDescent="0.3">
      <c r="A61" s="847" t="str">
        <f t="shared" si="12"/>
        <v/>
      </c>
      <c r="B61" s="704">
        <v>7</v>
      </c>
      <c r="C61" s="1398"/>
      <c r="D61" s="1387" t="s">
        <v>110</v>
      </c>
      <c r="E61" s="1394"/>
      <c r="F61" s="1386"/>
      <c r="G61" s="1386"/>
      <c r="H61" s="1376" t="str">
        <f>IF(E61="","",
IF(G61="","",
IF(F61=G61,100%,
IF(ISERROR(G61/F61),0,
IF(ISERROR(F61/G61),0,
IF(F61&lt;&gt;0,F61/G61,
0%))))))</f>
        <v/>
      </c>
      <c r="I61" s="1378">
        <f>Logo!$F$15</f>
        <v>0.7</v>
      </c>
      <c r="J61" s="1380">
        <f>Logo!$F$16</f>
        <v>0.9</v>
      </c>
      <c r="K61" s="1374" t="str">
        <f>IF(E61="","",
IF(H61="","",
IF(F61=G61,100%,
IF(ISERROR(G61/F61),0,
IF(ISERROR(F61/G61),0,
IF(F61&lt;&gt;0,F61/G61,
0%))))))</f>
        <v/>
      </c>
      <c r="L61" s="1372">
        <f>IF(E61="",0,
IF(H61&gt;=J61,1,
IF(AND(H61&gt;I61,H61&lt;J61),2,3)))</f>
        <v>0</v>
      </c>
      <c r="M61" s="79" t="s">
        <v>177</v>
      </c>
      <c r="N61" s="6"/>
      <c r="O61" s="83" t="s">
        <v>375</v>
      </c>
      <c r="P61" s="7"/>
      <c r="Q61" s="77"/>
      <c r="R61" s="16"/>
      <c r="S61" s="17"/>
      <c r="T61" s="17"/>
      <c r="U61" s="363"/>
      <c r="V61" s="841" t="str">
        <f t="shared" si="13"/>
        <v/>
      </c>
    </row>
    <row r="62" spans="1:22" s="801" customFormat="1" ht="13.8" x14ac:dyDescent="0.3">
      <c r="A62" s="847" t="str">
        <f t="shared" si="12"/>
        <v/>
      </c>
      <c r="B62" s="704">
        <v>7</v>
      </c>
      <c r="C62" s="1398"/>
      <c r="D62" s="1387"/>
      <c r="E62" s="1394"/>
      <c r="F62" s="1386"/>
      <c r="G62" s="1386"/>
      <c r="H62" s="1377"/>
      <c r="I62" s="1379"/>
      <c r="J62" s="1381"/>
      <c r="K62" s="1375"/>
      <c r="L62" s="1373"/>
      <c r="M62" s="79" t="s">
        <v>178</v>
      </c>
      <c r="N62" s="6"/>
      <c r="O62" s="83" t="s">
        <v>376</v>
      </c>
      <c r="P62" s="7"/>
      <c r="Q62" s="77"/>
      <c r="R62" s="16"/>
      <c r="S62" s="17"/>
      <c r="T62" s="17"/>
      <c r="U62" s="363"/>
      <c r="V62" s="841" t="str">
        <f t="shared" si="13"/>
        <v/>
      </c>
    </row>
    <row r="63" spans="1:22" s="801" customFormat="1" ht="13.8" x14ac:dyDescent="0.3">
      <c r="A63" s="847" t="str">
        <f t="shared" ref="A63:A70" si="14">IF($C$63="","","ok")</f>
        <v/>
      </c>
      <c r="B63" s="709">
        <v>8</v>
      </c>
      <c r="C63" s="1392"/>
      <c r="D63" s="1432" t="s">
        <v>111</v>
      </c>
      <c r="E63" s="1404"/>
      <c r="F63" s="1395"/>
      <c r="G63" s="1397"/>
      <c r="H63" s="1376" t="str">
        <f>IF(E63="","",
IF(G63="","",
IF(F63=G63,100%,
IF(ISERROR(G63/F63),0,
IF(ISERROR(F63/G63),0,
IF(F63&lt;&gt;0,F63/G63,
0%))))))</f>
        <v/>
      </c>
      <c r="I63" s="1378">
        <f>Logo!$F$15</f>
        <v>0.7</v>
      </c>
      <c r="J63" s="1380">
        <f>Logo!$F$16</f>
        <v>0.9</v>
      </c>
      <c r="K63" s="1374" t="str">
        <f>IF(E63="","",
IF(H63="","",
IF(F63=G63,100%,
IF(ISERROR(G63/F63),0,
IF(ISERROR(F63/G63),0,
IF(F63&lt;&gt;0,F63/G63,
0%))))))</f>
        <v/>
      </c>
      <c r="L63" s="1372">
        <f>IF(E63="",0,
IF(H63&gt;=J63,1,
IF(AND(H63&gt;I63,H63&lt;J63),2,3)))</f>
        <v>0</v>
      </c>
      <c r="M63" s="81" t="s">
        <v>82</v>
      </c>
      <c r="N63" s="11"/>
      <c r="O63" s="84" t="s">
        <v>377</v>
      </c>
      <c r="P63" s="12"/>
      <c r="Q63" s="78"/>
      <c r="R63" s="18"/>
      <c r="S63" s="19"/>
      <c r="T63" s="19"/>
      <c r="U63" s="364"/>
      <c r="V63" s="841" t="str">
        <f>IF($C$63="","","drucken")</f>
        <v/>
      </c>
    </row>
    <row r="64" spans="1:22" s="801" customFormat="1" ht="13.8" x14ac:dyDescent="0.3">
      <c r="A64" s="847" t="str">
        <f t="shared" si="14"/>
        <v/>
      </c>
      <c r="B64" s="704">
        <v>8</v>
      </c>
      <c r="C64" s="1392"/>
      <c r="D64" s="1433"/>
      <c r="E64" s="1405"/>
      <c r="F64" s="1396"/>
      <c r="G64" s="1397"/>
      <c r="H64" s="1377"/>
      <c r="I64" s="1379"/>
      <c r="J64" s="1381"/>
      <c r="K64" s="1375"/>
      <c r="L64" s="1373"/>
      <c r="M64" s="81" t="s">
        <v>179</v>
      </c>
      <c r="N64" s="11"/>
      <c r="O64" s="84" t="s">
        <v>378</v>
      </c>
      <c r="P64" s="12"/>
      <c r="Q64" s="78"/>
      <c r="R64" s="18"/>
      <c r="S64" s="19"/>
      <c r="T64" s="19"/>
      <c r="U64" s="364"/>
      <c r="V64" s="841" t="str">
        <f t="shared" ref="V64:V70" si="15">IF($C$63="","","drucken")</f>
        <v/>
      </c>
    </row>
    <row r="65" spans="1:22" s="801" customFormat="1" ht="13.8" x14ac:dyDescent="0.3">
      <c r="A65" s="847" t="str">
        <f t="shared" si="14"/>
        <v/>
      </c>
      <c r="B65" s="704">
        <v>8</v>
      </c>
      <c r="C65" s="1392"/>
      <c r="D65" s="1432" t="s">
        <v>112</v>
      </c>
      <c r="E65" s="1406"/>
      <c r="F65" s="1397"/>
      <c r="G65" s="1397"/>
      <c r="H65" s="1376" t="str">
        <f>IF(E65="","",
IF(G65="","",
IF(F65=G65,100%,
IF(ISERROR(G65/F65),0,
IF(ISERROR(F65/G65),0,
IF(F65&lt;&gt;0,F65/G65,
0%))))))</f>
        <v/>
      </c>
      <c r="I65" s="1378">
        <f>Logo!$F$15</f>
        <v>0.7</v>
      </c>
      <c r="J65" s="1380">
        <f>Logo!$F$16</f>
        <v>0.9</v>
      </c>
      <c r="K65" s="1374" t="str">
        <f>IF(E65="","",
IF(H65="","",
IF(F65=G65,100%,
IF(ISERROR(G65/F65),0,
IF(ISERROR(F65/G65),0,
IF(F65&lt;&gt;0,F65/G65,
0%))))))</f>
        <v/>
      </c>
      <c r="L65" s="1372">
        <f>IF(E65="",0,
IF(H65&gt;=J65,1,
IF(AND(H65&gt;I65,H65&lt;J65),2,3)))</f>
        <v>0</v>
      </c>
      <c r="M65" s="81" t="s">
        <v>180</v>
      </c>
      <c r="N65" s="11"/>
      <c r="O65" s="84" t="s">
        <v>379</v>
      </c>
      <c r="P65" s="12"/>
      <c r="Q65" s="78"/>
      <c r="R65" s="18"/>
      <c r="S65" s="19"/>
      <c r="T65" s="19"/>
      <c r="U65" s="364"/>
      <c r="V65" s="841" t="str">
        <f t="shared" si="15"/>
        <v/>
      </c>
    </row>
    <row r="66" spans="1:22" s="801" customFormat="1" ht="13.8" x14ac:dyDescent="0.3">
      <c r="A66" s="847" t="str">
        <f t="shared" si="14"/>
        <v/>
      </c>
      <c r="B66" s="704">
        <v>8</v>
      </c>
      <c r="C66" s="1392"/>
      <c r="D66" s="1433"/>
      <c r="E66" s="1406"/>
      <c r="F66" s="1397"/>
      <c r="G66" s="1397"/>
      <c r="H66" s="1377"/>
      <c r="I66" s="1379"/>
      <c r="J66" s="1381"/>
      <c r="K66" s="1375"/>
      <c r="L66" s="1373"/>
      <c r="M66" s="81" t="s">
        <v>181</v>
      </c>
      <c r="N66" s="11"/>
      <c r="O66" s="84" t="s">
        <v>380</v>
      </c>
      <c r="P66" s="12"/>
      <c r="Q66" s="78"/>
      <c r="R66" s="18"/>
      <c r="S66" s="19"/>
      <c r="T66" s="19"/>
      <c r="U66" s="364"/>
      <c r="V66" s="841" t="str">
        <f t="shared" si="15"/>
        <v/>
      </c>
    </row>
    <row r="67" spans="1:22" s="801" customFormat="1" ht="13.8" x14ac:dyDescent="0.3">
      <c r="A67" s="847" t="str">
        <f t="shared" si="14"/>
        <v/>
      </c>
      <c r="B67" s="704">
        <v>8</v>
      </c>
      <c r="C67" s="1392"/>
      <c r="D67" s="1432" t="s">
        <v>113</v>
      </c>
      <c r="E67" s="1407"/>
      <c r="F67" s="1397"/>
      <c r="G67" s="1397"/>
      <c r="H67" s="1376" t="str">
        <f>IF(E67="","",
IF(G67="","",
IF(F67=G67,100%,
IF(ISERROR(G67/F67),0,
IF(ISERROR(F67/G67),0,
IF(F67&lt;&gt;0,F67/G67,
0%))))))</f>
        <v/>
      </c>
      <c r="I67" s="1378">
        <f>Logo!$F$15</f>
        <v>0.7</v>
      </c>
      <c r="J67" s="1380">
        <f>Logo!$F$16</f>
        <v>0.9</v>
      </c>
      <c r="K67" s="1374" t="str">
        <f>IF(E67="","",
IF(H67="","",
IF(F67=G67,100%,
IF(ISERROR(G67/F67),0,
IF(ISERROR(F67/G67),0,
IF(F67&lt;&gt;0,F67/G67,
0%))))))</f>
        <v/>
      </c>
      <c r="L67" s="1372">
        <f>IF(E67="",0,
IF(H67&gt;=J67,1,
IF(AND(H67&gt;I67,H67&lt;J67),2,3)))</f>
        <v>0</v>
      </c>
      <c r="M67" s="81" t="s">
        <v>182</v>
      </c>
      <c r="N67" s="11"/>
      <c r="O67" s="84" t="s">
        <v>381</v>
      </c>
      <c r="P67" s="12"/>
      <c r="Q67" s="78"/>
      <c r="R67" s="18"/>
      <c r="S67" s="19"/>
      <c r="T67" s="19"/>
      <c r="U67" s="364"/>
      <c r="V67" s="841" t="str">
        <f t="shared" si="15"/>
        <v/>
      </c>
    </row>
    <row r="68" spans="1:22" s="801" customFormat="1" ht="13.8" x14ac:dyDescent="0.3">
      <c r="A68" s="847" t="str">
        <f t="shared" si="14"/>
        <v/>
      </c>
      <c r="B68" s="704">
        <v>8</v>
      </c>
      <c r="C68" s="1392"/>
      <c r="D68" s="1433"/>
      <c r="E68" s="1406"/>
      <c r="F68" s="1397"/>
      <c r="G68" s="1397"/>
      <c r="H68" s="1377"/>
      <c r="I68" s="1379"/>
      <c r="J68" s="1381"/>
      <c r="K68" s="1375"/>
      <c r="L68" s="1373"/>
      <c r="M68" s="81" t="s">
        <v>183</v>
      </c>
      <c r="N68" s="11"/>
      <c r="O68" s="84" t="s">
        <v>382</v>
      </c>
      <c r="P68" s="12"/>
      <c r="Q68" s="78"/>
      <c r="R68" s="18"/>
      <c r="S68" s="19"/>
      <c r="T68" s="19"/>
      <c r="U68" s="364"/>
      <c r="V68" s="841" t="str">
        <f t="shared" si="15"/>
        <v/>
      </c>
    </row>
    <row r="69" spans="1:22" s="801" customFormat="1" ht="13.8" x14ac:dyDescent="0.3">
      <c r="A69" s="847" t="str">
        <f t="shared" si="14"/>
        <v/>
      </c>
      <c r="B69" s="704">
        <v>8</v>
      </c>
      <c r="C69" s="1392"/>
      <c r="D69" s="1432" t="s">
        <v>114</v>
      </c>
      <c r="E69" s="1406"/>
      <c r="F69" s="1397"/>
      <c r="G69" s="1397"/>
      <c r="H69" s="1376" t="str">
        <f>IF(E69="","",
IF(G69="","",
IF(F69=G69,100%,
IF(ISERROR(G69/F69),0,
IF(ISERROR(F69/G69),0,
IF(F69&lt;&gt;0,F69/G69,
0%))))))</f>
        <v/>
      </c>
      <c r="I69" s="1378">
        <f>Logo!$F$15</f>
        <v>0.7</v>
      </c>
      <c r="J69" s="1380">
        <f>Logo!$F$16</f>
        <v>0.9</v>
      </c>
      <c r="K69" s="1374" t="str">
        <f>IF(E69="","",
IF(H69="","",
IF(F69=G69,100%,
IF(ISERROR(G69/F69),0,
IF(ISERROR(F69/G69),0,
IF(F69&lt;&gt;0,F69/G69,
0%))))))</f>
        <v/>
      </c>
      <c r="L69" s="1372">
        <f>IF(E69="",0,
IF(H69&gt;=J69,1,
IF(AND(H69&gt;I69,H69&lt;J69),2,3)))</f>
        <v>0</v>
      </c>
      <c r="M69" s="81" t="s">
        <v>184</v>
      </c>
      <c r="N69" s="11"/>
      <c r="O69" s="84" t="s">
        <v>383</v>
      </c>
      <c r="P69" s="12"/>
      <c r="Q69" s="78"/>
      <c r="R69" s="18"/>
      <c r="S69" s="19"/>
      <c r="T69" s="19"/>
      <c r="U69" s="364"/>
      <c r="V69" s="841" t="str">
        <f t="shared" si="15"/>
        <v/>
      </c>
    </row>
    <row r="70" spans="1:22" s="801" customFormat="1" ht="13.8" x14ac:dyDescent="0.3">
      <c r="A70" s="847" t="str">
        <f t="shared" si="14"/>
        <v/>
      </c>
      <c r="B70" s="704">
        <v>8</v>
      </c>
      <c r="C70" s="1392"/>
      <c r="D70" s="1433"/>
      <c r="E70" s="1406"/>
      <c r="F70" s="1397"/>
      <c r="G70" s="1397"/>
      <c r="H70" s="1377"/>
      <c r="I70" s="1379"/>
      <c r="J70" s="1381"/>
      <c r="K70" s="1375"/>
      <c r="L70" s="1373"/>
      <c r="M70" s="81" t="s">
        <v>185</v>
      </c>
      <c r="N70" s="11"/>
      <c r="O70" s="84" t="s">
        <v>384</v>
      </c>
      <c r="P70" s="12"/>
      <c r="Q70" s="78"/>
      <c r="R70" s="18"/>
      <c r="S70" s="19"/>
      <c r="T70" s="19"/>
      <c r="U70" s="364"/>
      <c r="V70" s="841" t="str">
        <f t="shared" si="15"/>
        <v/>
      </c>
    </row>
    <row r="71" spans="1:22" s="801" customFormat="1" ht="13.8" x14ac:dyDescent="0.3">
      <c r="A71" s="847" t="str">
        <f t="shared" ref="A71:A78" si="16">IF($C$71="","","ok")</f>
        <v/>
      </c>
      <c r="B71" s="709">
        <v>9</v>
      </c>
      <c r="C71" s="1398"/>
      <c r="D71" s="1387" t="s">
        <v>115</v>
      </c>
      <c r="E71" s="1388"/>
      <c r="F71" s="1390"/>
      <c r="G71" s="1386"/>
      <c r="H71" s="1376" t="str">
        <f>IF(E71="","",
IF(G71="","",
IF(F71=G71,100%,
IF(ISERROR(G71/F71),0,
IF(ISERROR(F71/G71),0,
IF(F71&lt;&gt;0,F71/G71,
0%))))))</f>
        <v/>
      </c>
      <c r="I71" s="1378">
        <f>Logo!$F$15</f>
        <v>0.7</v>
      </c>
      <c r="J71" s="1380">
        <f>Logo!$F$16</f>
        <v>0.9</v>
      </c>
      <c r="K71" s="1374" t="str">
        <f>IF(E71="","",
IF(H71="","",
IF(F71=G71,100%,
IF(ISERROR(G71/F71),0,
IF(ISERROR(F71/G71),0,
IF(F71&lt;&gt;0,F71/G71,
0%))))))</f>
        <v/>
      </c>
      <c r="L71" s="1372">
        <f>IF(E71="",0,
IF(H71&gt;=J71,1,
IF(AND(H71&gt;I71,H71&lt;J71),2,3)))</f>
        <v>0</v>
      </c>
      <c r="M71" s="79" t="s">
        <v>186</v>
      </c>
      <c r="N71" s="6"/>
      <c r="O71" s="83" t="s">
        <v>385</v>
      </c>
      <c r="P71" s="7"/>
      <c r="Q71" s="77"/>
      <c r="R71" s="16"/>
      <c r="S71" s="17"/>
      <c r="T71" s="17"/>
      <c r="U71" s="363"/>
      <c r="V71" s="841" t="str">
        <f>IF($C$71="","","drucken")</f>
        <v/>
      </c>
    </row>
    <row r="72" spans="1:22" s="801" customFormat="1" ht="13.8" x14ac:dyDescent="0.3">
      <c r="A72" s="847" t="str">
        <f t="shared" si="16"/>
        <v/>
      </c>
      <c r="B72" s="704">
        <v>9</v>
      </c>
      <c r="C72" s="1398"/>
      <c r="D72" s="1387"/>
      <c r="E72" s="1389"/>
      <c r="F72" s="1391"/>
      <c r="G72" s="1386"/>
      <c r="H72" s="1377"/>
      <c r="I72" s="1379"/>
      <c r="J72" s="1381"/>
      <c r="K72" s="1375"/>
      <c r="L72" s="1373"/>
      <c r="M72" s="79" t="s">
        <v>187</v>
      </c>
      <c r="N72" s="6"/>
      <c r="O72" s="83" t="s">
        <v>386</v>
      </c>
      <c r="P72" s="7"/>
      <c r="Q72" s="77"/>
      <c r="R72" s="16"/>
      <c r="S72" s="17"/>
      <c r="T72" s="17"/>
      <c r="U72" s="363"/>
      <c r="V72" s="841" t="str">
        <f t="shared" ref="V72:V78" si="17">IF($C$71="","","drucken")</f>
        <v/>
      </c>
    </row>
    <row r="73" spans="1:22" s="801" customFormat="1" ht="13.8" x14ac:dyDescent="0.3">
      <c r="A73" s="847" t="str">
        <f t="shared" si="16"/>
        <v/>
      </c>
      <c r="B73" s="704">
        <v>9</v>
      </c>
      <c r="C73" s="1398"/>
      <c r="D73" s="1387" t="s">
        <v>116</v>
      </c>
      <c r="E73" s="1394"/>
      <c r="F73" s="1386"/>
      <c r="G73" s="1386"/>
      <c r="H73" s="1376" t="str">
        <f>IF(E73="","",
IF(G73="","",
IF(F73=G73,100%,
IF(ISERROR(G73/F73),0,
IF(ISERROR(F73/G73),0,
IF(F73&lt;&gt;0,F73/G73,
0%))))))</f>
        <v/>
      </c>
      <c r="I73" s="1378">
        <f>Logo!$F$15</f>
        <v>0.7</v>
      </c>
      <c r="J73" s="1380">
        <f>Logo!$F$16</f>
        <v>0.9</v>
      </c>
      <c r="K73" s="1374" t="str">
        <f>IF(E73="","",
IF(H73="","",
IF(F73=G73,100%,
IF(ISERROR(G73/F73),0,
IF(ISERROR(F73/G73),0,
IF(F73&lt;&gt;0,F73/G73,
0%))))))</f>
        <v/>
      </c>
      <c r="L73" s="1372">
        <f>IF(E73="",0,
IF(H73&gt;=J73,1,
IF(AND(H73&gt;I73,H73&lt;J73),2,3)))</f>
        <v>0</v>
      </c>
      <c r="M73" s="79" t="s">
        <v>188</v>
      </c>
      <c r="N73" s="6"/>
      <c r="O73" s="83" t="s">
        <v>387</v>
      </c>
      <c r="P73" s="7"/>
      <c r="Q73" s="77"/>
      <c r="R73" s="16"/>
      <c r="S73" s="17"/>
      <c r="T73" s="17"/>
      <c r="U73" s="363"/>
      <c r="V73" s="841" t="str">
        <f t="shared" si="17"/>
        <v/>
      </c>
    </row>
    <row r="74" spans="1:22" s="801" customFormat="1" ht="13.8" x14ac:dyDescent="0.3">
      <c r="A74" s="847" t="str">
        <f t="shared" si="16"/>
        <v/>
      </c>
      <c r="B74" s="704">
        <v>9</v>
      </c>
      <c r="C74" s="1398"/>
      <c r="D74" s="1387"/>
      <c r="E74" s="1394"/>
      <c r="F74" s="1386"/>
      <c r="G74" s="1386"/>
      <c r="H74" s="1377"/>
      <c r="I74" s="1379"/>
      <c r="J74" s="1381"/>
      <c r="K74" s="1375"/>
      <c r="L74" s="1373"/>
      <c r="M74" s="79" t="s">
        <v>189</v>
      </c>
      <c r="N74" s="6"/>
      <c r="O74" s="83" t="s">
        <v>388</v>
      </c>
      <c r="P74" s="7"/>
      <c r="Q74" s="77"/>
      <c r="R74" s="16"/>
      <c r="S74" s="17"/>
      <c r="T74" s="17"/>
      <c r="U74" s="363"/>
      <c r="V74" s="841" t="str">
        <f t="shared" si="17"/>
        <v/>
      </c>
    </row>
    <row r="75" spans="1:22" s="801" customFormat="1" ht="13.8" x14ac:dyDescent="0.3">
      <c r="A75" s="847" t="str">
        <f t="shared" si="16"/>
        <v/>
      </c>
      <c r="B75" s="704">
        <v>9</v>
      </c>
      <c r="C75" s="1398"/>
      <c r="D75" s="1387" t="s">
        <v>117</v>
      </c>
      <c r="E75" s="1403"/>
      <c r="F75" s="1386"/>
      <c r="G75" s="1386"/>
      <c r="H75" s="1376" t="str">
        <f>IF(E75="","",
IF(G75="","",
IF(F75=G75,100%,
IF(ISERROR(G75/F75),0,
IF(ISERROR(F75/G75),0,
IF(F75&lt;&gt;0,F75/G75,
0%))))))</f>
        <v/>
      </c>
      <c r="I75" s="1378">
        <f>Logo!$F$15</f>
        <v>0.7</v>
      </c>
      <c r="J75" s="1380">
        <f>Logo!$F$16</f>
        <v>0.9</v>
      </c>
      <c r="K75" s="1374" t="str">
        <f>IF(E75="","",
IF(H75="","",
IF(F75=G75,100%,
IF(ISERROR(G75/F75),0,
IF(ISERROR(F75/G75),0,
IF(F75&lt;&gt;0,F75/G75,
0%))))))</f>
        <v/>
      </c>
      <c r="L75" s="1372">
        <f>IF(E75="",0,
IF(H75&gt;=J75,1,
IF(AND(H75&gt;I75,H75&lt;J75),2,3)))</f>
        <v>0</v>
      </c>
      <c r="M75" s="79" t="s">
        <v>190</v>
      </c>
      <c r="N75" s="6"/>
      <c r="O75" s="83" t="s">
        <v>389</v>
      </c>
      <c r="P75" s="7"/>
      <c r="Q75" s="77"/>
      <c r="R75" s="16"/>
      <c r="S75" s="17"/>
      <c r="T75" s="17"/>
      <c r="U75" s="363"/>
      <c r="V75" s="841" t="str">
        <f t="shared" si="17"/>
        <v/>
      </c>
    </row>
    <row r="76" spans="1:22" s="801" customFormat="1" ht="13.8" x14ac:dyDescent="0.3">
      <c r="A76" s="847" t="str">
        <f t="shared" si="16"/>
        <v/>
      </c>
      <c r="B76" s="704">
        <v>9</v>
      </c>
      <c r="C76" s="1398"/>
      <c r="D76" s="1387"/>
      <c r="E76" s="1394"/>
      <c r="F76" s="1386"/>
      <c r="G76" s="1386"/>
      <c r="H76" s="1377"/>
      <c r="I76" s="1379"/>
      <c r="J76" s="1381"/>
      <c r="K76" s="1375"/>
      <c r="L76" s="1373"/>
      <c r="M76" s="79" t="s">
        <v>191</v>
      </c>
      <c r="N76" s="6"/>
      <c r="O76" s="83" t="s">
        <v>390</v>
      </c>
      <c r="P76" s="7"/>
      <c r="Q76" s="77"/>
      <c r="R76" s="16"/>
      <c r="S76" s="17"/>
      <c r="T76" s="17"/>
      <c r="U76" s="363"/>
      <c r="V76" s="841" t="str">
        <f t="shared" si="17"/>
        <v/>
      </c>
    </row>
    <row r="77" spans="1:22" s="801" customFormat="1" ht="13.8" x14ac:dyDescent="0.3">
      <c r="A77" s="847" t="str">
        <f t="shared" si="16"/>
        <v/>
      </c>
      <c r="B77" s="704">
        <v>9</v>
      </c>
      <c r="C77" s="1398"/>
      <c r="D77" s="1387" t="s">
        <v>118</v>
      </c>
      <c r="E77" s="1394"/>
      <c r="F77" s="1386"/>
      <c r="G77" s="1386"/>
      <c r="H77" s="1376" t="str">
        <f>IF(E77="","",
IF(G77="","",
IF(F77=G77,100%,
IF(ISERROR(G77/F77),0,
IF(ISERROR(F77/G77),0,
IF(F77&lt;&gt;0,F77/G77,
0%))))))</f>
        <v/>
      </c>
      <c r="I77" s="1378">
        <f>Logo!$F$15</f>
        <v>0.7</v>
      </c>
      <c r="J77" s="1380">
        <f>Logo!$F$16</f>
        <v>0.9</v>
      </c>
      <c r="K77" s="1374" t="str">
        <f>IF(E77="","",
IF(H77="","",
IF(F77=G77,100%,
IF(ISERROR(G77/F77),0,
IF(ISERROR(F77/G77),0,
IF(F77&lt;&gt;0,F77/G77,
0%))))))</f>
        <v/>
      </c>
      <c r="L77" s="1372">
        <f>IF(E77="",0,
IF(H77&gt;=J77,1,
IF(AND(H77&gt;I77,H77&lt;J77),2,3)))</f>
        <v>0</v>
      </c>
      <c r="M77" s="79" t="s">
        <v>192</v>
      </c>
      <c r="N77" s="6"/>
      <c r="O77" s="83" t="s">
        <v>391</v>
      </c>
      <c r="P77" s="7"/>
      <c r="Q77" s="77"/>
      <c r="R77" s="16"/>
      <c r="S77" s="17"/>
      <c r="T77" s="17"/>
      <c r="U77" s="363"/>
      <c r="V77" s="841" t="str">
        <f t="shared" si="17"/>
        <v/>
      </c>
    </row>
    <row r="78" spans="1:22" s="801" customFormat="1" ht="13.8" x14ac:dyDescent="0.3">
      <c r="A78" s="847" t="str">
        <f t="shared" si="16"/>
        <v/>
      </c>
      <c r="B78" s="704">
        <v>9</v>
      </c>
      <c r="C78" s="1398"/>
      <c r="D78" s="1387"/>
      <c r="E78" s="1394"/>
      <c r="F78" s="1386"/>
      <c r="G78" s="1386"/>
      <c r="H78" s="1377"/>
      <c r="I78" s="1379"/>
      <c r="J78" s="1381"/>
      <c r="K78" s="1375"/>
      <c r="L78" s="1373"/>
      <c r="M78" s="79" t="s">
        <v>193</v>
      </c>
      <c r="N78" s="6"/>
      <c r="O78" s="83" t="s">
        <v>392</v>
      </c>
      <c r="P78" s="7"/>
      <c r="Q78" s="77"/>
      <c r="R78" s="16"/>
      <c r="S78" s="17"/>
      <c r="T78" s="17"/>
      <c r="U78" s="363"/>
      <c r="V78" s="841" t="str">
        <f t="shared" si="17"/>
        <v/>
      </c>
    </row>
    <row r="79" spans="1:22" s="801" customFormat="1" ht="13.8" x14ac:dyDescent="0.3">
      <c r="A79" s="847" t="str">
        <f t="shared" ref="A79:A86" si="18">IF($C$79="","","ok")</f>
        <v/>
      </c>
      <c r="B79" s="709">
        <v>10</v>
      </c>
      <c r="C79" s="1392"/>
      <c r="D79" s="1432" t="s">
        <v>119</v>
      </c>
      <c r="E79" s="1404"/>
      <c r="F79" s="1395"/>
      <c r="G79" s="1397"/>
      <c r="H79" s="1376" t="str">
        <f>IF(E79="","",
IF(G79="","",
IF(F79=G79,100%,
IF(ISERROR(G79/F79),0,
IF(ISERROR(F79/G79),0,
IF(F79&lt;&gt;0,F79/G79,
0%))))))</f>
        <v/>
      </c>
      <c r="I79" s="1378">
        <f>Logo!$F$15</f>
        <v>0.7</v>
      </c>
      <c r="J79" s="1380">
        <f>Logo!$F$16</f>
        <v>0.9</v>
      </c>
      <c r="K79" s="1374" t="str">
        <f>IF(E79="","",
IF(H79="","",
IF(F79=G79,100%,
IF(ISERROR(G79/F79),0,
IF(ISERROR(F79/G79),0,
IF(F79&lt;&gt;0,F79/G79,
0%))))))</f>
        <v/>
      </c>
      <c r="L79" s="1372">
        <f>IF(E79="",0,
IF(H79&gt;=J79,1,
IF(AND(H79&gt;I79,H79&lt;J79),2,3)))</f>
        <v>0</v>
      </c>
      <c r="M79" s="81" t="s">
        <v>194</v>
      </c>
      <c r="N79" s="11"/>
      <c r="O79" s="84" t="s">
        <v>393</v>
      </c>
      <c r="P79" s="12"/>
      <c r="Q79" s="78"/>
      <c r="R79" s="18"/>
      <c r="S79" s="19"/>
      <c r="T79" s="19"/>
      <c r="U79" s="364"/>
      <c r="V79" s="841" t="str">
        <f>IF($C$79="","","drucken")</f>
        <v/>
      </c>
    </row>
    <row r="80" spans="1:22" ht="13.8" x14ac:dyDescent="0.3">
      <c r="A80" s="847" t="str">
        <f t="shared" si="18"/>
        <v/>
      </c>
      <c r="B80" s="704">
        <v>10</v>
      </c>
      <c r="C80" s="1392"/>
      <c r="D80" s="1433"/>
      <c r="E80" s="1405"/>
      <c r="F80" s="1396"/>
      <c r="G80" s="1397"/>
      <c r="H80" s="1377"/>
      <c r="I80" s="1379"/>
      <c r="J80" s="1381"/>
      <c r="K80" s="1375"/>
      <c r="L80" s="1373"/>
      <c r="M80" s="81" t="s">
        <v>195</v>
      </c>
      <c r="N80" s="11"/>
      <c r="O80" s="84" t="s">
        <v>394</v>
      </c>
      <c r="P80" s="12"/>
      <c r="Q80" s="78"/>
      <c r="R80" s="18"/>
      <c r="S80" s="19"/>
      <c r="T80" s="19"/>
      <c r="U80" s="364"/>
      <c r="V80" s="841" t="str">
        <f t="shared" ref="V80:V87" si="19">IF($C$79="","","drucken")</f>
        <v/>
      </c>
    </row>
    <row r="81" spans="1:22" ht="13.8" x14ac:dyDescent="0.3">
      <c r="A81" s="847" t="str">
        <f t="shared" si="18"/>
        <v/>
      </c>
      <c r="B81" s="704">
        <v>10</v>
      </c>
      <c r="C81" s="1392"/>
      <c r="D81" s="1432" t="s">
        <v>120</v>
      </c>
      <c r="E81" s="1406"/>
      <c r="F81" s="1397"/>
      <c r="G81" s="1397"/>
      <c r="H81" s="1376" t="str">
        <f>IF(E81="","",
IF(G81="","",
IF(F81=G81,100%,
IF(ISERROR(G81/F81),0,
IF(ISERROR(F81/G81),0,
IF(F81&lt;&gt;0,F81/G81,
0%))))))</f>
        <v/>
      </c>
      <c r="I81" s="1378">
        <f>Logo!$F$15</f>
        <v>0.7</v>
      </c>
      <c r="J81" s="1380">
        <f>Logo!$F$16</f>
        <v>0.9</v>
      </c>
      <c r="K81" s="1374" t="str">
        <f>IF(E81="","",
IF(H81="","",
IF(F81=G81,100%,
IF(ISERROR(G81/F81),0,
IF(ISERROR(F81/G81),0,
IF(F81&lt;&gt;0,F81/G81,
0%))))))</f>
        <v/>
      </c>
      <c r="L81" s="1372">
        <f>IF(E81="",0,
IF(H81&gt;=J81,1,
IF(AND(H81&gt;I81,H81&lt;J81),2,3)))</f>
        <v>0</v>
      </c>
      <c r="M81" s="81" t="s">
        <v>196</v>
      </c>
      <c r="N81" s="11"/>
      <c r="O81" s="84" t="s">
        <v>395</v>
      </c>
      <c r="P81" s="12"/>
      <c r="Q81" s="78"/>
      <c r="R81" s="18"/>
      <c r="S81" s="19"/>
      <c r="T81" s="19"/>
      <c r="U81" s="364"/>
      <c r="V81" s="841" t="str">
        <f t="shared" si="19"/>
        <v/>
      </c>
    </row>
    <row r="82" spans="1:22" ht="13.8" x14ac:dyDescent="0.3">
      <c r="A82" s="847" t="str">
        <f t="shared" si="18"/>
        <v/>
      </c>
      <c r="B82" s="704">
        <v>10</v>
      </c>
      <c r="C82" s="1392"/>
      <c r="D82" s="1433"/>
      <c r="E82" s="1406"/>
      <c r="F82" s="1397"/>
      <c r="G82" s="1397"/>
      <c r="H82" s="1377"/>
      <c r="I82" s="1379"/>
      <c r="J82" s="1381"/>
      <c r="K82" s="1375"/>
      <c r="L82" s="1373"/>
      <c r="M82" s="81" t="s">
        <v>197</v>
      </c>
      <c r="N82" s="11"/>
      <c r="O82" s="84" t="s">
        <v>396</v>
      </c>
      <c r="P82" s="12"/>
      <c r="Q82" s="78"/>
      <c r="R82" s="18"/>
      <c r="S82" s="19"/>
      <c r="T82" s="19"/>
      <c r="U82" s="364"/>
      <c r="V82" s="841" t="str">
        <f t="shared" si="19"/>
        <v/>
      </c>
    </row>
    <row r="83" spans="1:22" ht="13.8" x14ac:dyDescent="0.3">
      <c r="A83" s="847" t="str">
        <f t="shared" si="18"/>
        <v/>
      </c>
      <c r="B83" s="704">
        <v>10</v>
      </c>
      <c r="C83" s="1392"/>
      <c r="D83" s="1432" t="s">
        <v>121</v>
      </c>
      <c r="E83" s="1407"/>
      <c r="F83" s="1397"/>
      <c r="G83" s="1397"/>
      <c r="H83" s="1376" t="str">
        <f>IF(E83="","",
IF(G83="","",
IF(F83=G83,100%,
IF(ISERROR(G83/F83),0,
IF(ISERROR(F83/G83),0,
IF(F83&lt;&gt;0,F83/G83,
0%))))))</f>
        <v/>
      </c>
      <c r="I83" s="1378">
        <f>Logo!$F$15</f>
        <v>0.7</v>
      </c>
      <c r="J83" s="1380">
        <f>Logo!$F$16</f>
        <v>0.9</v>
      </c>
      <c r="K83" s="1374" t="str">
        <f>IF(E83="","",
IF(H83="","",
IF(F83=G83,100%,
IF(ISERROR(G83/F83),0,
IF(ISERROR(F83/G83),0,
IF(F83&lt;&gt;0,F83/G83,
0%))))))</f>
        <v/>
      </c>
      <c r="L83" s="1372">
        <f>IF(E83="",0,
IF(H83&gt;=J83,1,
IF(AND(H83&gt;I83,H83&lt;J83),2,3)))</f>
        <v>0</v>
      </c>
      <c r="M83" s="81" t="s">
        <v>198</v>
      </c>
      <c r="N83" s="11"/>
      <c r="O83" s="84" t="s">
        <v>397</v>
      </c>
      <c r="P83" s="12"/>
      <c r="Q83" s="78"/>
      <c r="R83" s="18"/>
      <c r="S83" s="19"/>
      <c r="T83" s="19"/>
      <c r="U83" s="364"/>
      <c r="V83" s="841" t="str">
        <f t="shared" si="19"/>
        <v/>
      </c>
    </row>
    <row r="84" spans="1:22" ht="13.8" x14ac:dyDescent="0.3">
      <c r="A84" s="847" t="str">
        <f t="shared" si="18"/>
        <v/>
      </c>
      <c r="B84" s="704">
        <v>10</v>
      </c>
      <c r="C84" s="1392"/>
      <c r="D84" s="1433"/>
      <c r="E84" s="1406"/>
      <c r="F84" s="1397"/>
      <c r="G84" s="1397"/>
      <c r="H84" s="1377"/>
      <c r="I84" s="1379"/>
      <c r="J84" s="1381"/>
      <c r="K84" s="1375"/>
      <c r="L84" s="1373"/>
      <c r="M84" s="81" t="s">
        <v>199</v>
      </c>
      <c r="N84" s="11"/>
      <c r="O84" s="84" t="s">
        <v>398</v>
      </c>
      <c r="P84" s="12"/>
      <c r="Q84" s="78"/>
      <c r="R84" s="18"/>
      <c r="S84" s="19"/>
      <c r="T84" s="19"/>
      <c r="U84" s="364"/>
      <c r="V84" s="841" t="str">
        <f t="shared" si="19"/>
        <v/>
      </c>
    </row>
    <row r="85" spans="1:22" ht="13.8" x14ac:dyDescent="0.3">
      <c r="A85" s="847" t="str">
        <f t="shared" si="18"/>
        <v/>
      </c>
      <c r="B85" s="704">
        <v>10</v>
      </c>
      <c r="C85" s="1392"/>
      <c r="D85" s="1432" t="s">
        <v>122</v>
      </c>
      <c r="E85" s="1406"/>
      <c r="F85" s="1397"/>
      <c r="G85" s="1397"/>
      <c r="H85" s="1376" t="str">
        <f>IF(E85="","",
IF(G85="","",
IF(F85=G85,100%,
IF(ISERROR(G85/F85),0,
IF(ISERROR(F85/G85),0,
IF(F85&lt;&gt;0,F85/G85,
0%))))))</f>
        <v/>
      </c>
      <c r="I85" s="1378">
        <f>Logo!$F$15</f>
        <v>0.7</v>
      </c>
      <c r="J85" s="1380">
        <f>Logo!$F$16</f>
        <v>0.9</v>
      </c>
      <c r="K85" s="1374" t="str">
        <f>IF(E85="","",
IF(H85="","",
IF(F85=G85,100%,
IF(ISERROR(G85/F85),0,
IF(ISERROR(F85/G85),0,
IF(F85&lt;&gt;0,F85/G85,
0%))))))</f>
        <v/>
      </c>
      <c r="L85" s="1372">
        <f>IF(E85="",0,
IF(H85&gt;=J85,1,
IF(AND(H85&gt;I85,H85&lt;J85),2,3)))</f>
        <v>0</v>
      </c>
      <c r="M85" s="81" t="s">
        <v>200</v>
      </c>
      <c r="N85" s="11"/>
      <c r="O85" s="84" t="s">
        <v>399</v>
      </c>
      <c r="P85" s="12"/>
      <c r="Q85" s="78"/>
      <c r="R85" s="18"/>
      <c r="S85" s="19"/>
      <c r="T85" s="19"/>
      <c r="U85" s="364"/>
      <c r="V85" s="841" t="str">
        <f t="shared" si="19"/>
        <v/>
      </c>
    </row>
    <row r="86" spans="1:22" ht="13.8" x14ac:dyDescent="0.3">
      <c r="A86" s="847" t="str">
        <f t="shared" si="18"/>
        <v/>
      </c>
      <c r="B86" s="704">
        <v>10</v>
      </c>
      <c r="C86" s="1392"/>
      <c r="D86" s="1433"/>
      <c r="E86" s="1406"/>
      <c r="F86" s="1397"/>
      <c r="G86" s="1397"/>
      <c r="H86" s="1377"/>
      <c r="I86" s="1379"/>
      <c r="J86" s="1381"/>
      <c r="K86" s="1375"/>
      <c r="L86" s="1373"/>
      <c r="M86" s="81" t="s">
        <v>201</v>
      </c>
      <c r="N86" s="11"/>
      <c r="O86" s="84" t="s">
        <v>400</v>
      </c>
      <c r="P86" s="12"/>
      <c r="Q86" s="78"/>
      <c r="R86" s="18"/>
      <c r="S86" s="19"/>
      <c r="T86" s="19"/>
      <c r="U86" s="364"/>
      <c r="V86" s="841" t="str">
        <f t="shared" si="19"/>
        <v/>
      </c>
    </row>
    <row r="87" spans="1:22" s="831" customFormat="1" ht="14.4" x14ac:dyDescent="0.3">
      <c r="A87" s="847" t="str">
        <f>IF($C$87="","","ok")</f>
        <v>ok</v>
      </c>
      <c r="C87" s="605" t="s">
        <v>1152</v>
      </c>
      <c r="D87" s="469"/>
      <c r="E87" s="818"/>
      <c r="F87" s="819"/>
      <c r="G87" s="830"/>
      <c r="H87" s="830"/>
      <c r="I87" s="830"/>
      <c r="K87" s="869"/>
      <c r="L87" s="870"/>
      <c r="M87" s="827"/>
      <c r="N87" s="827"/>
      <c r="O87" s="827"/>
      <c r="P87" s="827"/>
      <c r="Q87" s="820"/>
      <c r="R87" s="827"/>
      <c r="S87" s="827"/>
      <c r="T87" s="1365">
        <f ca="1">TODAY()</f>
        <v>46049</v>
      </c>
      <c r="U87" s="1365"/>
      <c r="V87" s="841" t="str">
        <f t="shared" si="19"/>
        <v/>
      </c>
    </row>
    <row r="88" spans="1:22" ht="15.6" x14ac:dyDescent="0.3">
      <c r="G88" s="872"/>
      <c r="H88" s="872"/>
      <c r="I88" s="872"/>
      <c r="K88" s="869"/>
      <c r="L88" s="870"/>
      <c r="M88" s="871"/>
      <c r="N88" s="835"/>
      <c r="O88" s="871"/>
      <c r="P88" s="835"/>
      <c r="Q88" s="835"/>
      <c r="R88" s="835"/>
      <c r="S88" s="835"/>
      <c r="T88" s="835"/>
      <c r="U88" s="873"/>
    </row>
    <row r="89" spans="1:22" s="642" customFormat="1" ht="18.75" customHeight="1" x14ac:dyDescent="0.3">
      <c r="A89" s="454"/>
      <c r="B89" s="874"/>
      <c r="C89" s="875"/>
      <c r="D89" s="876"/>
      <c r="E89" s="875"/>
      <c r="F89" s="877"/>
      <c r="G89" s="878"/>
      <c r="H89" s="878"/>
      <c r="I89" s="878"/>
      <c r="J89" s="877"/>
      <c r="K89" s="869"/>
      <c r="L89" s="870"/>
      <c r="M89" s="874"/>
      <c r="N89" s="875"/>
      <c r="O89" s="874"/>
      <c r="P89" s="875"/>
      <c r="Q89" s="875"/>
      <c r="R89" s="875"/>
      <c r="S89" s="875"/>
      <c r="T89" s="875"/>
      <c r="U89" s="879"/>
      <c r="V89" s="880"/>
    </row>
    <row r="90" spans="1:22" s="642" customFormat="1" ht="18.75" customHeight="1" x14ac:dyDescent="0.3">
      <c r="A90" s="878"/>
      <c r="B90" s="874"/>
      <c r="C90" s="875"/>
      <c r="D90" s="876"/>
      <c r="E90" s="875"/>
      <c r="F90" s="877"/>
      <c r="G90" s="878"/>
      <c r="H90" s="878"/>
      <c r="I90" s="878"/>
      <c r="J90" s="878"/>
      <c r="K90" s="869"/>
      <c r="L90" s="870"/>
      <c r="M90" s="881"/>
      <c r="N90" s="882"/>
      <c r="O90" s="881"/>
      <c r="P90" s="882"/>
      <c r="Q90" s="882"/>
      <c r="R90" s="882"/>
      <c r="S90" s="882"/>
      <c r="T90" s="882"/>
      <c r="U90" s="883"/>
      <c r="V90" s="880"/>
    </row>
    <row r="91" spans="1:22" s="642" customFormat="1" ht="18.75" customHeight="1" x14ac:dyDescent="0.3">
      <c r="A91" s="878"/>
      <c r="B91" s="874"/>
      <c r="C91" s="875"/>
      <c r="D91" s="876"/>
      <c r="E91" s="875"/>
      <c r="F91" s="877"/>
      <c r="G91" s="878"/>
      <c r="H91" s="878"/>
      <c r="I91" s="878"/>
      <c r="J91" s="878"/>
      <c r="K91" s="869"/>
      <c r="L91" s="870"/>
      <c r="M91" s="881"/>
      <c r="N91" s="882"/>
      <c r="O91" s="881"/>
      <c r="P91" s="882"/>
      <c r="Q91" s="882"/>
      <c r="R91" s="882"/>
      <c r="S91" s="882"/>
      <c r="T91" s="882"/>
      <c r="U91" s="883"/>
      <c r="V91" s="880"/>
    </row>
    <row r="92" spans="1:22" s="642" customFormat="1" ht="18.75" customHeight="1" x14ac:dyDescent="0.3">
      <c r="A92" s="878"/>
      <c r="B92" s="874"/>
      <c r="C92" s="875"/>
      <c r="D92" s="876"/>
      <c r="E92" s="875"/>
      <c r="F92" s="877"/>
      <c r="G92" s="878"/>
      <c r="H92" s="878"/>
      <c r="I92" s="878"/>
      <c r="J92" s="878"/>
      <c r="K92" s="869"/>
      <c r="L92" s="870"/>
      <c r="M92" s="881"/>
      <c r="N92" s="882"/>
      <c r="O92" s="881"/>
      <c r="P92" s="882"/>
      <c r="Q92" s="882"/>
      <c r="R92" s="882"/>
      <c r="S92" s="882"/>
      <c r="T92" s="882"/>
      <c r="U92" s="883"/>
      <c r="V92" s="880"/>
    </row>
    <row r="93" spans="1:22" s="642" customFormat="1" ht="18.75" customHeight="1" x14ac:dyDescent="0.3">
      <c r="A93" s="878"/>
      <c r="B93" s="874"/>
      <c r="C93" s="875"/>
      <c r="D93" s="876"/>
      <c r="E93" s="875"/>
      <c r="F93" s="877"/>
      <c r="G93" s="878"/>
      <c r="H93" s="878"/>
      <c r="I93" s="878"/>
      <c r="J93" s="878"/>
      <c r="K93" s="869"/>
      <c r="L93" s="870"/>
      <c r="M93" s="881"/>
      <c r="N93" s="882"/>
      <c r="O93" s="881"/>
      <c r="P93" s="882"/>
      <c r="Q93" s="882"/>
      <c r="R93" s="882"/>
      <c r="S93" s="882"/>
      <c r="T93" s="882"/>
      <c r="U93" s="883"/>
      <c r="V93" s="880"/>
    </row>
    <row r="94" spans="1:22" s="644" customFormat="1" ht="18.75" customHeight="1" x14ac:dyDescent="0.3">
      <c r="A94" s="460"/>
      <c r="B94" s="884"/>
      <c r="C94" s="833" t="str">
        <f ca="1">CONCATENATE(D98," ",C5)</f>
        <v>3 Stratégies</v>
      </c>
      <c r="D94" s="885"/>
      <c r="E94" s="763"/>
      <c r="F94" s="869"/>
      <c r="G94" s="869"/>
      <c r="H94" s="869"/>
      <c r="I94" s="869"/>
      <c r="J94" s="869"/>
      <c r="K94" s="869"/>
      <c r="L94" s="870"/>
      <c r="M94" s="884"/>
      <c r="N94" s="763"/>
      <c r="O94" s="884"/>
      <c r="P94" s="763"/>
      <c r="Q94" s="763"/>
      <c r="R94" s="763"/>
      <c r="S94" s="763"/>
      <c r="T94" s="763"/>
      <c r="U94" s="886"/>
      <c r="V94" s="850"/>
    </row>
    <row r="95" spans="1:22" s="644" customFormat="1" ht="18.75" customHeight="1" x14ac:dyDescent="0.3">
      <c r="A95" s="460"/>
      <c r="B95" s="884"/>
      <c r="C95" s="887" t="str">
        <f ca="1">Jahresziele!C81</f>
        <v>pas atteint</v>
      </c>
      <c r="D95" s="885">
        <f>COUNTIF($L$7:$L$86,3)</f>
        <v>2</v>
      </c>
      <c r="E95" s="763"/>
      <c r="F95" s="869"/>
      <c r="G95" s="869"/>
      <c r="H95" s="869"/>
      <c r="I95" s="869"/>
      <c r="J95" s="869"/>
      <c r="K95" s="869"/>
      <c r="L95" s="870"/>
      <c r="M95" s="884"/>
      <c r="N95" s="763"/>
      <c r="O95" s="884"/>
      <c r="P95" s="763"/>
      <c r="Q95" s="763"/>
      <c r="R95" s="763"/>
      <c r="S95" s="763"/>
      <c r="T95" s="763"/>
      <c r="U95" s="886"/>
      <c r="V95" s="850"/>
    </row>
    <row r="96" spans="1:22" s="644" customFormat="1" ht="18.75" customHeight="1" x14ac:dyDescent="0.3">
      <c r="A96" s="460"/>
      <c r="B96" s="884"/>
      <c r="C96" s="887" t="str">
        <f ca="1">Jahresziele!C82</f>
        <v>partiellement</v>
      </c>
      <c r="D96" s="885">
        <f>COUNTIF($L$7:$L$86,2)</f>
        <v>0</v>
      </c>
      <c r="E96" s="763"/>
      <c r="F96" s="869"/>
      <c r="G96" s="869"/>
      <c r="H96" s="869"/>
      <c r="I96" s="869"/>
      <c r="J96" s="869"/>
      <c r="K96" s="869"/>
      <c r="L96" s="870"/>
      <c r="M96" s="888"/>
      <c r="N96" s="889"/>
      <c r="O96" s="888"/>
      <c r="P96" s="889"/>
      <c r="Q96" s="889"/>
      <c r="R96" s="889"/>
      <c r="S96" s="889"/>
      <c r="T96" s="763"/>
      <c r="U96" s="886"/>
      <c r="V96" s="850"/>
    </row>
    <row r="97" spans="3:4" s="644" customFormat="1" ht="18.75" customHeight="1" x14ac:dyDescent="0.3">
      <c r="C97" s="887" t="str">
        <f ca="1">Jahresziele!C83</f>
        <v>atteint</v>
      </c>
      <c r="D97" s="885">
        <f>COUNTIF($L$7:$L$86,1)</f>
        <v>1</v>
      </c>
    </row>
    <row r="98" spans="3:4" s="644" customFormat="1" ht="18.75" customHeight="1" x14ac:dyDescent="0.3">
      <c r="C98" s="887" t="str">
        <f>Jahresziele!C84</f>
        <v>TOTAL</v>
      </c>
      <c r="D98" s="731">
        <f>SUM(D95:D97)</f>
        <v>3</v>
      </c>
    </row>
    <row r="99" spans="3:4" s="644" customFormat="1" ht="18.75" customHeight="1" x14ac:dyDescent="0.3">
      <c r="C99" s="833" t="str">
        <f ca="1">CONCATENATE(D103," ",P5)</f>
        <v>3 Projets stratégiques &amp; mesures</v>
      </c>
      <c r="D99" s="885"/>
    </row>
    <row r="100" spans="3:4" s="644" customFormat="1" ht="18.75" customHeight="1" x14ac:dyDescent="0.3">
      <c r="C100" s="887" t="str">
        <f ca="1">Jahresziele!C86</f>
        <v>pas atteint</v>
      </c>
      <c r="D100" s="885">
        <f>COUNTIF($U$7:$U$86,3)</f>
        <v>1</v>
      </c>
    </row>
    <row r="101" spans="3:4" s="644" customFormat="1" ht="18.75" customHeight="1" x14ac:dyDescent="0.3">
      <c r="C101" s="887" t="str">
        <f ca="1">Jahresziele!C87</f>
        <v>partiellement</v>
      </c>
      <c r="D101" s="885">
        <f>COUNTIF($U$7:$U$86,2)</f>
        <v>1</v>
      </c>
    </row>
    <row r="102" spans="3:4" s="644" customFormat="1" ht="18.75" customHeight="1" x14ac:dyDescent="0.3">
      <c r="C102" s="887" t="str">
        <f ca="1">Jahresziele!C88</f>
        <v>atteint</v>
      </c>
      <c r="D102" s="885">
        <f>COUNTIF($U$7:$U$86,1)</f>
        <v>1</v>
      </c>
    </row>
    <row r="103" spans="3:4" s="644" customFormat="1" ht="18.75" customHeight="1" x14ac:dyDescent="0.3">
      <c r="C103" s="887" t="str">
        <f>Jahresziele!C89</f>
        <v>TOTAL</v>
      </c>
      <c r="D103" s="731">
        <f>SUM(D100:D102)</f>
        <v>3</v>
      </c>
    </row>
    <row r="104" spans="3:4" s="644" customFormat="1" ht="18.75" customHeight="1" x14ac:dyDescent="0.3">
      <c r="C104" s="833" t="str">
        <f ca="1">CONCATENATE(' '!A147,": ",D108)</f>
        <v>TOTAL: 6</v>
      </c>
      <c r="D104" s="885"/>
    </row>
    <row r="105" spans="3:4" s="644" customFormat="1" ht="18.75" customHeight="1" x14ac:dyDescent="0.3">
      <c r="C105" s="887" t="str">
        <f ca="1">Jahresziele!C91</f>
        <v>pas atteint</v>
      </c>
      <c r="D105" s="731">
        <f>D95+D100</f>
        <v>3</v>
      </c>
    </row>
    <row r="106" spans="3:4" s="644" customFormat="1" ht="18.75" customHeight="1" x14ac:dyDescent="0.3">
      <c r="C106" s="887" t="str">
        <f ca="1">Jahresziele!C92</f>
        <v>partiellement</v>
      </c>
      <c r="D106" s="731">
        <f>D96+D101</f>
        <v>1</v>
      </c>
    </row>
    <row r="107" spans="3:4" s="644" customFormat="1" ht="18.75" customHeight="1" x14ac:dyDescent="0.3">
      <c r="C107" s="887" t="str">
        <f ca="1">Jahresziele!C93</f>
        <v>atteint</v>
      </c>
      <c r="D107" s="731">
        <f>D97+D102</f>
        <v>2</v>
      </c>
    </row>
    <row r="108" spans="3:4" s="644" customFormat="1" ht="18.75" customHeight="1" x14ac:dyDescent="0.3">
      <c r="C108" s="887" t="str">
        <f>Jahresziele!C94</f>
        <v>TOTAL</v>
      </c>
      <c r="D108" s="731">
        <f>SUM(D105:D107)</f>
        <v>6</v>
      </c>
    </row>
  </sheetData>
  <sheetProtection sheet="1" objects="1" scenarios="1" formatCells="0" formatColumns="0" formatRows="0" insertHyperlinks="0" sort="0" autoFilter="0"/>
  <autoFilter ref="B6:U86" xr:uid="{00000000-0009-0000-0000-00000B000000}"/>
  <mergeCells count="372">
    <mergeCell ref="F3:P3"/>
    <mergeCell ref="L85:L86"/>
    <mergeCell ref="T87:U87"/>
    <mergeCell ref="J83:J84"/>
    <mergeCell ref="K83:K84"/>
    <mergeCell ref="L83:L84"/>
    <mergeCell ref="D85:D86"/>
    <mergeCell ref="E85:E86"/>
    <mergeCell ref="F85:F86"/>
    <mergeCell ref="G85:G86"/>
    <mergeCell ref="H85:H86"/>
    <mergeCell ref="I85:I86"/>
    <mergeCell ref="J85:J86"/>
    <mergeCell ref="D83:D84"/>
    <mergeCell ref="E83:E84"/>
    <mergeCell ref="F83:F84"/>
    <mergeCell ref="G83:G84"/>
    <mergeCell ref="H83:H84"/>
    <mergeCell ref="I83:I84"/>
    <mergeCell ref="G77:G78"/>
    <mergeCell ref="H77:H78"/>
    <mergeCell ref="I77:I78"/>
    <mergeCell ref="J77:J78"/>
    <mergeCell ref="K77:K78"/>
    <mergeCell ref="C71:C78"/>
    <mergeCell ref="L79:L80"/>
    <mergeCell ref="D81:D82"/>
    <mergeCell ref="E81:E82"/>
    <mergeCell ref="F81:F82"/>
    <mergeCell ref="G81:G82"/>
    <mergeCell ref="H81:H82"/>
    <mergeCell ref="I81:I82"/>
    <mergeCell ref="J81:J82"/>
    <mergeCell ref="K81:K82"/>
    <mergeCell ref="L81:L82"/>
    <mergeCell ref="C79:C86"/>
    <mergeCell ref="D79:D80"/>
    <mergeCell ref="E79:E80"/>
    <mergeCell ref="F79:F80"/>
    <mergeCell ref="G79:G80"/>
    <mergeCell ref="H79:H80"/>
    <mergeCell ref="I79:I80"/>
    <mergeCell ref="J79:J80"/>
    <mergeCell ref="K79:K80"/>
    <mergeCell ref="K85:K86"/>
    <mergeCell ref="D77:D78"/>
    <mergeCell ref="E77:E78"/>
    <mergeCell ref="F77:F78"/>
    <mergeCell ref="L77:L78"/>
    <mergeCell ref="D75:D76"/>
    <mergeCell ref="E75:E76"/>
    <mergeCell ref="F75:F76"/>
    <mergeCell ref="G75:G76"/>
    <mergeCell ref="H75:H76"/>
    <mergeCell ref="I75:I76"/>
    <mergeCell ref="J75:J76"/>
    <mergeCell ref="K75:K76"/>
    <mergeCell ref="L75:L76"/>
    <mergeCell ref="I71:I72"/>
    <mergeCell ref="J71:J72"/>
    <mergeCell ref="K71:K72"/>
    <mergeCell ref="L71:L72"/>
    <mergeCell ref="D73:D74"/>
    <mergeCell ref="E73:E74"/>
    <mergeCell ref="F73:F74"/>
    <mergeCell ref="G73:G74"/>
    <mergeCell ref="H73:H74"/>
    <mergeCell ref="I73:I74"/>
    <mergeCell ref="D71:D72"/>
    <mergeCell ref="E71:E72"/>
    <mergeCell ref="F71:F72"/>
    <mergeCell ref="G71:G72"/>
    <mergeCell ref="H71:H72"/>
    <mergeCell ref="J73:J74"/>
    <mergeCell ref="K73:K74"/>
    <mergeCell ref="L73:L74"/>
    <mergeCell ref="D69:D70"/>
    <mergeCell ref="E69:E70"/>
    <mergeCell ref="F69:F70"/>
    <mergeCell ref="G69:G70"/>
    <mergeCell ref="H69:H70"/>
    <mergeCell ref="I69:I70"/>
    <mergeCell ref="J69:J70"/>
    <mergeCell ref="K69:K70"/>
    <mergeCell ref="L69:L70"/>
    <mergeCell ref="H65:H66"/>
    <mergeCell ref="I65:I66"/>
    <mergeCell ref="J65:J66"/>
    <mergeCell ref="K65:K66"/>
    <mergeCell ref="L65:L66"/>
    <mergeCell ref="D67:D68"/>
    <mergeCell ref="E67:E68"/>
    <mergeCell ref="F67:F68"/>
    <mergeCell ref="G67:G68"/>
    <mergeCell ref="H67:H68"/>
    <mergeCell ref="I67:I68"/>
    <mergeCell ref="J67:J68"/>
    <mergeCell ref="K67:K68"/>
    <mergeCell ref="L67:L68"/>
    <mergeCell ref="L59:L60"/>
    <mergeCell ref="J61:J62"/>
    <mergeCell ref="K61:K62"/>
    <mergeCell ref="L61:L62"/>
    <mergeCell ref="C63:C70"/>
    <mergeCell ref="D63:D64"/>
    <mergeCell ref="E63:E64"/>
    <mergeCell ref="F63:F64"/>
    <mergeCell ref="G63:G64"/>
    <mergeCell ref="H63:H64"/>
    <mergeCell ref="I63:I64"/>
    <mergeCell ref="D61:D62"/>
    <mergeCell ref="E61:E62"/>
    <mergeCell ref="F61:F62"/>
    <mergeCell ref="G61:G62"/>
    <mergeCell ref="H61:H62"/>
    <mergeCell ref="I61:I62"/>
    <mergeCell ref="J63:J64"/>
    <mergeCell ref="K63:K64"/>
    <mergeCell ref="L63:L64"/>
    <mergeCell ref="D65:D66"/>
    <mergeCell ref="E65:E66"/>
    <mergeCell ref="F65:F66"/>
    <mergeCell ref="G65:G66"/>
    <mergeCell ref="L55:L56"/>
    <mergeCell ref="D57:D58"/>
    <mergeCell ref="E57:E58"/>
    <mergeCell ref="F57:F58"/>
    <mergeCell ref="G57:G58"/>
    <mergeCell ref="H57:H58"/>
    <mergeCell ref="I57:I58"/>
    <mergeCell ref="J57:J58"/>
    <mergeCell ref="K57:K58"/>
    <mergeCell ref="L57:L58"/>
    <mergeCell ref="C55:C62"/>
    <mergeCell ref="D55:D56"/>
    <mergeCell ref="E55:E56"/>
    <mergeCell ref="F55:F56"/>
    <mergeCell ref="G55:G56"/>
    <mergeCell ref="H55:H56"/>
    <mergeCell ref="I55:I56"/>
    <mergeCell ref="J55:J56"/>
    <mergeCell ref="K55:K56"/>
    <mergeCell ref="D59:D60"/>
    <mergeCell ref="E59:E60"/>
    <mergeCell ref="F59:F60"/>
    <mergeCell ref="G59:G60"/>
    <mergeCell ref="H59:H60"/>
    <mergeCell ref="I59:I60"/>
    <mergeCell ref="J59:J60"/>
    <mergeCell ref="K59:K60"/>
    <mergeCell ref="L51:L52"/>
    <mergeCell ref="D53:D54"/>
    <mergeCell ref="E53:E54"/>
    <mergeCell ref="F53:F54"/>
    <mergeCell ref="G53:G54"/>
    <mergeCell ref="H53:H54"/>
    <mergeCell ref="I53:I54"/>
    <mergeCell ref="J53:J54"/>
    <mergeCell ref="D51:D52"/>
    <mergeCell ref="E51:E52"/>
    <mergeCell ref="F51:F52"/>
    <mergeCell ref="G51:G52"/>
    <mergeCell ref="H51:H52"/>
    <mergeCell ref="I51:I52"/>
    <mergeCell ref="K53:K54"/>
    <mergeCell ref="L53:L54"/>
    <mergeCell ref="C39:C46"/>
    <mergeCell ref="L47:L48"/>
    <mergeCell ref="D49:D50"/>
    <mergeCell ref="E49:E50"/>
    <mergeCell ref="F49:F50"/>
    <mergeCell ref="G49:G50"/>
    <mergeCell ref="H49:H50"/>
    <mergeCell ref="I49:I50"/>
    <mergeCell ref="J49:J50"/>
    <mergeCell ref="K49:K50"/>
    <mergeCell ref="L49:L50"/>
    <mergeCell ref="C47:C54"/>
    <mergeCell ref="D47:D48"/>
    <mergeCell ref="E47:E48"/>
    <mergeCell ref="F47:F48"/>
    <mergeCell ref="G47:G48"/>
    <mergeCell ref="H47:H48"/>
    <mergeCell ref="I47:I48"/>
    <mergeCell ref="J47:J48"/>
    <mergeCell ref="K47:K48"/>
    <mergeCell ref="J51:J52"/>
    <mergeCell ref="K51:K52"/>
    <mergeCell ref="D45:D46"/>
    <mergeCell ref="E45:E46"/>
    <mergeCell ref="F45:F46"/>
    <mergeCell ref="G45:G46"/>
    <mergeCell ref="H45:H46"/>
    <mergeCell ref="I45:I46"/>
    <mergeCell ref="J45:J46"/>
    <mergeCell ref="K45:K46"/>
    <mergeCell ref="L45:L46"/>
    <mergeCell ref="D43:D44"/>
    <mergeCell ref="E43:E44"/>
    <mergeCell ref="F43:F44"/>
    <mergeCell ref="G43:G44"/>
    <mergeCell ref="H43:H44"/>
    <mergeCell ref="I43:I44"/>
    <mergeCell ref="J43:J44"/>
    <mergeCell ref="K43:K44"/>
    <mergeCell ref="L43:L44"/>
    <mergeCell ref="I39:I40"/>
    <mergeCell ref="J39:J40"/>
    <mergeCell ref="K39:K40"/>
    <mergeCell ref="L39:L40"/>
    <mergeCell ref="D41:D42"/>
    <mergeCell ref="E41:E42"/>
    <mergeCell ref="F41:F42"/>
    <mergeCell ref="G41:G42"/>
    <mergeCell ref="H41:H42"/>
    <mergeCell ref="I41:I42"/>
    <mergeCell ref="D39:D40"/>
    <mergeCell ref="E39:E40"/>
    <mergeCell ref="F39:F40"/>
    <mergeCell ref="G39:G40"/>
    <mergeCell ref="H39:H40"/>
    <mergeCell ref="J41:J42"/>
    <mergeCell ref="K41:K42"/>
    <mergeCell ref="L41:L42"/>
    <mergeCell ref="D37:D38"/>
    <mergeCell ref="E37:E38"/>
    <mergeCell ref="F37:F38"/>
    <mergeCell ref="G37:G38"/>
    <mergeCell ref="H37:H38"/>
    <mergeCell ref="I37:I38"/>
    <mergeCell ref="J37:J38"/>
    <mergeCell ref="K37:K38"/>
    <mergeCell ref="L37:L38"/>
    <mergeCell ref="H33:H34"/>
    <mergeCell ref="I33:I34"/>
    <mergeCell ref="J33:J34"/>
    <mergeCell ref="K33:K34"/>
    <mergeCell ref="L33:L34"/>
    <mergeCell ref="D35:D36"/>
    <mergeCell ref="E35:E36"/>
    <mergeCell ref="F35:F36"/>
    <mergeCell ref="G35:G36"/>
    <mergeCell ref="H35:H36"/>
    <mergeCell ref="I35:I36"/>
    <mergeCell ref="J35:J36"/>
    <mergeCell ref="K35:K36"/>
    <mergeCell ref="L35:L36"/>
    <mergeCell ref="L27:L28"/>
    <mergeCell ref="J29:J30"/>
    <mergeCell ref="K29:K30"/>
    <mergeCell ref="L29:L30"/>
    <mergeCell ref="C31:C38"/>
    <mergeCell ref="D31:D32"/>
    <mergeCell ref="E31:E32"/>
    <mergeCell ref="F31:F32"/>
    <mergeCell ref="G31:G32"/>
    <mergeCell ref="H31:H32"/>
    <mergeCell ref="I31:I32"/>
    <mergeCell ref="D29:D30"/>
    <mergeCell ref="E29:E30"/>
    <mergeCell ref="F29:F30"/>
    <mergeCell ref="G29:G30"/>
    <mergeCell ref="H29:H30"/>
    <mergeCell ref="I29:I30"/>
    <mergeCell ref="J31:J32"/>
    <mergeCell ref="K31:K32"/>
    <mergeCell ref="L31:L32"/>
    <mergeCell ref="D33:D34"/>
    <mergeCell ref="E33:E34"/>
    <mergeCell ref="F33:F34"/>
    <mergeCell ref="G33:G34"/>
    <mergeCell ref="L23:L24"/>
    <mergeCell ref="D25:D26"/>
    <mergeCell ref="E25:E26"/>
    <mergeCell ref="F25:F26"/>
    <mergeCell ref="G25:G26"/>
    <mergeCell ref="H25:H26"/>
    <mergeCell ref="I25:I26"/>
    <mergeCell ref="J25:J26"/>
    <mergeCell ref="K25:K26"/>
    <mergeCell ref="L25:L26"/>
    <mergeCell ref="C23:C30"/>
    <mergeCell ref="D23:D24"/>
    <mergeCell ref="E23:E24"/>
    <mergeCell ref="F23:F24"/>
    <mergeCell ref="G23:G24"/>
    <mergeCell ref="H23:H24"/>
    <mergeCell ref="I23:I24"/>
    <mergeCell ref="J23:J24"/>
    <mergeCell ref="K23:K24"/>
    <mergeCell ref="D27:D28"/>
    <mergeCell ref="E27:E28"/>
    <mergeCell ref="F27:F28"/>
    <mergeCell ref="G27:G28"/>
    <mergeCell ref="H27:H28"/>
    <mergeCell ref="I27:I28"/>
    <mergeCell ref="J27:J28"/>
    <mergeCell ref="K27:K28"/>
    <mergeCell ref="L19:L20"/>
    <mergeCell ref="D21:D22"/>
    <mergeCell ref="E21:E22"/>
    <mergeCell ref="F21:F22"/>
    <mergeCell ref="G21:G22"/>
    <mergeCell ref="H21:H22"/>
    <mergeCell ref="I21:I22"/>
    <mergeCell ref="J21:J22"/>
    <mergeCell ref="D19:D20"/>
    <mergeCell ref="E19:E20"/>
    <mergeCell ref="F19:F20"/>
    <mergeCell ref="G19:G20"/>
    <mergeCell ref="H19:H20"/>
    <mergeCell ref="I19:I20"/>
    <mergeCell ref="K21:K22"/>
    <mergeCell ref="L21:L22"/>
    <mergeCell ref="C7:C14"/>
    <mergeCell ref="L15:L16"/>
    <mergeCell ref="D17:D18"/>
    <mergeCell ref="E17:E18"/>
    <mergeCell ref="F17:F18"/>
    <mergeCell ref="G17:G18"/>
    <mergeCell ref="H17:H18"/>
    <mergeCell ref="I17:I18"/>
    <mergeCell ref="J17:J18"/>
    <mergeCell ref="K17:K18"/>
    <mergeCell ref="L17:L18"/>
    <mergeCell ref="C15:C22"/>
    <mergeCell ref="D15:D16"/>
    <mergeCell ref="E15:E16"/>
    <mergeCell ref="F15:F16"/>
    <mergeCell ref="G15:G16"/>
    <mergeCell ref="H15:H16"/>
    <mergeCell ref="I15:I16"/>
    <mergeCell ref="J15:J16"/>
    <mergeCell ref="K15:K16"/>
    <mergeCell ref="J19:J20"/>
    <mergeCell ref="K19:K20"/>
    <mergeCell ref="D13:D14"/>
    <mergeCell ref="E13:E14"/>
    <mergeCell ref="F13:F14"/>
    <mergeCell ref="G13:G14"/>
    <mergeCell ref="H13:H14"/>
    <mergeCell ref="I13:I14"/>
    <mergeCell ref="J13:J14"/>
    <mergeCell ref="K13:K14"/>
    <mergeCell ref="L13:L14"/>
    <mergeCell ref="D11:D12"/>
    <mergeCell ref="E11:E12"/>
    <mergeCell ref="F11:F12"/>
    <mergeCell ref="G11:G12"/>
    <mergeCell ref="H11:H12"/>
    <mergeCell ref="I11:I12"/>
    <mergeCell ref="J11:J12"/>
    <mergeCell ref="K11:K12"/>
    <mergeCell ref="L11:L12"/>
    <mergeCell ref="I7:I8"/>
    <mergeCell ref="J7:J8"/>
    <mergeCell ref="K7:K8"/>
    <mergeCell ref="L7:L8"/>
    <mergeCell ref="D9:D10"/>
    <mergeCell ref="E9:E10"/>
    <mergeCell ref="F9:F10"/>
    <mergeCell ref="G9:G10"/>
    <mergeCell ref="H9:H10"/>
    <mergeCell ref="I9:I10"/>
    <mergeCell ref="D7:D8"/>
    <mergeCell ref="E7:E8"/>
    <mergeCell ref="F7:F8"/>
    <mergeCell ref="G7:G8"/>
    <mergeCell ref="H7:H8"/>
    <mergeCell ref="J9:J10"/>
    <mergeCell ref="K9:K10"/>
    <mergeCell ref="L9:L10"/>
  </mergeCells>
  <phoneticPr fontId="92" type="noConversion"/>
  <conditionalFormatting sqref="U7:U86">
    <cfRule type="iconSet" priority="183">
      <iconSet iconSet="3Symbols2" showValue="0" reverse="1">
        <cfvo type="percent" val="0"/>
        <cfvo type="num" val="1.25"/>
        <cfvo type="num" val="2.25"/>
      </iconSet>
    </cfRule>
  </conditionalFormatting>
  <conditionalFormatting sqref="U6">
    <cfRule type="iconSet" priority="184">
      <iconSet iconSet="3Symbols2" showValue="0" reverse="1">
        <cfvo type="percent" val="0"/>
        <cfvo type="num" val="1.25"/>
        <cfvo type="num" val="2.25"/>
      </iconSet>
    </cfRule>
  </conditionalFormatting>
  <conditionalFormatting sqref="Q7:Q86">
    <cfRule type="expression" dxfId="434" priority="150">
      <formula>Q7=3</formula>
    </cfRule>
    <cfRule type="expression" dxfId="433" priority="151">
      <formula>Q7=2</formula>
    </cfRule>
    <cfRule type="expression" dxfId="432" priority="152">
      <formula>Q7=1</formula>
    </cfRule>
  </conditionalFormatting>
  <conditionalFormatting sqref="T7:T86">
    <cfRule type="expression" dxfId="431" priority="148">
      <formula>AND(R7&lt;&gt;"",U7&lt;&gt;1,T7&lt;=TODAY())</formula>
    </cfRule>
    <cfRule type="expression" dxfId="430" priority="149">
      <formula>AND(R7&lt;&gt;"",U7&lt;&gt;1,T7&lt;=TODAY()+7)</formula>
    </cfRule>
  </conditionalFormatting>
  <conditionalFormatting sqref="K7 K9 K11 K13 K15 K17 K19 K21">
    <cfRule type="cellIs" dxfId="429" priority="142" operator="greaterThanOrEqual">
      <formula>J7</formula>
    </cfRule>
    <cfRule type="cellIs" dxfId="428" priority="143" operator="between">
      <formula>I7</formula>
      <formula>J7</formula>
    </cfRule>
    <cfRule type="cellIs" dxfId="427" priority="144" operator="lessThan">
      <formula>J7</formula>
    </cfRule>
    <cfRule type="dataBar" priority="145">
      <dataBar>
        <cfvo type="num" val="0"/>
        <cfvo type="num" val="1"/>
        <color theme="0" tint="-0.34998626667073579"/>
      </dataBar>
      <extLst>
        <ext xmlns:x14="http://schemas.microsoft.com/office/spreadsheetml/2009/9/main" uri="{B025F937-C7B1-47D3-B67F-A62EFF666E3E}">
          <x14:id>{8BE7FA3C-34A8-4F3C-8E70-E68F9187023A}</x14:id>
        </ext>
      </extLst>
    </cfRule>
  </conditionalFormatting>
  <conditionalFormatting sqref="K7:K14 K23:K30 K39:K46 K55:K62 K71:K78">
    <cfRule type="expression" dxfId="426" priority="121">
      <formula>G7=0</formula>
    </cfRule>
  </conditionalFormatting>
  <conditionalFormatting sqref="K9 K11 K13">
    <cfRule type="cellIs" dxfId="425" priority="135" operator="greaterThanOrEqual">
      <formula>J9</formula>
    </cfRule>
    <cfRule type="cellIs" dxfId="424" priority="136" operator="between">
      <formula>I9</formula>
      <formula>J9</formula>
    </cfRule>
    <cfRule type="cellIs" dxfId="423" priority="137" operator="lessThan">
      <formula>J9</formula>
    </cfRule>
    <cfRule type="dataBar" priority="138">
      <dataBar>
        <cfvo type="num" val="0"/>
        <cfvo type="num" val="1"/>
        <color theme="0" tint="-0.34998626667073579"/>
      </dataBar>
      <extLst>
        <ext xmlns:x14="http://schemas.microsoft.com/office/spreadsheetml/2009/9/main" uri="{B025F937-C7B1-47D3-B67F-A62EFF666E3E}">
          <x14:id>{683CAF59-81D3-4185-B4BE-855C3EB9C0FF}</x14:id>
        </ext>
      </extLst>
    </cfRule>
  </conditionalFormatting>
  <conditionalFormatting sqref="K9:K14">
    <cfRule type="expression" dxfId="422" priority="134">
      <formula>G9=0</formula>
    </cfRule>
  </conditionalFormatting>
  <conditionalFormatting sqref="K15 K17 K19 K21">
    <cfRule type="cellIs" dxfId="421" priority="128" operator="greaterThanOrEqual">
      <formula>J15</formula>
    </cfRule>
    <cfRule type="cellIs" dxfId="420" priority="129" operator="between">
      <formula>I15</formula>
      <formula>J15</formula>
    </cfRule>
    <cfRule type="cellIs" dxfId="419" priority="130" operator="lessThan">
      <formula>J15</formula>
    </cfRule>
    <cfRule type="dataBar" priority="131">
      <dataBar>
        <cfvo type="num" val="0"/>
        <cfvo type="num" val="1"/>
        <color theme="0" tint="-0.34998626667073579"/>
      </dataBar>
      <extLst>
        <ext xmlns:x14="http://schemas.microsoft.com/office/spreadsheetml/2009/9/main" uri="{B025F937-C7B1-47D3-B67F-A62EFF666E3E}">
          <x14:id>{94DEE513-3455-4668-8749-02018DE6705C}</x14:id>
        </ext>
      </extLst>
    </cfRule>
  </conditionalFormatting>
  <conditionalFormatting sqref="K15:K22 K31:K38 K47:K54 K63:K70 K79:K86">
    <cfRule type="expression" dxfId="418" priority="65">
      <formula>G15=0</formula>
    </cfRule>
  </conditionalFormatting>
  <conditionalFormatting sqref="K19 K17 K21">
    <cfRule type="cellIs" dxfId="417" priority="66" operator="greaterThanOrEqual">
      <formula>J17</formula>
    </cfRule>
    <cfRule type="cellIs" dxfId="416" priority="67" operator="between">
      <formula>I17</formula>
      <formula>J17</formula>
    </cfRule>
    <cfRule type="cellIs" dxfId="415" priority="68" operator="lessThan">
      <formula>J17</formula>
    </cfRule>
    <cfRule type="dataBar" priority="69">
      <dataBar>
        <cfvo type="num" val="0"/>
        <cfvo type="num" val="1"/>
        <color theme="0" tint="-0.34998626667073579"/>
      </dataBar>
      <extLst>
        <ext xmlns:x14="http://schemas.microsoft.com/office/spreadsheetml/2009/9/main" uri="{B025F937-C7B1-47D3-B67F-A62EFF666E3E}">
          <x14:id>{897F6F34-C64E-42FE-A881-BAF1206131E1}</x14:id>
        </ext>
      </extLst>
    </cfRule>
  </conditionalFormatting>
  <conditionalFormatting sqref="L7 L9 L11 L13 L15 L17 L19 L21 L23 L25 L27 L29 L31 L33 L35 L37 L39 L41 L43 L45 L47 L49 L51 L53 L55 L57 L59 L61 L63 L65 L67 L69 L71 L73 L75 L77 L79 L81 L83 L85">
    <cfRule type="cellIs" dxfId="414" priority="2" operator="greaterThanOrEqual">
      <formula>K7</formula>
    </cfRule>
    <cfRule type="cellIs" dxfId="413" priority="3" operator="between">
      <formula>J7</formula>
      <formula>K7</formula>
    </cfRule>
    <cfRule type="cellIs" dxfId="412" priority="4" operator="lessThan">
      <formula>K7</formula>
    </cfRule>
    <cfRule type="dataBar" priority="5">
      <dataBar>
        <cfvo type="num" val="0"/>
        <cfvo type="num" val="1"/>
        <color theme="0" tint="-0.34998626667073579"/>
      </dataBar>
      <extLst>
        <ext xmlns:x14="http://schemas.microsoft.com/office/spreadsheetml/2009/9/main" uri="{B025F937-C7B1-47D3-B67F-A62EFF666E3E}">
          <x14:id>{227BD87E-C48B-4A71-BE39-3EA29F473CA4}</x14:id>
        </ext>
      </extLst>
    </cfRule>
  </conditionalFormatting>
  <conditionalFormatting sqref="L7 L9 L11 L13 L15 L17 L19 L21 L23 L25 L27 L29 L31 L33 L35 L37 L39 L41 L43 L45 L47 L49 L51 L53 L55 L57 L59 L61 L63 L65 L67 L69 L71 L73 L75 L77 L79 L81 L83 L85">
    <cfRule type="expression" dxfId="411" priority="6">
      <formula>MOD(ROW(H2),2)=0</formula>
    </cfRule>
  </conditionalFormatting>
  <conditionalFormatting sqref="L7 L9 L11 L13 L15 L17 L19 L21 L23 L25 L27 L29 L31 L33 L35 L37 L39 L41 L43 L45 L47 L49 L51 L53 L55 L57 L59 L61 L63 L65 L67 L69 L71 L73 L75 L77 L79 L81 L83 L85">
    <cfRule type="expression" dxfId="410" priority="7">
      <formula>MOD(ROW(H1),2)=0</formula>
    </cfRule>
  </conditionalFormatting>
  <conditionalFormatting sqref="L7 L9 L11 L13 L15 L17 L19 L21 L23 L25 L27 L29 L31 L33 L35 L37 L39 L41 L43 L45 L47 L49 L51 L53 L55 L57 L59 L61 L63 L65 L67 L69 L71 L73 L75 L77 L79 L81 L83 L85">
    <cfRule type="expression" dxfId="409" priority="1">
      <formula>H7=0</formula>
    </cfRule>
  </conditionalFormatting>
  <conditionalFormatting sqref="C7:C86 N7:N86 P7:U86 E7:K22 E23:J86">
    <cfRule type="expression" dxfId="408" priority="173">
      <formula>$B7=1</formula>
    </cfRule>
    <cfRule type="expression" dxfId="407" priority="174">
      <formula>$B7=2</formula>
    </cfRule>
    <cfRule type="expression" dxfId="406" priority="175">
      <formula>$B7=3</formula>
    </cfRule>
    <cfRule type="expression" dxfId="405" priority="176">
      <formula>$B7=4</formula>
    </cfRule>
    <cfRule type="expression" dxfId="404" priority="177">
      <formula>$B7=5</formula>
    </cfRule>
    <cfRule type="expression" dxfId="403" priority="178">
      <formula>$B7=6</formula>
    </cfRule>
    <cfRule type="expression" dxfId="402" priority="179">
      <formula>$B7=7</formula>
    </cfRule>
    <cfRule type="expression" dxfId="401" priority="180">
      <formula>$B7=8</formula>
    </cfRule>
    <cfRule type="expression" dxfId="400" priority="181">
      <formula>$B7=9</formula>
    </cfRule>
    <cfRule type="expression" dxfId="399" priority="182">
      <formula>$B7=10</formula>
    </cfRule>
  </conditionalFormatting>
  <dataValidations disablePrompts="1" count="3">
    <dataValidation type="list" showInputMessage="1" showErrorMessage="1" sqref="U7:U86" xr:uid="{9218E2E2-5A30-447D-802F-F0C109ECDFF1}">
      <formula1>"1,2,3"</formula1>
    </dataValidation>
    <dataValidation type="list" errorStyle="warning" allowBlank="1" showInputMessage="1" showErrorMessage="1" sqref="I7:J86" xr:uid="{0EBD4AE6-4084-47A6-8D83-4300EBED8A01}">
      <formula1>"0%,10%,20%,30%,40%,50%,60%,70%,80%,90%,100%"</formula1>
    </dataValidation>
    <dataValidation type="list" allowBlank="1" showInputMessage="1" showErrorMessage="1" errorTitle="Priority" error="Please select priority 1 to 3" sqref="Q7:Q86" xr:uid="{7DBE59E6-E0FC-4FB1-9362-DD6CF55F2CAC}">
      <formula1>"1,2,3"</formula1>
    </dataValidation>
  </dataValidations>
  <pageMargins left="0.19685039370078741" right="0.19685039370078741" top="0.31496062992125984" bottom="0.43307086614173229" header="0" footer="0.19685039370078741"/>
  <pageSetup paperSize="8" scale="91" fitToHeight="2" orientation="landscape" r:id="rId1"/>
  <headerFooter>
    <oddFooter>&amp;L&amp;8(c) S. Imboden&amp;C&amp;8printed &amp;D&amp;R&amp;8&amp;P/&amp;N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8BE7FA3C-34A8-4F3C-8E70-E68F9187023A}">
            <x14:dataBar minLength="0" maxLength="100" direction="leftToRight">
              <x14:cfvo type="num">
                <xm:f>0</xm:f>
              </x14:cfvo>
              <x14:cfvo type="num">
                <xm:f>1</xm:f>
              </x14:cfvo>
              <x14:negativeFillColor rgb="FFFF0000"/>
              <x14:axisColor rgb="FF000000"/>
            </x14:dataBar>
          </x14:cfRule>
          <xm:sqref>K7 K9 K11 K13 K15 K17 K19 K21</xm:sqref>
        </x14:conditionalFormatting>
        <x14:conditionalFormatting xmlns:xm="http://schemas.microsoft.com/office/excel/2006/main">
          <x14:cfRule type="dataBar" id="{683CAF59-81D3-4185-B4BE-855C3EB9C0FF}">
            <x14:dataBar minLength="0" maxLength="100" direction="leftToRight">
              <x14:cfvo type="num">
                <xm:f>0</xm:f>
              </x14:cfvo>
              <x14:cfvo type="num">
                <xm:f>1</xm:f>
              </x14:cfvo>
              <x14:negativeFillColor rgb="FFFF0000"/>
              <x14:axisColor rgb="FF000000"/>
            </x14:dataBar>
          </x14:cfRule>
          <xm:sqref>K9 K11 K13</xm:sqref>
        </x14:conditionalFormatting>
        <x14:conditionalFormatting xmlns:xm="http://schemas.microsoft.com/office/excel/2006/main">
          <x14:cfRule type="dataBar" id="{94DEE513-3455-4668-8749-02018DE6705C}">
            <x14:dataBar minLength="0" maxLength="100" direction="leftToRight">
              <x14:cfvo type="num">
                <xm:f>0</xm:f>
              </x14:cfvo>
              <x14:cfvo type="num">
                <xm:f>1</xm:f>
              </x14:cfvo>
              <x14:negativeFillColor rgb="FFFF0000"/>
              <x14:axisColor rgb="FF000000"/>
            </x14:dataBar>
          </x14:cfRule>
          <xm:sqref>K15 K17 K19 K21</xm:sqref>
        </x14:conditionalFormatting>
        <x14:conditionalFormatting xmlns:xm="http://schemas.microsoft.com/office/excel/2006/main">
          <x14:cfRule type="dataBar" id="{897F6F34-C64E-42FE-A881-BAF1206131E1}">
            <x14:dataBar minLength="0" maxLength="100" direction="leftToRight">
              <x14:cfvo type="num">
                <xm:f>0</xm:f>
              </x14:cfvo>
              <x14:cfvo type="num">
                <xm:f>1</xm:f>
              </x14:cfvo>
              <x14:negativeFillColor rgb="FFFF0000"/>
              <x14:axisColor rgb="FF000000"/>
            </x14:dataBar>
          </x14:cfRule>
          <xm:sqref>K19 K17 K21</xm:sqref>
        </x14:conditionalFormatting>
        <x14:conditionalFormatting xmlns:xm="http://schemas.microsoft.com/office/excel/2006/main">
          <x14:cfRule type="dataBar" id="{227BD87E-C48B-4A71-BE39-3EA29F473CA4}">
            <x14:dataBar minLength="0" maxLength="100" direction="leftToRight">
              <x14:cfvo type="num">
                <xm:f>0</xm:f>
              </x14:cfvo>
              <x14:cfvo type="num">
                <xm:f>1</xm:f>
              </x14:cfvo>
              <x14:negativeFillColor rgb="FFFF0000"/>
              <x14:axisColor rgb="FF000000"/>
            </x14:dataBar>
          </x14:cfRule>
          <xm:sqref>L7 L9 L11 L13 L15 L17 L19 L21 L23 L25 L27 L29 L31 L33 L35 L37 L39 L41 L43 L45 L47 L49 L51 L53 L55 L57 L59 L61 L63 L65 L67 L69 L71 L73 L75 L77 L79 L81 L83 L85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xr:uid="{171A02FF-AB7D-4913-9B4A-4F50780FF74B}">
          <x14:formula1>
            <xm:f>KPI!#REF!</xm:f>
          </x14:formula1>
          <xm:sqref>E7:E86</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Kennzahlen5">
    <tabColor rgb="FFFFFF00"/>
  </sheetPr>
  <dimension ref="A1:BD53"/>
  <sheetViews>
    <sheetView showGridLines="0" zoomScaleNormal="100" workbookViewId="0">
      <pane xSplit="3" ySplit="3" topLeftCell="D4" activePane="bottomRight" state="frozen"/>
      <selection pane="topRight"/>
      <selection pane="bottomLeft"/>
      <selection pane="bottomRight"/>
    </sheetView>
  </sheetViews>
  <sheetFormatPr baseColWidth="10" defaultColWidth="11.44140625" defaultRowHeight="13.8" x14ac:dyDescent="0.3"/>
  <cols>
    <col min="1" max="1" width="5.6640625" style="798" customWidth="1"/>
    <col min="2" max="2" width="5.5546875" style="798" customWidth="1"/>
    <col min="3" max="3" width="36.44140625" style="797" customWidth="1"/>
    <col min="4" max="4" width="6.5546875" style="797" customWidth="1"/>
    <col min="5" max="5" width="14.44140625" style="797" customWidth="1"/>
    <col min="6" max="6" width="17.5546875" style="797" customWidth="1"/>
    <col min="7" max="7" width="10.5546875" style="797" customWidth="1"/>
    <col min="8" max="9" width="12.6640625" style="797" customWidth="1"/>
    <col min="10" max="10" width="3.44140625" style="797" customWidth="1"/>
    <col min="11" max="11" width="7.5546875" style="797" customWidth="1"/>
    <col min="12" max="12" width="12.6640625" style="797" customWidth="1"/>
    <col min="13" max="13" width="3.44140625" style="797" customWidth="1"/>
    <col min="14" max="14" width="7.5546875" style="797" customWidth="1"/>
    <col min="15" max="15" width="12.6640625" style="797" customWidth="1"/>
    <col min="16" max="16" width="3.44140625" style="797" customWidth="1"/>
    <col min="17" max="17" width="7.5546875" style="797" customWidth="1"/>
    <col min="18" max="18" width="12.6640625" style="797" customWidth="1"/>
    <col min="19" max="19" width="3.44140625" style="797" customWidth="1"/>
    <col min="20" max="20" width="7.5546875" style="797" customWidth="1"/>
    <col min="21" max="21" width="12.6640625" style="797" customWidth="1"/>
    <col min="22" max="22" width="3.44140625" style="797" customWidth="1"/>
    <col min="23" max="23" width="7.5546875" style="797" customWidth="1"/>
    <col min="24" max="24" width="12.6640625" style="797" customWidth="1"/>
    <col min="25" max="25" width="3.44140625" style="797" customWidth="1"/>
    <col min="26" max="26" width="7.5546875" style="797" customWidth="1"/>
    <col min="27" max="27" width="12.6640625" style="797" customWidth="1"/>
    <col min="28" max="28" width="3.44140625" style="797" customWidth="1"/>
    <col min="29" max="29" width="7.5546875" style="797" customWidth="1"/>
    <col min="30" max="30" width="12.6640625" style="797" customWidth="1"/>
    <col min="31" max="31" width="3.44140625" style="797" customWidth="1"/>
    <col min="32" max="32" width="7.5546875" style="797" customWidth="1"/>
    <col min="33" max="33" width="12.6640625" style="797" customWidth="1"/>
    <col min="34" max="34" width="3.44140625" style="797" customWidth="1"/>
    <col min="35" max="35" width="7.5546875" style="797" customWidth="1"/>
    <col min="36" max="36" width="12.6640625" style="797" customWidth="1"/>
    <col min="37" max="37" width="3.44140625" style="797" customWidth="1"/>
    <col min="38" max="38" width="7.5546875" style="797" customWidth="1"/>
    <col min="39" max="40" width="12.6640625" style="797" customWidth="1"/>
    <col min="41" max="41" width="11.109375" style="454" customWidth="1"/>
    <col min="42" max="42" width="11.33203125" style="454" hidden="1" customWidth="1"/>
    <col min="43" max="43" width="10.77734375" style="454" customWidth="1"/>
    <col min="44" max="46" width="13.33203125" style="454" customWidth="1"/>
    <col min="47" max="47" width="11.44140625" style="454"/>
    <col min="48" max="56" width="11.44140625" style="847"/>
    <col min="57" max="16384" width="11.44140625" style="797"/>
  </cols>
  <sheetData>
    <row r="1" spans="1:42" s="942" customFormat="1" ht="41.25" customHeight="1" x14ac:dyDescent="0.55000000000000004">
      <c r="C1" s="943" t="str">
        <f ca="1">' '!A256</f>
        <v>Indicateurs (KPI)</v>
      </c>
      <c r="D1" s="944"/>
      <c r="E1" s="944"/>
      <c r="F1" s="944"/>
      <c r="G1" s="944"/>
      <c r="H1" s="945"/>
      <c r="I1" s="945"/>
      <c r="J1" s="945"/>
      <c r="K1" s="945"/>
      <c r="L1" s="945"/>
      <c r="M1" s="945"/>
      <c r="N1" s="945"/>
      <c r="O1" s="945"/>
      <c r="P1" s="945"/>
      <c r="Q1" s="945"/>
      <c r="R1" s="945"/>
      <c r="S1" s="945"/>
      <c r="T1" s="945"/>
      <c r="U1" s="945"/>
      <c r="V1" s="945"/>
      <c r="W1" s="945"/>
      <c r="X1" s="945"/>
      <c r="Y1" s="945"/>
      <c r="Z1" s="945"/>
      <c r="AA1" s="945"/>
      <c r="AB1" s="945"/>
      <c r="AC1" s="945"/>
      <c r="AD1" s="945"/>
      <c r="AE1" s="945"/>
      <c r="AF1" s="945"/>
      <c r="AG1" s="945"/>
      <c r="AH1" s="945"/>
      <c r="AI1" s="945"/>
      <c r="AJ1" s="945"/>
      <c r="AK1" s="945"/>
      <c r="AL1" s="945"/>
      <c r="AM1" s="945"/>
      <c r="AN1" s="945"/>
      <c r="AO1" s="448"/>
      <c r="AP1" s="448"/>
    </row>
    <row r="2" spans="1:42" s="954" customFormat="1" ht="21" x14ac:dyDescent="0.2">
      <c r="A2" s="946"/>
      <c r="B2" s="946" t="str">
        <f ca="1">' '!A122</f>
        <v>No.</v>
      </c>
      <c r="C2" s="947" t="str">
        <f ca="1">' '!A73</f>
        <v>Description</v>
      </c>
      <c r="D2" s="948" t="s">
        <v>1364</v>
      </c>
      <c r="E2" s="949" t="str">
        <f ca="1">' '!A82</f>
        <v>Genre</v>
      </c>
      <c r="F2" s="949" t="str">
        <f ca="1">' '!A115</f>
        <v>Objectifs</v>
      </c>
      <c r="G2" s="950" t="str">
        <f ca="1">' '!A253</f>
        <v>Atteint</v>
      </c>
      <c r="H2" s="475">
        <f ca="1">YEAR(TODAY())</f>
        <v>2026</v>
      </c>
      <c r="I2" s="951">
        <f ca="1">H2+1</f>
        <v>2027</v>
      </c>
      <c r="J2" s="952"/>
      <c r="K2" s="953" t="s">
        <v>1362</v>
      </c>
      <c r="L2" s="951">
        <f ca="1">I2+1</f>
        <v>2028</v>
      </c>
      <c r="M2" s="952"/>
      <c r="N2" s="953" t="s">
        <v>1362</v>
      </c>
      <c r="O2" s="951">
        <f ca="1">L2+1</f>
        <v>2029</v>
      </c>
      <c r="P2" s="952"/>
      <c r="Q2" s="953" t="s">
        <v>1362</v>
      </c>
      <c r="R2" s="951">
        <f ca="1">O2+1</f>
        <v>2030</v>
      </c>
      <c r="S2" s="952"/>
      <c r="T2" s="953" t="s">
        <v>1362</v>
      </c>
      <c r="U2" s="951">
        <f ca="1">R2+1</f>
        <v>2031</v>
      </c>
      <c r="V2" s="952"/>
      <c r="W2" s="953" t="s">
        <v>1362</v>
      </c>
      <c r="X2" s="951">
        <f ca="1">U2+1</f>
        <v>2032</v>
      </c>
      <c r="Y2" s="952"/>
      <c r="Z2" s="953" t="s">
        <v>1362</v>
      </c>
      <c r="AA2" s="951">
        <f ca="1">X2+1</f>
        <v>2033</v>
      </c>
      <c r="AB2" s="952"/>
      <c r="AC2" s="953" t="s">
        <v>1362</v>
      </c>
      <c r="AD2" s="951">
        <f ca="1">AA2+1</f>
        <v>2034</v>
      </c>
      <c r="AE2" s="952"/>
      <c r="AF2" s="953" t="s">
        <v>1362</v>
      </c>
      <c r="AG2" s="951">
        <f ca="1">AD2+1</f>
        <v>2035</v>
      </c>
      <c r="AH2" s="952"/>
      <c r="AI2" s="953" t="s">
        <v>1362</v>
      </c>
      <c r="AJ2" s="951">
        <f ca="1">AG2+1</f>
        <v>2036</v>
      </c>
      <c r="AK2" s="952"/>
      <c r="AL2" s="953"/>
      <c r="AM2" s="951">
        <v>2036</v>
      </c>
      <c r="AN2" s="452"/>
      <c r="AO2" s="452"/>
      <c r="AP2" s="452"/>
    </row>
    <row r="3" spans="1:42" ht="15.6" x14ac:dyDescent="0.3">
      <c r="A3" s="955" t="s">
        <v>1340</v>
      </c>
      <c r="B3" s="955" t="s">
        <v>1341</v>
      </c>
      <c r="C3" s="851" t="s">
        <v>1363</v>
      </c>
      <c r="D3" s="851" t="s">
        <v>1365</v>
      </c>
      <c r="E3" s="851" t="s">
        <v>1342</v>
      </c>
      <c r="F3" s="851" t="s">
        <v>3621</v>
      </c>
      <c r="G3" s="851" t="s">
        <v>3623</v>
      </c>
      <c r="H3" s="956" t="s">
        <v>1343</v>
      </c>
      <c r="I3" s="956" t="s">
        <v>1344</v>
      </c>
      <c r="J3" s="957" t="s">
        <v>1345</v>
      </c>
      <c r="K3" s="957" t="s">
        <v>1346</v>
      </c>
      <c r="L3" s="956" t="s">
        <v>1347</v>
      </c>
      <c r="M3" s="957" t="s">
        <v>1348</v>
      </c>
      <c r="N3" s="957" t="s">
        <v>1349</v>
      </c>
      <c r="O3" s="956" t="s">
        <v>1350</v>
      </c>
      <c r="P3" s="957" t="s">
        <v>1351</v>
      </c>
      <c r="Q3" s="957" t="s">
        <v>1352</v>
      </c>
      <c r="R3" s="956" t="s">
        <v>1353</v>
      </c>
      <c r="S3" s="957" t="s">
        <v>3496</v>
      </c>
      <c r="T3" s="957" t="s">
        <v>1354</v>
      </c>
      <c r="U3" s="956" t="s">
        <v>1355</v>
      </c>
      <c r="V3" s="957" t="s">
        <v>3497</v>
      </c>
      <c r="W3" s="957" t="s">
        <v>3498</v>
      </c>
      <c r="X3" s="956" t="s">
        <v>3499</v>
      </c>
      <c r="Y3" s="957" t="s">
        <v>3500</v>
      </c>
      <c r="Z3" s="957" t="s">
        <v>3501</v>
      </c>
      <c r="AA3" s="956" t="s">
        <v>3502</v>
      </c>
      <c r="AB3" s="957" t="s">
        <v>3503</v>
      </c>
      <c r="AC3" s="957" t="s">
        <v>3504</v>
      </c>
      <c r="AD3" s="956" t="s">
        <v>3505</v>
      </c>
      <c r="AE3" s="957" t="s">
        <v>3506</v>
      </c>
      <c r="AF3" s="957" t="s">
        <v>3507</v>
      </c>
      <c r="AG3" s="956" t="s">
        <v>3508</v>
      </c>
      <c r="AH3" s="957" t="s">
        <v>3509</v>
      </c>
      <c r="AI3" s="957" t="s">
        <v>3510</v>
      </c>
      <c r="AJ3" s="956" t="s">
        <v>3511</v>
      </c>
      <c r="AK3" s="957" t="s">
        <v>3654</v>
      </c>
      <c r="AL3" s="957" t="s">
        <v>3655</v>
      </c>
      <c r="AM3" s="956" t="s">
        <v>3647</v>
      </c>
      <c r="AN3" s="957"/>
      <c r="AO3" s="453"/>
      <c r="AP3" s="453"/>
    </row>
    <row r="4" spans="1:42" ht="15.6" x14ac:dyDescent="0.3">
      <c r="A4" s="85" t="s">
        <v>1659</v>
      </c>
      <c r="B4" s="88">
        <v>1</v>
      </c>
      <c r="C4" s="335" t="s">
        <v>3622</v>
      </c>
      <c r="D4" s="348" t="s">
        <v>3620</v>
      </c>
      <c r="E4" s="342" t="s">
        <v>1382</v>
      </c>
      <c r="F4" s="390">
        <v>10</v>
      </c>
      <c r="G4" s="476">
        <f ca="1">IF(F4&lt;&gt;"",
IF(AND(H4&lt;&gt;"",I4=""),
H4/F4,
IF(F4&lt;&gt;"",
INDIRECT(AP4)/F4,"")),"")</f>
        <v>0.9</v>
      </c>
      <c r="H4" s="390">
        <v>10</v>
      </c>
      <c r="I4" s="390">
        <v>9</v>
      </c>
      <c r="J4" s="958">
        <f t="shared" ref="J4:J35" si="0">IF(I4="","",
IF(AND($D4="max",H4&gt;I4),ABS(K4),
IF(AND($D4="max",H4&lt;I4),-K4,
IF(AND($D4="min",K4&lt;0),K4,K4))))</f>
        <v>-0.11111111111111116</v>
      </c>
      <c r="K4" s="374">
        <f t="shared" ref="K4:K35" si="1">IF(I4="","",
IF(I4&lt;&gt;"",
IF(H4=0,100%,
IF(I4=0,-100%,
IF(H4="",0%,
IF(H4&lt;I4,(100/H4*I4/100)-1,-(100/I4*H4/100)+1)))),
IF($C4&lt;&gt;0,0,"")))</f>
        <v>-0.11111111111111116</v>
      </c>
      <c r="L4" s="390"/>
      <c r="M4" s="958" t="str">
        <f t="shared" ref="M4:M35" si="2">IF(L4="","",
IF(AND($D4="max",K4&gt;N4),ABS(N4),
IF(AND($D4="max",K4&lt;N4),-N4,
IF(AND($D4="min",N4&lt;0),N4,N4))))</f>
        <v/>
      </c>
      <c r="N4" s="374" t="str">
        <f t="shared" ref="N4:N35" si="3">IF(L4="","",
IF(L4&lt;&gt;"",
IF(I4=0,100%,
IF(I4="",0%,
IF(L4=0,-100%,
IF(I4&lt;L4,(100/I4*L4/100)-1,-(100/L4*I4/100)+1)))),
IF($C4&lt;&gt;0,0,"")))</f>
        <v/>
      </c>
      <c r="O4" s="390"/>
      <c r="P4" s="959" t="str">
        <f t="shared" ref="P4:P35" si="4">IF(O4="","",
IF(AND($D4="max",N4&gt;Q4),ABS(Q4),
IF(AND($D4="max",N4&lt;Q4),-Q4,
IF(AND($D4="min",Q4&lt;0),Q4,Q4))))</f>
        <v/>
      </c>
      <c r="Q4" s="374" t="str">
        <f t="shared" ref="Q4:Q35" si="5">IF(O4="","",
IF(O4&lt;&gt;"",
IF(L4=0,100%,
IF(L4="",0%,
IF(O4=0,-100%,
IF(L4&lt;O4,(100/L4*O4/100)-1,-(100/O4*L4/100)+1)))),
IF($C4&lt;&gt;0,0,"")))</f>
        <v/>
      </c>
      <c r="R4" s="390"/>
      <c r="S4" s="958" t="str">
        <f t="shared" ref="S4:S35" si="6">IF(R4="","",
IF(AND($D4="max",Q4&gt;T4),ABS(T4),
IF(AND($D4="max",Q4&lt;T4),-T4,
IF(AND($D4="min",T4&lt;0),T4,T4))))</f>
        <v/>
      </c>
      <c r="T4" s="374" t="str">
        <f t="shared" ref="T4:T35" si="7">IF(R4="","",
IF(R4&lt;&gt;"",
IF(O4=0,100%,
IF(O4="",0%,
IF(R4=0,-100%,
IF(O4&lt;R4,(100/O4*R4/100)-1,-(100/R4*O4/100)+1)))),
IF($C4&lt;&gt;0,0,"")))</f>
        <v/>
      </c>
      <c r="U4" s="390"/>
      <c r="V4" s="958" t="str">
        <f t="shared" ref="V4:V35" si="8">IF(U4="","",
IF(AND($D4="max",T4&gt;W4),ABS(W4),
IF(AND($D4="max",T4&lt;W4),-W4,
IF(AND($D4="min",W4&lt;0),W4,W4))))</f>
        <v/>
      </c>
      <c r="W4" s="374" t="str">
        <f t="shared" ref="W4:W35" si="9">IF(U4="","",
IF(U4&lt;&gt;"",
IF(R4=0,100%,
IF(R4="",0%,
IF(U4=0,-100%,
IF(R4&lt;U4,(100/R4*U4/100)-1,-(100/U4*R4/100)+1)))),
IF($C4&lt;&gt;0,0,"")))</f>
        <v/>
      </c>
      <c r="X4" s="390"/>
      <c r="Y4" s="958" t="str">
        <f t="shared" ref="Y4:Y35" si="10">IF(X4="","",
IF(AND($D4="max",W4&gt;Z4),ABS(Z4),
IF(AND($D4="max",W4&lt;Z4),-Z4,
IF(AND($D4="min",Z4&lt;0),Z4,Z4))))</f>
        <v/>
      </c>
      <c r="Z4" s="374" t="str">
        <f t="shared" ref="Z4:Z35" si="11">IF(X4="","",
IF(X4&lt;&gt;"",
IF(U4=0,100%,
IF(U4="",0%,
IF(X4=0,-100%,
IF(U4&lt;X4,(100/U4*X4/100)-1,-(100/X4*U4/100)+1)))),
IF($C4&lt;&gt;0,0,"")))</f>
        <v/>
      </c>
      <c r="AA4" s="390"/>
      <c r="AB4" s="958" t="str">
        <f t="shared" ref="AB4:AB35" si="12">IF(AA4="","",
IF(AND($D4="max",Z4&gt;AC4),ABS(AC4),
IF(AND($D4="max",Z4&lt;AC4),-AC4,
IF(AND($D4="min",AC4&lt;0),AC4,AC4))))</f>
        <v/>
      </c>
      <c r="AC4" s="374" t="str">
        <f t="shared" ref="AC4:AC35" si="13">IF(AA4="","",
IF(AA4&lt;&gt;"",
IF(X4=0,100%,
IF(X4="",0%,
IF(AA4=0,-100%,
IF(X4&lt;AA4,(100/X4*AA4/100)-1,-(100/AA4*X4/100)+1)))),
IF($C4&lt;&gt;0,0,"")))</f>
        <v/>
      </c>
      <c r="AD4" s="390"/>
      <c r="AE4" s="958" t="str">
        <f t="shared" ref="AE4:AE35" si="14">IF(AD4="","",
IF(AND($D4="max",AC4&gt;AF4),ABS(AF4),
IF(AND($D4="max",AC4&lt;AF4),-AF4,
IF(AND($D4="min",AF4&lt;0),AF4,AF4))))</f>
        <v/>
      </c>
      <c r="AF4" s="374" t="str">
        <f t="shared" ref="AF4:AF35" si="15">IF(AD4="","",
IF(AD4&lt;&gt;"",
IF(AA4=0,100%,
IF(AA4="",0%,
IF(AD4=0,-100%,
IF(AA4&lt;AD4,(100/AA4*AD4/100)-1,-(100/AD4*AA4/100)+1)))),
IF($C4&lt;&gt;0,0,"")))</f>
        <v/>
      </c>
      <c r="AG4" s="390"/>
      <c r="AH4" s="958" t="str">
        <f t="shared" ref="AH4:AH35" si="16">IF(AG4="","",
IF(AND($D4="max",AF4&gt;AI4),ABS(AI4),
IF(AND($D4="max",AF4&lt;AI4),-AI4,
IF(AND($D4="min",AI4&lt;0),AI4,AI4))))</f>
        <v/>
      </c>
      <c r="AI4" s="374" t="str">
        <f t="shared" ref="AI4:AI35" si="17">IF(AG4="","",
IF(AG4&lt;&gt;"",
IF(AD4=0,100%,
IF(AD4="",0%,
IF(AG4=0,-100%,
IF(AD4&lt;AG4,(100/AD4*AG4/100)-1,-(100/AG4*AD4/100)+1)))),
IF($C4&lt;&gt;0,0,"")))</f>
        <v/>
      </c>
      <c r="AJ4" s="390"/>
      <c r="AK4" s="958" t="str">
        <f t="shared" ref="AK4:AK53" si="18">IF(AJ4="","",
IF(AND($D4="max",AI4&gt;AL4),ABS(AL4),
IF(AND($D4="max",AI4&lt;AL4),-AL4,
IF(AND($D4="min",AL4&lt;0),AL4,AL4))))</f>
        <v/>
      </c>
      <c r="AL4" s="374"/>
      <c r="AM4" s="390" t="str">
        <f t="shared" ref="AM4:AM35" si="19">IF(AK4="","",
IF(AK4&lt;&gt;"",
IF(AH4=0,100%,
IF(AH4="",0%,
IF(AK4=0,-100%,
IF(AH4&lt;AK4,(100/AH4*AK4/100)-1,-(100/AK4*AH4/100)+1)))),
IF($C4&lt;&gt;0,0,"")))</f>
        <v/>
      </c>
      <c r="AN4" s="390"/>
      <c r="AO4" s="471"/>
      <c r="AP4" s="960" t="str" cm="1">
        <f t="array" ref="AP4">(ADDRESS(ROW(),COLUMN()-38+MATCH(1,FREQUENCY(1,N(H4:AM4="")),)))</f>
        <v>$I$4</v>
      </c>
    </row>
    <row r="5" spans="1:42" ht="15.6" x14ac:dyDescent="0.3">
      <c r="A5" s="86" t="s">
        <v>1659</v>
      </c>
      <c r="B5" s="89">
        <v>2</v>
      </c>
      <c r="C5" s="336" t="s">
        <v>3542</v>
      </c>
      <c r="D5" s="348" t="s">
        <v>3620</v>
      </c>
      <c r="E5" s="343" t="s">
        <v>1379</v>
      </c>
      <c r="F5" s="385">
        <v>10</v>
      </c>
      <c r="G5" s="476">
        <f t="shared" ref="G5:G35" ca="1" si="20">IF(F5&lt;&gt;"",
IF(AND(H5&lt;&gt;"",I5=""),
H5/F5,
IF(F5&lt;&gt;"",
INDIRECT(AP5)/F5,"")),"")</f>
        <v>0.1</v>
      </c>
      <c r="H5" s="385">
        <v>2</v>
      </c>
      <c r="I5" s="385">
        <v>5</v>
      </c>
      <c r="J5" s="959">
        <f t="shared" si="0"/>
        <v>1.5</v>
      </c>
      <c r="K5" s="375">
        <f t="shared" si="1"/>
        <v>1.5</v>
      </c>
      <c r="L5" s="385">
        <v>3</v>
      </c>
      <c r="M5" s="959">
        <f t="shared" si="2"/>
        <v>-0.66666666666666696</v>
      </c>
      <c r="N5" s="375">
        <f t="shared" si="3"/>
        <v>-0.66666666666666696</v>
      </c>
      <c r="O5" s="385">
        <v>20</v>
      </c>
      <c r="P5" s="959">
        <f t="shared" si="4"/>
        <v>5.6666666666666679</v>
      </c>
      <c r="Q5" s="374">
        <f t="shared" si="5"/>
        <v>5.6666666666666679</v>
      </c>
      <c r="R5" s="385">
        <v>10</v>
      </c>
      <c r="S5" s="959">
        <f t="shared" si="6"/>
        <v>-1</v>
      </c>
      <c r="T5" s="374">
        <f t="shared" si="7"/>
        <v>-1</v>
      </c>
      <c r="U5" s="385">
        <v>5</v>
      </c>
      <c r="V5" s="959">
        <f t="shared" si="8"/>
        <v>-1</v>
      </c>
      <c r="W5" s="374">
        <f t="shared" si="9"/>
        <v>-1</v>
      </c>
      <c r="X5" s="385">
        <v>5</v>
      </c>
      <c r="Y5" s="959">
        <f t="shared" si="10"/>
        <v>0</v>
      </c>
      <c r="Z5" s="374">
        <f t="shared" si="11"/>
        <v>0</v>
      </c>
      <c r="AA5" s="385">
        <v>10</v>
      </c>
      <c r="AB5" s="959">
        <f t="shared" si="12"/>
        <v>1</v>
      </c>
      <c r="AC5" s="374">
        <f t="shared" si="13"/>
        <v>1</v>
      </c>
      <c r="AD5" s="385">
        <v>5</v>
      </c>
      <c r="AE5" s="959">
        <f t="shared" si="14"/>
        <v>-1</v>
      </c>
      <c r="AF5" s="374">
        <f t="shared" si="15"/>
        <v>-1</v>
      </c>
      <c r="AG5" s="385">
        <v>10</v>
      </c>
      <c r="AH5" s="959">
        <f t="shared" si="16"/>
        <v>1</v>
      </c>
      <c r="AI5" s="374">
        <f t="shared" si="17"/>
        <v>1</v>
      </c>
      <c r="AJ5" s="385">
        <v>10</v>
      </c>
      <c r="AK5" s="959">
        <f t="shared" si="18"/>
        <v>0</v>
      </c>
      <c r="AL5" s="374"/>
      <c r="AM5" s="385"/>
      <c r="AN5" s="385"/>
      <c r="AO5" s="471"/>
      <c r="AP5" s="960" t="str" cm="1">
        <f t="array" ref="AP5">(ADDRESS(ROW(),COLUMN()-38+MATCH(1,FREQUENCY(1,N(H5:AM5="")),)))</f>
        <v>$AI$5</v>
      </c>
    </row>
    <row r="6" spans="1:42" ht="15.6" x14ac:dyDescent="0.3">
      <c r="A6" s="85" t="s">
        <v>1659</v>
      </c>
      <c r="B6" s="88">
        <v>3</v>
      </c>
      <c r="C6" s="335" t="s">
        <v>3658</v>
      </c>
      <c r="D6" s="348" t="str">
        <f>IF(Tabelle2214[[#This Row],[Spalte3]]&lt;&gt;"","min","")</f>
        <v>min</v>
      </c>
      <c r="E6" s="344"/>
      <c r="F6" s="385">
        <v>200</v>
      </c>
      <c r="G6" s="476">
        <f t="shared" ca="1" si="20"/>
        <v>0.5</v>
      </c>
      <c r="H6" s="385">
        <v>100</v>
      </c>
      <c r="I6" s="385"/>
      <c r="J6" s="958" t="str">
        <f t="shared" si="0"/>
        <v/>
      </c>
      <c r="K6" s="375" t="str">
        <f t="shared" si="1"/>
        <v/>
      </c>
      <c r="L6" s="385"/>
      <c r="M6" s="958" t="str">
        <f t="shared" si="2"/>
        <v/>
      </c>
      <c r="N6" s="375" t="str">
        <f t="shared" si="3"/>
        <v/>
      </c>
      <c r="O6" s="385"/>
      <c r="P6" s="959" t="str">
        <f t="shared" si="4"/>
        <v/>
      </c>
      <c r="Q6" s="374" t="str">
        <f t="shared" si="5"/>
        <v/>
      </c>
      <c r="R6" s="385"/>
      <c r="S6" s="958" t="str">
        <f t="shared" si="6"/>
        <v/>
      </c>
      <c r="T6" s="374" t="str">
        <f t="shared" si="7"/>
        <v/>
      </c>
      <c r="U6" s="385"/>
      <c r="V6" s="958" t="str">
        <f t="shared" si="8"/>
        <v/>
      </c>
      <c r="W6" s="374" t="str">
        <f t="shared" si="9"/>
        <v/>
      </c>
      <c r="X6" s="385"/>
      <c r="Y6" s="958" t="str">
        <f t="shared" si="10"/>
        <v/>
      </c>
      <c r="Z6" s="374" t="str">
        <f t="shared" si="11"/>
        <v/>
      </c>
      <c r="AA6" s="385"/>
      <c r="AB6" s="958" t="str">
        <f t="shared" si="12"/>
        <v/>
      </c>
      <c r="AC6" s="374" t="str">
        <f t="shared" si="13"/>
        <v/>
      </c>
      <c r="AD6" s="385"/>
      <c r="AE6" s="958" t="str">
        <f t="shared" si="14"/>
        <v/>
      </c>
      <c r="AF6" s="374" t="str">
        <f t="shared" si="15"/>
        <v/>
      </c>
      <c r="AG6" s="385"/>
      <c r="AH6" s="958" t="str">
        <f t="shared" si="16"/>
        <v/>
      </c>
      <c r="AI6" s="374" t="str">
        <f t="shared" si="17"/>
        <v/>
      </c>
      <c r="AJ6" s="385"/>
      <c r="AK6" s="958" t="str">
        <f t="shared" si="18"/>
        <v/>
      </c>
      <c r="AL6" s="374"/>
      <c r="AM6" s="385" t="str">
        <f t="shared" si="19"/>
        <v/>
      </c>
      <c r="AN6" s="385"/>
      <c r="AO6" s="471"/>
      <c r="AP6" s="960" t="str" cm="1">
        <f t="array" ref="AP6">(ADDRESS(ROW(),COLUMN()-38+MATCH(1,FREQUENCY(1,N(H6:AM6="")),)))</f>
        <v>$F$6</v>
      </c>
    </row>
    <row r="7" spans="1:42" ht="15.6" x14ac:dyDescent="0.3">
      <c r="A7" s="86" t="s">
        <v>1659</v>
      </c>
      <c r="B7" s="89">
        <v>4</v>
      </c>
      <c r="C7" s="336"/>
      <c r="D7" s="348" t="str">
        <f>IF(Tabelle2214[[#This Row],[Spalte3]]&lt;&gt;"","min","")</f>
        <v/>
      </c>
      <c r="E7" s="344"/>
      <c r="F7" s="385"/>
      <c r="G7" s="476" t="str">
        <f t="shared" ca="1" si="20"/>
        <v/>
      </c>
      <c r="H7" s="385"/>
      <c r="I7" s="385"/>
      <c r="J7" s="959" t="str">
        <f t="shared" si="0"/>
        <v/>
      </c>
      <c r="K7" s="375" t="str">
        <f t="shared" si="1"/>
        <v/>
      </c>
      <c r="L7" s="385"/>
      <c r="M7" s="959" t="str">
        <f t="shared" si="2"/>
        <v/>
      </c>
      <c r="N7" s="375" t="str">
        <f t="shared" si="3"/>
        <v/>
      </c>
      <c r="O7" s="385"/>
      <c r="P7" s="959" t="str">
        <f t="shared" si="4"/>
        <v/>
      </c>
      <c r="Q7" s="374" t="str">
        <f t="shared" si="5"/>
        <v/>
      </c>
      <c r="R7" s="385"/>
      <c r="S7" s="959" t="str">
        <f t="shared" si="6"/>
        <v/>
      </c>
      <c r="T7" s="374" t="str">
        <f t="shared" si="7"/>
        <v/>
      </c>
      <c r="U7" s="385"/>
      <c r="V7" s="959" t="str">
        <f t="shared" si="8"/>
        <v/>
      </c>
      <c r="W7" s="374" t="str">
        <f t="shared" si="9"/>
        <v/>
      </c>
      <c r="X7" s="385"/>
      <c r="Y7" s="959" t="str">
        <f t="shared" si="10"/>
        <v/>
      </c>
      <c r="Z7" s="374" t="str">
        <f t="shared" si="11"/>
        <v/>
      </c>
      <c r="AA7" s="385"/>
      <c r="AB7" s="959" t="str">
        <f t="shared" si="12"/>
        <v/>
      </c>
      <c r="AC7" s="374" t="str">
        <f t="shared" si="13"/>
        <v/>
      </c>
      <c r="AD7" s="385"/>
      <c r="AE7" s="959" t="str">
        <f t="shared" si="14"/>
        <v/>
      </c>
      <c r="AF7" s="374" t="str">
        <f t="shared" si="15"/>
        <v/>
      </c>
      <c r="AG7" s="385"/>
      <c r="AH7" s="959" t="str">
        <f t="shared" si="16"/>
        <v/>
      </c>
      <c r="AI7" s="374" t="str">
        <f t="shared" si="17"/>
        <v/>
      </c>
      <c r="AJ7" s="385"/>
      <c r="AK7" s="959" t="str">
        <f t="shared" si="18"/>
        <v/>
      </c>
      <c r="AL7" s="374"/>
      <c r="AM7" s="385" t="str">
        <f t="shared" si="19"/>
        <v/>
      </c>
      <c r="AN7" s="385"/>
      <c r="AO7" s="471"/>
      <c r="AP7" s="960" t="str" cm="1">
        <f t="array" ref="AP7">(ADDRESS(ROW(),COLUMN()-38+MATCH(1,FREQUENCY(1,N(H7:AM7="")),)))</f>
        <v>$E$7</v>
      </c>
    </row>
    <row r="8" spans="1:42" ht="15.6" x14ac:dyDescent="0.3">
      <c r="A8" s="85" t="s">
        <v>1659</v>
      </c>
      <c r="B8" s="88">
        <v>5</v>
      </c>
      <c r="C8" s="335"/>
      <c r="D8" s="348" t="str">
        <f>IF(Tabelle2214[[#This Row],[Spalte3]]&lt;&gt;"","min","")</f>
        <v/>
      </c>
      <c r="E8" s="343"/>
      <c r="F8" s="385"/>
      <c r="G8" s="476" t="str">
        <f t="shared" ca="1" si="20"/>
        <v/>
      </c>
      <c r="H8" s="385"/>
      <c r="I8" s="385"/>
      <c r="J8" s="958" t="str">
        <f t="shared" si="0"/>
        <v/>
      </c>
      <c r="K8" s="375" t="str">
        <f t="shared" si="1"/>
        <v/>
      </c>
      <c r="L8" s="385"/>
      <c r="M8" s="958" t="str">
        <f t="shared" si="2"/>
        <v/>
      </c>
      <c r="N8" s="375" t="str">
        <f t="shared" si="3"/>
        <v/>
      </c>
      <c r="O8" s="385"/>
      <c r="P8" s="959" t="str">
        <f t="shared" si="4"/>
        <v/>
      </c>
      <c r="Q8" s="374" t="str">
        <f t="shared" si="5"/>
        <v/>
      </c>
      <c r="R8" s="385"/>
      <c r="S8" s="958" t="str">
        <f t="shared" si="6"/>
        <v/>
      </c>
      <c r="T8" s="374" t="str">
        <f t="shared" si="7"/>
        <v/>
      </c>
      <c r="U8" s="385"/>
      <c r="V8" s="958" t="str">
        <f t="shared" si="8"/>
        <v/>
      </c>
      <c r="W8" s="374" t="str">
        <f t="shared" si="9"/>
        <v/>
      </c>
      <c r="X8" s="385"/>
      <c r="Y8" s="958" t="str">
        <f t="shared" si="10"/>
        <v/>
      </c>
      <c r="Z8" s="374" t="str">
        <f t="shared" si="11"/>
        <v/>
      </c>
      <c r="AA8" s="385"/>
      <c r="AB8" s="958" t="str">
        <f t="shared" si="12"/>
        <v/>
      </c>
      <c r="AC8" s="374" t="str">
        <f t="shared" si="13"/>
        <v/>
      </c>
      <c r="AD8" s="385"/>
      <c r="AE8" s="958" t="str">
        <f t="shared" si="14"/>
        <v/>
      </c>
      <c r="AF8" s="374" t="str">
        <f t="shared" si="15"/>
        <v/>
      </c>
      <c r="AG8" s="385"/>
      <c r="AH8" s="958" t="str">
        <f t="shared" si="16"/>
        <v/>
      </c>
      <c r="AI8" s="374" t="str">
        <f t="shared" si="17"/>
        <v/>
      </c>
      <c r="AJ8" s="385"/>
      <c r="AK8" s="958" t="str">
        <f t="shared" si="18"/>
        <v/>
      </c>
      <c r="AL8" s="374"/>
      <c r="AM8" s="385" t="str">
        <f t="shared" si="19"/>
        <v/>
      </c>
      <c r="AN8" s="385"/>
      <c r="AO8" s="471"/>
      <c r="AP8" s="960" t="str" cm="1">
        <f t="array" ref="AP8">(ADDRESS(ROW(),COLUMN()-38+MATCH(1,FREQUENCY(1,N(H8:AM8="")),)))</f>
        <v>$E$8</v>
      </c>
    </row>
    <row r="9" spans="1:42" ht="15.6" x14ac:dyDescent="0.3">
      <c r="A9" s="86" t="s">
        <v>1659</v>
      </c>
      <c r="B9" s="89">
        <v>6</v>
      </c>
      <c r="C9" s="336"/>
      <c r="D9" s="348" t="str">
        <f>IF(Tabelle2214[[#This Row],[Spalte3]]&lt;&gt;"","min","")</f>
        <v/>
      </c>
      <c r="E9" s="344"/>
      <c r="F9" s="386"/>
      <c r="G9" s="476" t="str">
        <f t="shared" ca="1" si="20"/>
        <v/>
      </c>
      <c r="H9" s="386"/>
      <c r="I9" s="386"/>
      <c r="J9" s="959" t="str">
        <f t="shared" si="0"/>
        <v/>
      </c>
      <c r="K9" s="375" t="str">
        <f t="shared" si="1"/>
        <v/>
      </c>
      <c r="L9" s="386"/>
      <c r="M9" s="959" t="str">
        <f t="shared" si="2"/>
        <v/>
      </c>
      <c r="N9" s="375" t="str">
        <f t="shared" si="3"/>
        <v/>
      </c>
      <c r="O9" s="386"/>
      <c r="P9" s="959" t="str">
        <f t="shared" si="4"/>
        <v/>
      </c>
      <c r="Q9" s="374" t="str">
        <f t="shared" si="5"/>
        <v/>
      </c>
      <c r="R9" s="386"/>
      <c r="S9" s="959" t="str">
        <f t="shared" si="6"/>
        <v/>
      </c>
      <c r="T9" s="374" t="str">
        <f t="shared" si="7"/>
        <v/>
      </c>
      <c r="U9" s="386"/>
      <c r="V9" s="959" t="str">
        <f t="shared" si="8"/>
        <v/>
      </c>
      <c r="W9" s="374" t="str">
        <f t="shared" si="9"/>
        <v/>
      </c>
      <c r="X9" s="386"/>
      <c r="Y9" s="959" t="str">
        <f t="shared" si="10"/>
        <v/>
      </c>
      <c r="Z9" s="374" t="str">
        <f t="shared" si="11"/>
        <v/>
      </c>
      <c r="AA9" s="386"/>
      <c r="AB9" s="959" t="str">
        <f t="shared" si="12"/>
        <v/>
      </c>
      <c r="AC9" s="374" t="str">
        <f t="shared" si="13"/>
        <v/>
      </c>
      <c r="AD9" s="386"/>
      <c r="AE9" s="959" t="str">
        <f t="shared" si="14"/>
        <v/>
      </c>
      <c r="AF9" s="374" t="str">
        <f t="shared" si="15"/>
        <v/>
      </c>
      <c r="AG9" s="386"/>
      <c r="AH9" s="959" t="str">
        <f t="shared" si="16"/>
        <v/>
      </c>
      <c r="AI9" s="374" t="str">
        <f t="shared" si="17"/>
        <v/>
      </c>
      <c r="AJ9" s="386"/>
      <c r="AK9" s="959" t="str">
        <f t="shared" si="18"/>
        <v/>
      </c>
      <c r="AL9" s="374"/>
      <c r="AM9" s="386" t="str">
        <f t="shared" si="19"/>
        <v/>
      </c>
      <c r="AN9" s="386"/>
      <c r="AO9" s="471"/>
      <c r="AP9" s="960" t="str" cm="1">
        <f t="array" ref="AP9">(ADDRESS(ROW(),COLUMN()-38+MATCH(1,FREQUENCY(1,N(H9:AM9="")),)))</f>
        <v>$E$9</v>
      </c>
    </row>
    <row r="10" spans="1:42" ht="15.6" x14ac:dyDescent="0.3">
      <c r="A10" s="85" t="s">
        <v>1659</v>
      </c>
      <c r="B10" s="88">
        <v>7</v>
      </c>
      <c r="C10" s="335"/>
      <c r="D10" s="348" t="str">
        <f>IF(Tabelle2214[[#This Row],[Spalte3]]&lt;&gt;"","min","")</f>
        <v/>
      </c>
      <c r="E10" s="344"/>
      <c r="F10" s="386"/>
      <c r="G10" s="476" t="str">
        <f t="shared" ca="1" si="20"/>
        <v/>
      </c>
      <c r="H10" s="386"/>
      <c r="I10" s="386"/>
      <c r="J10" s="958" t="str">
        <f t="shared" si="0"/>
        <v/>
      </c>
      <c r="K10" s="375" t="str">
        <f t="shared" si="1"/>
        <v/>
      </c>
      <c r="L10" s="386"/>
      <c r="M10" s="958" t="str">
        <f t="shared" si="2"/>
        <v/>
      </c>
      <c r="N10" s="375" t="str">
        <f t="shared" si="3"/>
        <v/>
      </c>
      <c r="O10" s="386"/>
      <c r="P10" s="959" t="str">
        <f t="shared" si="4"/>
        <v/>
      </c>
      <c r="Q10" s="374" t="str">
        <f t="shared" si="5"/>
        <v/>
      </c>
      <c r="R10" s="386"/>
      <c r="S10" s="958" t="str">
        <f t="shared" si="6"/>
        <v/>
      </c>
      <c r="T10" s="374" t="str">
        <f t="shared" si="7"/>
        <v/>
      </c>
      <c r="U10" s="386"/>
      <c r="V10" s="958" t="str">
        <f t="shared" si="8"/>
        <v/>
      </c>
      <c r="W10" s="374" t="str">
        <f t="shared" si="9"/>
        <v/>
      </c>
      <c r="X10" s="386"/>
      <c r="Y10" s="958" t="str">
        <f t="shared" si="10"/>
        <v/>
      </c>
      <c r="Z10" s="374" t="str">
        <f t="shared" si="11"/>
        <v/>
      </c>
      <c r="AA10" s="386"/>
      <c r="AB10" s="958" t="str">
        <f t="shared" si="12"/>
        <v/>
      </c>
      <c r="AC10" s="374" t="str">
        <f t="shared" si="13"/>
        <v/>
      </c>
      <c r="AD10" s="386"/>
      <c r="AE10" s="958" t="str">
        <f t="shared" si="14"/>
        <v/>
      </c>
      <c r="AF10" s="374" t="str">
        <f t="shared" si="15"/>
        <v/>
      </c>
      <c r="AG10" s="386"/>
      <c r="AH10" s="958" t="str">
        <f t="shared" si="16"/>
        <v/>
      </c>
      <c r="AI10" s="374" t="str">
        <f t="shared" si="17"/>
        <v/>
      </c>
      <c r="AJ10" s="386"/>
      <c r="AK10" s="958" t="str">
        <f t="shared" si="18"/>
        <v/>
      </c>
      <c r="AL10" s="374"/>
      <c r="AM10" s="386" t="str">
        <f t="shared" si="19"/>
        <v/>
      </c>
      <c r="AN10" s="386"/>
      <c r="AO10" s="471"/>
      <c r="AP10" s="960" t="str" cm="1">
        <f t="array" ref="AP10">(ADDRESS(ROW(),COLUMN()-38+MATCH(1,FREQUENCY(1,N(H10:AM10="")),)))</f>
        <v>$E$10</v>
      </c>
    </row>
    <row r="11" spans="1:42" ht="15.6" x14ac:dyDescent="0.3">
      <c r="A11" s="86" t="s">
        <v>1659</v>
      </c>
      <c r="B11" s="89">
        <v>8</v>
      </c>
      <c r="C11" s="336"/>
      <c r="D11" s="348" t="str">
        <f>IF(Tabelle2214[[#This Row],[Spalte3]]&lt;&gt;"","min","")</f>
        <v/>
      </c>
      <c r="E11" s="344"/>
      <c r="F11" s="386"/>
      <c r="G11" s="476" t="str">
        <f t="shared" ca="1" si="20"/>
        <v/>
      </c>
      <c r="H11" s="386"/>
      <c r="I11" s="386"/>
      <c r="J11" s="959" t="str">
        <f t="shared" si="0"/>
        <v/>
      </c>
      <c r="K11" s="375" t="str">
        <f t="shared" si="1"/>
        <v/>
      </c>
      <c r="L11" s="386"/>
      <c r="M11" s="959" t="str">
        <f t="shared" si="2"/>
        <v/>
      </c>
      <c r="N11" s="375" t="str">
        <f t="shared" si="3"/>
        <v/>
      </c>
      <c r="O11" s="386"/>
      <c r="P11" s="959" t="str">
        <f t="shared" si="4"/>
        <v/>
      </c>
      <c r="Q11" s="374" t="str">
        <f t="shared" si="5"/>
        <v/>
      </c>
      <c r="R11" s="386"/>
      <c r="S11" s="959" t="str">
        <f t="shared" si="6"/>
        <v/>
      </c>
      <c r="T11" s="374" t="str">
        <f t="shared" si="7"/>
        <v/>
      </c>
      <c r="U11" s="386"/>
      <c r="V11" s="959" t="str">
        <f t="shared" si="8"/>
        <v/>
      </c>
      <c r="W11" s="374" t="str">
        <f t="shared" si="9"/>
        <v/>
      </c>
      <c r="X11" s="386"/>
      <c r="Y11" s="959" t="str">
        <f t="shared" si="10"/>
        <v/>
      </c>
      <c r="Z11" s="374" t="str">
        <f t="shared" si="11"/>
        <v/>
      </c>
      <c r="AA11" s="386"/>
      <c r="AB11" s="959" t="str">
        <f t="shared" si="12"/>
        <v/>
      </c>
      <c r="AC11" s="374" t="str">
        <f t="shared" si="13"/>
        <v/>
      </c>
      <c r="AD11" s="386"/>
      <c r="AE11" s="959" t="str">
        <f t="shared" si="14"/>
        <v/>
      </c>
      <c r="AF11" s="374" t="str">
        <f t="shared" si="15"/>
        <v/>
      </c>
      <c r="AG11" s="386"/>
      <c r="AH11" s="959" t="str">
        <f t="shared" si="16"/>
        <v/>
      </c>
      <c r="AI11" s="374" t="str">
        <f t="shared" si="17"/>
        <v/>
      </c>
      <c r="AJ11" s="386"/>
      <c r="AK11" s="959" t="str">
        <f t="shared" si="18"/>
        <v/>
      </c>
      <c r="AL11" s="374"/>
      <c r="AM11" s="386" t="str">
        <f t="shared" si="19"/>
        <v/>
      </c>
      <c r="AN11" s="386"/>
      <c r="AO11" s="471"/>
      <c r="AP11" s="960" t="str" cm="1">
        <f t="array" ref="AP11">(ADDRESS(ROW(),COLUMN()-38+MATCH(1,FREQUENCY(1,N(H11:AM11="")),)))</f>
        <v>$E$11</v>
      </c>
    </row>
    <row r="12" spans="1:42" ht="15.6" x14ac:dyDescent="0.3">
      <c r="A12" s="85" t="s">
        <v>1659</v>
      </c>
      <c r="B12" s="88">
        <v>9</v>
      </c>
      <c r="C12" s="335"/>
      <c r="D12" s="348" t="str">
        <f>IF(Tabelle2214[[#This Row],[Spalte3]]&lt;&gt;"","min","")</f>
        <v/>
      </c>
      <c r="E12" s="344"/>
      <c r="F12" s="386"/>
      <c r="G12" s="476" t="str">
        <f t="shared" ca="1" si="20"/>
        <v/>
      </c>
      <c r="H12" s="386"/>
      <c r="I12" s="386"/>
      <c r="J12" s="958" t="str">
        <f t="shared" si="0"/>
        <v/>
      </c>
      <c r="K12" s="375" t="str">
        <f t="shared" si="1"/>
        <v/>
      </c>
      <c r="L12" s="386"/>
      <c r="M12" s="958" t="str">
        <f t="shared" si="2"/>
        <v/>
      </c>
      <c r="N12" s="375" t="str">
        <f t="shared" si="3"/>
        <v/>
      </c>
      <c r="O12" s="386"/>
      <c r="P12" s="959" t="str">
        <f t="shared" si="4"/>
        <v/>
      </c>
      <c r="Q12" s="374" t="str">
        <f t="shared" si="5"/>
        <v/>
      </c>
      <c r="R12" s="386"/>
      <c r="S12" s="958" t="str">
        <f t="shared" si="6"/>
        <v/>
      </c>
      <c r="T12" s="374" t="str">
        <f t="shared" si="7"/>
        <v/>
      </c>
      <c r="U12" s="386"/>
      <c r="V12" s="958" t="str">
        <f t="shared" si="8"/>
        <v/>
      </c>
      <c r="W12" s="374" t="str">
        <f t="shared" si="9"/>
        <v/>
      </c>
      <c r="X12" s="386"/>
      <c r="Y12" s="958" t="str">
        <f t="shared" si="10"/>
        <v/>
      </c>
      <c r="Z12" s="374" t="str">
        <f t="shared" si="11"/>
        <v/>
      </c>
      <c r="AA12" s="386"/>
      <c r="AB12" s="958" t="str">
        <f t="shared" si="12"/>
        <v/>
      </c>
      <c r="AC12" s="374" t="str">
        <f t="shared" si="13"/>
        <v/>
      </c>
      <c r="AD12" s="386"/>
      <c r="AE12" s="958" t="str">
        <f t="shared" si="14"/>
        <v/>
      </c>
      <c r="AF12" s="374" t="str">
        <f t="shared" si="15"/>
        <v/>
      </c>
      <c r="AG12" s="386"/>
      <c r="AH12" s="958" t="str">
        <f t="shared" si="16"/>
        <v/>
      </c>
      <c r="AI12" s="374" t="str">
        <f t="shared" si="17"/>
        <v/>
      </c>
      <c r="AJ12" s="386"/>
      <c r="AK12" s="958" t="str">
        <f t="shared" si="18"/>
        <v/>
      </c>
      <c r="AL12" s="374"/>
      <c r="AM12" s="386" t="str">
        <f t="shared" si="19"/>
        <v/>
      </c>
      <c r="AN12" s="386"/>
      <c r="AO12" s="471"/>
      <c r="AP12" s="960" t="str" cm="1">
        <f t="array" ref="AP12">(ADDRESS(ROW(),COLUMN()-38+MATCH(1,FREQUENCY(1,N(H12:AM12="")),)))</f>
        <v>$E$12</v>
      </c>
    </row>
    <row r="13" spans="1:42" ht="15.6" x14ac:dyDescent="0.3">
      <c r="A13" s="86" t="s">
        <v>1659</v>
      </c>
      <c r="B13" s="89">
        <v>10</v>
      </c>
      <c r="C13" s="336"/>
      <c r="D13" s="348" t="str">
        <f>IF(Tabelle2214[[#This Row],[Spalte3]]&lt;&gt;"","min","")</f>
        <v/>
      </c>
      <c r="E13" s="344"/>
      <c r="F13" s="386"/>
      <c r="G13" s="476" t="str">
        <f t="shared" ca="1" si="20"/>
        <v/>
      </c>
      <c r="H13" s="386"/>
      <c r="I13" s="386"/>
      <c r="J13" s="959" t="str">
        <f t="shared" si="0"/>
        <v/>
      </c>
      <c r="K13" s="375" t="str">
        <f t="shared" si="1"/>
        <v/>
      </c>
      <c r="L13" s="386"/>
      <c r="M13" s="959" t="str">
        <f t="shared" si="2"/>
        <v/>
      </c>
      <c r="N13" s="375" t="str">
        <f t="shared" si="3"/>
        <v/>
      </c>
      <c r="O13" s="386"/>
      <c r="P13" s="959" t="str">
        <f t="shared" si="4"/>
        <v/>
      </c>
      <c r="Q13" s="374" t="str">
        <f t="shared" si="5"/>
        <v/>
      </c>
      <c r="R13" s="386"/>
      <c r="S13" s="959" t="str">
        <f t="shared" si="6"/>
        <v/>
      </c>
      <c r="T13" s="374" t="str">
        <f t="shared" si="7"/>
        <v/>
      </c>
      <c r="U13" s="386"/>
      <c r="V13" s="959" t="str">
        <f t="shared" si="8"/>
        <v/>
      </c>
      <c r="W13" s="374" t="str">
        <f t="shared" si="9"/>
        <v/>
      </c>
      <c r="X13" s="386"/>
      <c r="Y13" s="959" t="str">
        <f t="shared" si="10"/>
        <v/>
      </c>
      <c r="Z13" s="374" t="str">
        <f t="shared" si="11"/>
        <v/>
      </c>
      <c r="AA13" s="386"/>
      <c r="AB13" s="959" t="str">
        <f t="shared" si="12"/>
        <v/>
      </c>
      <c r="AC13" s="374" t="str">
        <f t="shared" si="13"/>
        <v/>
      </c>
      <c r="AD13" s="386"/>
      <c r="AE13" s="959" t="str">
        <f t="shared" si="14"/>
        <v/>
      </c>
      <c r="AF13" s="374" t="str">
        <f t="shared" si="15"/>
        <v/>
      </c>
      <c r="AG13" s="386"/>
      <c r="AH13" s="959" t="str">
        <f t="shared" si="16"/>
        <v/>
      </c>
      <c r="AI13" s="374" t="str">
        <f t="shared" si="17"/>
        <v/>
      </c>
      <c r="AJ13" s="386"/>
      <c r="AK13" s="959" t="str">
        <f t="shared" si="18"/>
        <v/>
      </c>
      <c r="AL13" s="374"/>
      <c r="AM13" s="386" t="str">
        <f t="shared" si="19"/>
        <v/>
      </c>
      <c r="AN13" s="386"/>
      <c r="AO13" s="471"/>
      <c r="AP13" s="960" t="str" cm="1">
        <f t="array" ref="AP13">(ADDRESS(ROW(),COLUMN()-38+MATCH(1,FREQUENCY(1,N(H13:AM13="")),)))</f>
        <v>$E$13</v>
      </c>
    </row>
    <row r="14" spans="1:42" ht="15.6" x14ac:dyDescent="0.3">
      <c r="A14" s="85" t="s">
        <v>1659</v>
      </c>
      <c r="B14" s="88">
        <v>11</v>
      </c>
      <c r="C14" s="335"/>
      <c r="D14" s="348" t="str">
        <f>IF(Tabelle2214[[#This Row],[Spalte3]]&lt;&gt;"","min","")</f>
        <v/>
      </c>
      <c r="E14" s="344"/>
      <c r="F14" s="386"/>
      <c r="G14" s="476" t="str">
        <f t="shared" ca="1" si="20"/>
        <v/>
      </c>
      <c r="H14" s="386"/>
      <c r="I14" s="386"/>
      <c r="J14" s="958" t="str">
        <f t="shared" si="0"/>
        <v/>
      </c>
      <c r="K14" s="375" t="str">
        <f t="shared" si="1"/>
        <v/>
      </c>
      <c r="L14" s="386"/>
      <c r="M14" s="958" t="str">
        <f t="shared" si="2"/>
        <v/>
      </c>
      <c r="N14" s="375" t="str">
        <f t="shared" si="3"/>
        <v/>
      </c>
      <c r="O14" s="386"/>
      <c r="P14" s="959" t="str">
        <f t="shared" si="4"/>
        <v/>
      </c>
      <c r="Q14" s="374" t="str">
        <f t="shared" si="5"/>
        <v/>
      </c>
      <c r="R14" s="386"/>
      <c r="S14" s="958" t="str">
        <f t="shared" si="6"/>
        <v/>
      </c>
      <c r="T14" s="374" t="str">
        <f t="shared" si="7"/>
        <v/>
      </c>
      <c r="U14" s="386"/>
      <c r="V14" s="958" t="str">
        <f t="shared" si="8"/>
        <v/>
      </c>
      <c r="W14" s="374" t="str">
        <f t="shared" si="9"/>
        <v/>
      </c>
      <c r="X14" s="386"/>
      <c r="Y14" s="958" t="str">
        <f t="shared" si="10"/>
        <v/>
      </c>
      <c r="Z14" s="374" t="str">
        <f t="shared" si="11"/>
        <v/>
      </c>
      <c r="AA14" s="386"/>
      <c r="AB14" s="958" t="str">
        <f t="shared" si="12"/>
        <v/>
      </c>
      <c r="AC14" s="374" t="str">
        <f t="shared" si="13"/>
        <v/>
      </c>
      <c r="AD14" s="386"/>
      <c r="AE14" s="958" t="str">
        <f t="shared" si="14"/>
        <v/>
      </c>
      <c r="AF14" s="374" t="str">
        <f t="shared" si="15"/>
        <v/>
      </c>
      <c r="AG14" s="386"/>
      <c r="AH14" s="958" t="str">
        <f t="shared" si="16"/>
        <v/>
      </c>
      <c r="AI14" s="374" t="str">
        <f t="shared" si="17"/>
        <v/>
      </c>
      <c r="AJ14" s="386"/>
      <c r="AK14" s="958" t="str">
        <f t="shared" si="18"/>
        <v/>
      </c>
      <c r="AL14" s="374"/>
      <c r="AM14" s="386" t="str">
        <f t="shared" si="19"/>
        <v/>
      </c>
      <c r="AN14" s="386"/>
      <c r="AO14" s="471"/>
      <c r="AP14" s="960" t="str" cm="1">
        <f t="array" ref="AP14">(ADDRESS(ROW(),COLUMN()-38+MATCH(1,FREQUENCY(1,N(H14:AM14="")),)))</f>
        <v>$E$14</v>
      </c>
    </row>
    <row r="15" spans="1:42" ht="15.6" x14ac:dyDescent="0.3">
      <c r="A15" s="86" t="s">
        <v>1659</v>
      </c>
      <c r="B15" s="89">
        <v>12</v>
      </c>
      <c r="C15" s="337"/>
      <c r="D15" s="348" t="str">
        <f>IF(Tabelle2214[[#This Row],[Spalte3]]&lt;&gt;"","min","")</f>
        <v/>
      </c>
      <c r="E15" s="344"/>
      <c r="F15" s="386"/>
      <c r="G15" s="476" t="str">
        <f t="shared" ca="1" si="20"/>
        <v/>
      </c>
      <c r="H15" s="386"/>
      <c r="I15" s="386"/>
      <c r="J15" s="959" t="str">
        <f t="shared" si="0"/>
        <v/>
      </c>
      <c r="K15" s="375" t="str">
        <f t="shared" si="1"/>
        <v/>
      </c>
      <c r="L15" s="386"/>
      <c r="M15" s="959" t="str">
        <f t="shared" si="2"/>
        <v/>
      </c>
      <c r="N15" s="375" t="str">
        <f t="shared" si="3"/>
        <v/>
      </c>
      <c r="O15" s="386"/>
      <c r="P15" s="959" t="str">
        <f t="shared" si="4"/>
        <v/>
      </c>
      <c r="Q15" s="374" t="str">
        <f t="shared" si="5"/>
        <v/>
      </c>
      <c r="R15" s="386"/>
      <c r="S15" s="959" t="str">
        <f t="shared" si="6"/>
        <v/>
      </c>
      <c r="T15" s="374" t="str">
        <f t="shared" si="7"/>
        <v/>
      </c>
      <c r="U15" s="386"/>
      <c r="V15" s="959" t="str">
        <f t="shared" si="8"/>
        <v/>
      </c>
      <c r="W15" s="374" t="str">
        <f t="shared" si="9"/>
        <v/>
      </c>
      <c r="X15" s="386"/>
      <c r="Y15" s="959" t="str">
        <f t="shared" si="10"/>
        <v/>
      </c>
      <c r="Z15" s="374" t="str">
        <f t="shared" si="11"/>
        <v/>
      </c>
      <c r="AA15" s="386"/>
      <c r="AB15" s="959" t="str">
        <f t="shared" si="12"/>
        <v/>
      </c>
      <c r="AC15" s="374" t="str">
        <f t="shared" si="13"/>
        <v/>
      </c>
      <c r="AD15" s="386"/>
      <c r="AE15" s="959" t="str">
        <f t="shared" si="14"/>
        <v/>
      </c>
      <c r="AF15" s="374" t="str">
        <f t="shared" si="15"/>
        <v/>
      </c>
      <c r="AG15" s="386"/>
      <c r="AH15" s="959" t="str">
        <f t="shared" si="16"/>
        <v/>
      </c>
      <c r="AI15" s="374" t="str">
        <f t="shared" si="17"/>
        <v/>
      </c>
      <c r="AJ15" s="386"/>
      <c r="AK15" s="959" t="str">
        <f t="shared" si="18"/>
        <v/>
      </c>
      <c r="AL15" s="374"/>
      <c r="AM15" s="386" t="str">
        <f t="shared" si="19"/>
        <v/>
      </c>
      <c r="AN15" s="386"/>
      <c r="AO15" s="471"/>
      <c r="AP15" s="960" t="str" cm="1">
        <f t="array" ref="AP15">(ADDRESS(ROW(),COLUMN()-38+MATCH(1,FREQUENCY(1,N(H15:AM15="")),)))</f>
        <v>$E$15</v>
      </c>
    </row>
    <row r="16" spans="1:42" ht="15.6" x14ac:dyDescent="0.3">
      <c r="A16" s="85" t="s">
        <v>1659</v>
      </c>
      <c r="B16" s="88">
        <v>13</v>
      </c>
      <c r="C16" s="335"/>
      <c r="D16" s="348" t="str">
        <f>IF(Tabelle2214[[#This Row],[Spalte3]]&lt;&gt;"","min","")</f>
        <v/>
      </c>
      <c r="E16" s="344"/>
      <c r="F16" s="386"/>
      <c r="G16" s="476" t="str">
        <f t="shared" ca="1" si="20"/>
        <v/>
      </c>
      <c r="H16" s="386"/>
      <c r="I16" s="386"/>
      <c r="J16" s="958" t="str">
        <f t="shared" si="0"/>
        <v/>
      </c>
      <c r="K16" s="375" t="str">
        <f t="shared" si="1"/>
        <v/>
      </c>
      <c r="L16" s="386"/>
      <c r="M16" s="958" t="str">
        <f t="shared" si="2"/>
        <v/>
      </c>
      <c r="N16" s="375" t="str">
        <f t="shared" si="3"/>
        <v/>
      </c>
      <c r="O16" s="386"/>
      <c r="P16" s="959" t="str">
        <f t="shared" si="4"/>
        <v/>
      </c>
      <c r="Q16" s="374" t="str">
        <f t="shared" si="5"/>
        <v/>
      </c>
      <c r="R16" s="386"/>
      <c r="S16" s="958" t="str">
        <f t="shared" si="6"/>
        <v/>
      </c>
      <c r="T16" s="374" t="str">
        <f t="shared" si="7"/>
        <v/>
      </c>
      <c r="U16" s="386"/>
      <c r="V16" s="958" t="str">
        <f t="shared" si="8"/>
        <v/>
      </c>
      <c r="W16" s="374" t="str">
        <f t="shared" si="9"/>
        <v/>
      </c>
      <c r="X16" s="386"/>
      <c r="Y16" s="958" t="str">
        <f t="shared" si="10"/>
        <v/>
      </c>
      <c r="Z16" s="374" t="str">
        <f t="shared" si="11"/>
        <v/>
      </c>
      <c r="AA16" s="386"/>
      <c r="AB16" s="958" t="str">
        <f t="shared" si="12"/>
        <v/>
      </c>
      <c r="AC16" s="374" t="str">
        <f t="shared" si="13"/>
        <v/>
      </c>
      <c r="AD16" s="386"/>
      <c r="AE16" s="958" t="str">
        <f t="shared" si="14"/>
        <v/>
      </c>
      <c r="AF16" s="374" t="str">
        <f t="shared" si="15"/>
        <v/>
      </c>
      <c r="AG16" s="386"/>
      <c r="AH16" s="958" t="str">
        <f t="shared" si="16"/>
        <v/>
      </c>
      <c r="AI16" s="374" t="str">
        <f t="shared" si="17"/>
        <v/>
      </c>
      <c r="AJ16" s="386"/>
      <c r="AK16" s="958" t="str">
        <f t="shared" si="18"/>
        <v/>
      </c>
      <c r="AL16" s="374"/>
      <c r="AM16" s="386" t="str">
        <f t="shared" si="19"/>
        <v/>
      </c>
      <c r="AN16" s="386"/>
      <c r="AO16" s="471"/>
      <c r="AP16" s="960" t="str" cm="1">
        <f t="array" ref="AP16">(ADDRESS(ROW(),COLUMN()-38+MATCH(1,FREQUENCY(1,N(H16:AM16="")),)))</f>
        <v>$E$16</v>
      </c>
    </row>
    <row r="17" spans="1:42" ht="15.6" x14ac:dyDescent="0.3">
      <c r="A17" s="86" t="s">
        <v>1659</v>
      </c>
      <c r="B17" s="89">
        <v>14</v>
      </c>
      <c r="C17" s="337"/>
      <c r="D17" s="348" t="str">
        <f>IF(Tabelle2214[[#This Row],[Spalte3]]&lt;&gt;"","min","")</f>
        <v/>
      </c>
      <c r="E17" s="344"/>
      <c r="F17" s="386"/>
      <c r="G17" s="476" t="str">
        <f t="shared" ca="1" si="20"/>
        <v/>
      </c>
      <c r="H17" s="386"/>
      <c r="I17" s="386"/>
      <c r="J17" s="959" t="str">
        <f t="shared" si="0"/>
        <v/>
      </c>
      <c r="K17" s="375" t="str">
        <f t="shared" si="1"/>
        <v/>
      </c>
      <c r="L17" s="386"/>
      <c r="M17" s="959" t="str">
        <f t="shared" si="2"/>
        <v/>
      </c>
      <c r="N17" s="375" t="str">
        <f t="shared" si="3"/>
        <v/>
      </c>
      <c r="O17" s="386"/>
      <c r="P17" s="959" t="str">
        <f t="shared" si="4"/>
        <v/>
      </c>
      <c r="Q17" s="374" t="str">
        <f t="shared" si="5"/>
        <v/>
      </c>
      <c r="R17" s="386"/>
      <c r="S17" s="959" t="str">
        <f t="shared" si="6"/>
        <v/>
      </c>
      <c r="T17" s="374" t="str">
        <f t="shared" si="7"/>
        <v/>
      </c>
      <c r="U17" s="386"/>
      <c r="V17" s="959" t="str">
        <f t="shared" si="8"/>
        <v/>
      </c>
      <c r="W17" s="374" t="str">
        <f t="shared" si="9"/>
        <v/>
      </c>
      <c r="X17" s="386"/>
      <c r="Y17" s="959" t="str">
        <f t="shared" si="10"/>
        <v/>
      </c>
      <c r="Z17" s="374" t="str">
        <f t="shared" si="11"/>
        <v/>
      </c>
      <c r="AA17" s="386"/>
      <c r="AB17" s="959" t="str">
        <f t="shared" si="12"/>
        <v/>
      </c>
      <c r="AC17" s="374" t="str">
        <f t="shared" si="13"/>
        <v/>
      </c>
      <c r="AD17" s="386"/>
      <c r="AE17" s="959" t="str">
        <f t="shared" si="14"/>
        <v/>
      </c>
      <c r="AF17" s="374" t="str">
        <f t="shared" si="15"/>
        <v/>
      </c>
      <c r="AG17" s="386"/>
      <c r="AH17" s="959" t="str">
        <f t="shared" si="16"/>
        <v/>
      </c>
      <c r="AI17" s="374" t="str">
        <f t="shared" si="17"/>
        <v/>
      </c>
      <c r="AJ17" s="386"/>
      <c r="AK17" s="959" t="str">
        <f t="shared" si="18"/>
        <v/>
      </c>
      <c r="AL17" s="374"/>
      <c r="AM17" s="386" t="str">
        <f t="shared" si="19"/>
        <v/>
      </c>
      <c r="AN17" s="386"/>
      <c r="AO17" s="471"/>
      <c r="AP17" s="960" t="str" cm="1">
        <f t="array" ref="AP17">(ADDRESS(ROW(),COLUMN()-38+MATCH(1,FREQUENCY(1,N(H17:AM17="")),)))</f>
        <v>$E$17</v>
      </c>
    </row>
    <row r="18" spans="1:42" ht="15.6" x14ac:dyDescent="0.3">
      <c r="A18" s="85" t="s">
        <v>1659</v>
      </c>
      <c r="B18" s="88">
        <v>15</v>
      </c>
      <c r="C18" s="335"/>
      <c r="D18" s="348" t="str">
        <f>IF(Tabelle2214[[#This Row],[Spalte3]]&lt;&gt;"","min","")</f>
        <v/>
      </c>
      <c r="E18" s="344"/>
      <c r="F18" s="386"/>
      <c r="G18" s="476" t="str">
        <f t="shared" ca="1" si="20"/>
        <v/>
      </c>
      <c r="H18" s="386"/>
      <c r="I18" s="386"/>
      <c r="J18" s="958" t="str">
        <f t="shared" si="0"/>
        <v/>
      </c>
      <c r="K18" s="375" t="str">
        <f t="shared" si="1"/>
        <v/>
      </c>
      <c r="L18" s="386"/>
      <c r="M18" s="958" t="str">
        <f t="shared" si="2"/>
        <v/>
      </c>
      <c r="N18" s="375" t="str">
        <f t="shared" si="3"/>
        <v/>
      </c>
      <c r="O18" s="386"/>
      <c r="P18" s="959" t="str">
        <f t="shared" si="4"/>
        <v/>
      </c>
      <c r="Q18" s="374" t="str">
        <f t="shared" si="5"/>
        <v/>
      </c>
      <c r="R18" s="386"/>
      <c r="S18" s="958" t="str">
        <f t="shared" si="6"/>
        <v/>
      </c>
      <c r="T18" s="374" t="str">
        <f t="shared" si="7"/>
        <v/>
      </c>
      <c r="U18" s="386"/>
      <c r="V18" s="958" t="str">
        <f t="shared" si="8"/>
        <v/>
      </c>
      <c r="W18" s="374" t="str">
        <f t="shared" si="9"/>
        <v/>
      </c>
      <c r="X18" s="386"/>
      <c r="Y18" s="958" t="str">
        <f t="shared" si="10"/>
        <v/>
      </c>
      <c r="Z18" s="374" t="str">
        <f t="shared" si="11"/>
        <v/>
      </c>
      <c r="AA18" s="386"/>
      <c r="AB18" s="958" t="str">
        <f t="shared" si="12"/>
        <v/>
      </c>
      <c r="AC18" s="374" t="str">
        <f t="shared" si="13"/>
        <v/>
      </c>
      <c r="AD18" s="386"/>
      <c r="AE18" s="958" t="str">
        <f t="shared" si="14"/>
        <v/>
      </c>
      <c r="AF18" s="374" t="str">
        <f t="shared" si="15"/>
        <v/>
      </c>
      <c r="AG18" s="386"/>
      <c r="AH18" s="958" t="str">
        <f t="shared" si="16"/>
        <v/>
      </c>
      <c r="AI18" s="374" t="str">
        <f t="shared" si="17"/>
        <v/>
      </c>
      <c r="AJ18" s="386"/>
      <c r="AK18" s="958" t="str">
        <f t="shared" si="18"/>
        <v/>
      </c>
      <c r="AL18" s="374"/>
      <c r="AM18" s="386" t="str">
        <f t="shared" si="19"/>
        <v/>
      </c>
      <c r="AN18" s="386"/>
      <c r="AO18" s="471"/>
      <c r="AP18" s="960" t="str" cm="1">
        <f t="array" ref="AP18">(ADDRESS(ROW(),COLUMN()-38+MATCH(1,FREQUENCY(1,N(H18:AM18="")),)))</f>
        <v>$E$18</v>
      </c>
    </row>
    <row r="19" spans="1:42" ht="15.6" x14ac:dyDescent="0.3">
      <c r="A19" s="86" t="s">
        <v>1659</v>
      </c>
      <c r="B19" s="89">
        <v>16</v>
      </c>
      <c r="C19" s="337"/>
      <c r="D19" s="348" t="str">
        <f>IF(Tabelle2214[[#This Row],[Spalte3]]&lt;&gt;"","min","")</f>
        <v/>
      </c>
      <c r="E19" s="343"/>
      <c r="F19" s="385"/>
      <c r="G19" s="476" t="str">
        <f t="shared" ca="1" si="20"/>
        <v/>
      </c>
      <c r="H19" s="385"/>
      <c r="I19" s="385"/>
      <c r="J19" s="959" t="str">
        <f t="shared" si="0"/>
        <v/>
      </c>
      <c r="K19" s="375" t="str">
        <f t="shared" si="1"/>
        <v/>
      </c>
      <c r="L19" s="385"/>
      <c r="M19" s="959" t="str">
        <f t="shared" si="2"/>
        <v/>
      </c>
      <c r="N19" s="375" t="str">
        <f t="shared" si="3"/>
        <v/>
      </c>
      <c r="O19" s="385"/>
      <c r="P19" s="959" t="str">
        <f t="shared" si="4"/>
        <v/>
      </c>
      <c r="Q19" s="374" t="str">
        <f t="shared" si="5"/>
        <v/>
      </c>
      <c r="R19" s="385"/>
      <c r="S19" s="959" t="str">
        <f t="shared" si="6"/>
        <v/>
      </c>
      <c r="T19" s="374" t="str">
        <f t="shared" si="7"/>
        <v/>
      </c>
      <c r="U19" s="385"/>
      <c r="V19" s="959" t="str">
        <f t="shared" si="8"/>
        <v/>
      </c>
      <c r="W19" s="374" t="str">
        <f t="shared" si="9"/>
        <v/>
      </c>
      <c r="X19" s="385"/>
      <c r="Y19" s="959" t="str">
        <f t="shared" si="10"/>
        <v/>
      </c>
      <c r="Z19" s="374" t="str">
        <f t="shared" si="11"/>
        <v/>
      </c>
      <c r="AA19" s="385"/>
      <c r="AB19" s="959" t="str">
        <f t="shared" si="12"/>
        <v/>
      </c>
      <c r="AC19" s="374" t="str">
        <f t="shared" si="13"/>
        <v/>
      </c>
      <c r="AD19" s="385"/>
      <c r="AE19" s="959" t="str">
        <f t="shared" si="14"/>
        <v/>
      </c>
      <c r="AF19" s="374" t="str">
        <f t="shared" si="15"/>
        <v/>
      </c>
      <c r="AG19" s="385"/>
      <c r="AH19" s="959" t="str">
        <f t="shared" si="16"/>
        <v/>
      </c>
      <c r="AI19" s="374" t="str">
        <f t="shared" si="17"/>
        <v/>
      </c>
      <c r="AJ19" s="385"/>
      <c r="AK19" s="959" t="str">
        <f t="shared" si="18"/>
        <v/>
      </c>
      <c r="AL19" s="374"/>
      <c r="AM19" s="385" t="str">
        <f t="shared" si="19"/>
        <v/>
      </c>
      <c r="AN19" s="385"/>
      <c r="AO19" s="471"/>
      <c r="AP19" s="960" t="str" cm="1">
        <f t="array" ref="AP19">(ADDRESS(ROW(),COLUMN()-38+MATCH(1,FREQUENCY(1,N(H19:AM19="")),)))</f>
        <v>$E$19</v>
      </c>
    </row>
    <row r="20" spans="1:42" ht="15.6" x14ac:dyDescent="0.3">
      <c r="A20" s="85" t="s">
        <v>1659</v>
      </c>
      <c r="B20" s="88">
        <v>17</v>
      </c>
      <c r="C20" s="335"/>
      <c r="D20" s="348" t="str">
        <f>IF(Tabelle2214[[#This Row],[Spalte3]]&lt;&gt;"","min","")</f>
        <v/>
      </c>
      <c r="E20" s="343"/>
      <c r="F20" s="385"/>
      <c r="G20" s="476" t="str">
        <f t="shared" ca="1" si="20"/>
        <v/>
      </c>
      <c r="H20" s="385"/>
      <c r="I20" s="385"/>
      <c r="J20" s="958" t="str">
        <f t="shared" si="0"/>
        <v/>
      </c>
      <c r="K20" s="375" t="str">
        <f t="shared" si="1"/>
        <v/>
      </c>
      <c r="L20" s="385"/>
      <c r="M20" s="958" t="str">
        <f t="shared" si="2"/>
        <v/>
      </c>
      <c r="N20" s="375" t="str">
        <f t="shared" si="3"/>
        <v/>
      </c>
      <c r="O20" s="385"/>
      <c r="P20" s="959" t="str">
        <f t="shared" si="4"/>
        <v/>
      </c>
      <c r="Q20" s="374" t="str">
        <f t="shared" si="5"/>
        <v/>
      </c>
      <c r="R20" s="385"/>
      <c r="S20" s="958" t="str">
        <f t="shared" si="6"/>
        <v/>
      </c>
      <c r="T20" s="374" t="str">
        <f t="shared" si="7"/>
        <v/>
      </c>
      <c r="U20" s="385"/>
      <c r="V20" s="958" t="str">
        <f t="shared" si="8"/>
        <v/>
      </c>
      <c r="W20" s="374" t="str">
        <f t="shared" si="9"/>
        <v/>
      </c>
      <c r="X20" s="385"/>
      <c r="Y20" s="958" t="str">
        <f t="shared" si="10"/>
        <v/>
      </c>
      <c r="Z20" s="374" t="str">
        <f t="shared" si="11"/>
        <v/>
      </c>
      <c r="AA20" s="385"/>
      <c r="AB20" s="958" t="str">
        <f t="shared" si="12"/>
        <v/>
      </c>
      <c r="AC20" s="374" t="str">
        <f t="shared" si="13"/>
        <v/>
      </c>
      <c r="AD20" s="385"/>
      <c r="AE20" s="958" t="str">
        <f t="shared" si="14"/>
        <v/>
      </c>
      <c r="AF20" s="374" t="str">
        <f t="shared" si="15"/>
        <v/>
      </c>
      <c r="AG20" s="385"/>
      <c r="AH20" s="958" t="str">
        <f t="shared" si="16"/>
        <v/>
      </c>
      <c r="AI20" s="374" t="str">
        <f t="shared" si="17"/>
        <v/>
      </c>
      <c r="AJ20" s="385"/>
      <c r="AK20" s="958" t="str">
        <f t="shared" si="18"/>
        <v/>
      </c>
      <c r="AL20" s="374"/>
      <c r="AM20" s="385" t="str">
        <f t="shared" si="19"/>
        <v/>
      </c>
      <c r="AN20" s="385"/>
      <c r="AO20" s="471"/>
      <c r="AP20" s="960" t="str" cm="1">
        <f t="array" ref="AP20">(ADDRESS(ROW(),COLUMN()-38+MATCH(1,FREQUENCY(1,N(H20:AM20="")),)))</f>
        <v>$E$20</v>
      </c>
    </row>
    <row r="21" spans="1:42" ht="15.6" x14ac:dyDescent="0.3">
      <c r="A21" s="86" t="s">
        <v>1659</v>
      </c>
      <c r="B21" s="89">
        <v>18</v>
      </c>
      <c r="C21" s="337"/>
      <c r="D21" s="348" t="str">
        <f>IF(Tabelle2214[[#This Row],[Spalte3]]&lt;&gt;"","min","")</f>
        <v/>
      </c>
      <c r="E21" s="343"/>
      <c r="F21" s="385"/>
      <c r="G21" s="476" t="str">
        <f t="shared" ca="1" si="20"/>
        <v/>
      </c>
      <c r="H21" s="385"/>
      <c r="I21" s="385"/>
      <c r="J21" s="959" t="str">
        <f t="shared" si="0"/>
        <v/>
      </c>
      <c r="K21" s="375" t="str">
        <f t="shared" si="1"/>
        <v/>
      </c>
      <c r="L21" s="385"/>
      <c r="M21" s="959" t="str">
        <f t="shared" si="2"/>
        <v/>
      </c>
      <c r="N21" s="375" t="str">
        <f t="shared" si="3"/>
        <v/>
      </c>
      <c r="O21" s="385"/>
      <c r="P21" s="959" t="str">
        <f t="shared" si="4"/>
        <v/>
      </c>
      <c r="Q21" s="374" t="str">
        <f t="shared" si="5"/>
        <v/>
      </c>
      <c r="R21" s="385"/>
      <c r="S21" s="959" t="str">
        <f t="shared" si="6"/>
        <v/>
      </c>
      <c r="T21" s="374" t="str">
        <f t="shared" si="7"/>
        <v/>
      </c>
      <c r="U21" s="385"/>
      <c r="V21" s="959" t="str">
        <f t="shared" si="8"/>
        <v/>
      </c>
      <c r="W21" s="374" t="str">
        <f t="shared" si="9"/>
        <v/>
      </c>
      <c r="X21" s="385"/>
      <c r="Y21" s="959" t="str">
        <f t="shared" si="10"/>
        <v/>
      </c>
      <c r="Z21" s="374" t="str">
        <f t="shared" si="11"/>
        <v/>
      </c>
      <c r="AA21" s="385"/>
      <c r="AB21" s="959" t="str">
        <f t="shared" si="12"/>
        <v/>
      </c>
      <c r="AC21" s="374" t="str">
        <f t="shared" si="13"/>
        <v/>
      </c>
      <c r="AD21" s="385"/>
      <c r="AE21" s="959" t="str">
        <f t="shared" si="14"/>
        <v/>
      </c>
      <c r="AF21" s="374" t="str">
        <f t="shared" si="15"/>
        <v/>
      </c>
      <c r="AG21" s="385"/>
      <c r="AH21" s="959" t="str">
        <f t="shared" si="16"/>
        <v/>
      </c>
      <c r="AI21" s="374" t="str">
        <f t="shared" si="17"/>
        <v/>
      </c>
      <c r="AJ21" s="385"/>
      <c r="AK21" s="959" t="str">
        <f t="shared" si="18"/>
        <v/>
      </c>
      <c r="AL21" s="374"/>
      <c r="AM21" s="385" t="str">
        <f t="shared" si="19"/>
        <v/>
      </c>
      <c r="AN21" s="385"/>
      <c r="AO21" s="471"/>
      <c r="AP21" s="960" t="str" cm="1">
        <f t="array" ref="AP21">(ADDRESS(ROW(),COLUMN()-38+MATCH(1,FREQUENCY(1,N(H21:AM21="")),)))</f>
        <v>$E$21</v>
      </c>
    </row>
    <row r="22" spans="1:42" ht="15.6" x14ac:dyDescent="0.3">
      <c r="A22" s="85" t="s">
        <v>1659</v>
      </c>
      <c r="B22" s="88">
        <v>19</v>
      </c>
      <c r="C22" s="335"/>
      <c r="D22" s="348" t="str">
        <f>IF(Tabelle2214[[#This Row],[Spalte3]]&lt;&gt;"","min","")</f>
        <v/>
      </c>
      <c r="E22" s="343"/>
      <c r="F22" s="385"/>
      <c r="G22" s="476" t="str">
        <f t="shared" ca="1" si="20"/>
        <v/>
      </c>
      <c r="H22" s="385"/>
      <c r="I22" s="385"/>
      <c r="J22" s="958" t="str">
        <f t="shared" si="0"/>
        <v/>
      </c>
      <c r="K22" s="375" t="str">
        <f t="shared" si="1"/>
        <v/>
      </c>
      <c r="L22" s="385"/>
      <c r="M22" s="958" t="str">
        <f t="shared" si="2"/>
        <v/>
      </c>
      <c r="N22" s="375" t="str">
        <f t="shared" si="3"/>
        <v/>
      </c>
      <c r="O22" s="385"/>
      <c r="P22" s="959" t="str">
        <f t="shared" si="4"/>
        <v/>
      </c>
      <c r="Q22" s="374" t="str">
        <f t="shared" si="5"/>
        <v/>
      </c>
      <c r="R22" s="385"/>
      <c r="S22" s="958" t="str">
        <f t="shared" si="6"/>
        <v/>
      </c>
      <c r="T22" s="374" t="str">
        <f t="shared" si="7"/>
        <v/>
      </c>
      <c r="U22" s="385"/>
      <c r="V22" s="958" t="str">
        <f t="shared" si="8"/>
        <v/>
      </c>
      <c r="W22" s="374" t="str">
        <f t="shared" si="9"/>
        <v/>
      </c>
      <c r="X22" s="385"/>
      <c r="Y22" s="958" t="str">
        <f t="shared" si="10"/>
        <v/>
      </c>
      <c r="Z22" s="374" t="str">
        <f t="shared" si="11"/>
        <v/>
      </c>
      <c r="AA22" s="385"/>
      <c r="AB22" s="958" t="str">
        <f t="shared" si="12"/>
        <v/>
      </c>
      <c r="AC22" s="374" t="str">
        <f t="shared" si="13"/>
        <v/>
      </c>
      <c r="AD22" s="385"/>
      <c r="AE22" s="958" t="str">
        <f t="shared" si="14"/>
        <v/>
      </c>
      <c r="AF22" s="374" t="str">
        <f t="shared" si="15"/>
        <v/>
      </c>
      <c r="AG22" s="385"/>
      <c r="AH22" s="958" t="str">
        <f t="shared" si="16"/>
        <v/>
      </c>
      <c r="AI22" s="374" t="str">
        <f t="shared" si="17"/>
        <v/>
      </c>
      <c r="AJ22" s="385"/>
      <c r="AK22" s="958" t="str">
        <f t="shared" si="18"/>
        <v/>
      </c>
      <c r="AL22" s="374"/>
      <c r="AM22" s="385" t="str">
        <f t="shared" si="19"/>
        <v/>
      </c>
      <c r="AN22" s="385"/>
      <c r="AO22" s="471"/>
      <c r="AP22" s="960" t="str" cm="1">
        <f t="array" ref="AP22">(ADDRESS(ROW(),COLUMN()-38+MATCH(1,FREQUENCY(1,N(H22:AM22="")),)))</f>
        <v>$E$22</v>
      </c>
    </row>
    <row r="23" spans="1:42" ht="15.6" x14ac:dyDescent="0.3">
      <c r="A23" s="86" t="s">
        <v>1659</v>
      </c>
      <c r="B23" s="89">
        <v>20</v>
      </c>
      <c r="C23" s="337"/>
      <c r="D23" s="348" t="str">
        <f>IF(Tabelle2214[[#This Row],[Spalte3]]&lt;&gt;"","min","")</f>
        <v/>
      </c>
      <c r="E23" s="343"/>
      <c r="F23" s="385"/>
      <c r="G23" s="476" t="str">
        <f t="shared" ca="1" si="20"/>
        <v/>
      </c>
      <c r="H23" s="385"/>
      <c r="I23" s="385"/>
      <c r="J23" s="959" t="str">
        <f t="shared" si="0"/>
        <v/>
      </c>
      <c r="K23" s="375" t="str">
        <f t="shared" si="1"/>
        <v/>
      </c>
      <c r="L23" s="385"/>
      <c r="M23" s="959" t="str">
        <f t="shared" si="2"/>
        <v/>
      </c>
      <c r="N23" s="375" t="str">
        <f t="shared" si="3"/>
        <v/>
      </c>
      <c r="O23" s="385"/>
      <c r="P23" s="959" t="str">
        <f t="shared" si="4"/>
        <v/>
      </c>
      <c r="Q23" s="374" t="str">
        <f t="shared" si="5"/>
        <v/>
      </c>
      <c r="R23" s="385"/>
      <c r="S23" s="959" t="str">
        <f t="shared" si="6"/>
        <v/>
      </c>
      <c r="T23" s="374" t="str">
        <f t="shared" si="7"/>
        <v/>
      </c>
      <c r="U23" s="385"/>
      <c r="V23" s="959" t="str">
        <f t="shared" si="8"/>
        <v/>
      </c>
      <c r="W23" s="374" t="str">
        <f t="shared" si="9"/>
        <v/>
      </c>
      <c r="X23" s="385"/>
      <c r="Y23" s="959" t="str">
        <f t="shared" si="10"/>
        <v/>
      </c>
      <c r="Z23" s="374" t="str">
        <f t="shared" si="11"/>
        <v/>
      </c>
      <c r="AA23" s="385"/>
      <c r="AB23" s="959" t="str">
        <f t="shared" si="12"/>
        <v/>
      </c>
      <c r="AC23" s="374" t="str">
        <f t="shared" si="13"/>
        <v/>
      </c>
      <c r="AD23" s="385"/>
      <c r="AE23" s="959" t="str">
        <f t="shared" si="14"/>
        <v/>
      </c>
      <c r="AF23" s="374" t="str">
        <f t="shared" si="15"/>
        <v/>
      </c>
      <c r="AG23" s="385"/>
      <c r="AH23" s="959" t="str">
        <f t="shared" si="16"/>
        <v/>
      </c>
      <c r="AI23" s="374" t="str">
        <f t="shared" si="17"/>
        <v/>
      </c>
      <c r="AJ23" s="385"/>
      <c r="AK23" s="959" t="str">
        <f t="shared" si="18"/>
        <v/>
      </c>
      <c r="AL23" s="374"/>
      <c r="AM23" s="385" t="str">
        <f t="shared" si="19"/>
        <v/>
      </c>
      <c r="AN23" s="385"/>
      <c r="AO23" s="471"/>
      <c r="AP23" s="960" t="str" cm="1">
        <f t="array" ref="AP23">(ADDRESS(ROW(),COLUMN()-38+MATCH(1,FREQUENCY(1,N(H23:AM23="")),)))</f>
        <v>$E$23</v>
      </c>
    </row>
    <row r="24" spans="1:42" ht="15.6" x14ac:dyDescent="0.3">
      <c r="A24" s="85" t="s">
        <v>1659</v>
      </c>
      <c r="B24" s="88">
        <v>21</v>
      </c>
      <c r="C24" s="335"/>
      <c r="D24" s="348" t="str">
        <f>IF(Tabelle2214[[#This Row],[Spalte3]]&lt;&gt;"","min","")</f>
        <v/>
      </c>
      <c r="E24" s="343"/>
      <c r="F24" s="385"/>
      <c r="G24" s="476" t="str">
        <f t="shared" ca="1" si="20"/>
        <v/>
      </c>
      <c r="H24" s="385"/>
      <c r="I24" s="385"/>
      <c r="J24" s="958" t="str">
        <f t="shared" si="0"/>
        <v/>
      </c>
      <c r="K24" s="375" t="str">
        <f t="shared" si="1"/>
        <v/>
      </c>
      <c r="L24" s="385"/>
      <c r="M24" s="958" t="str">
        <f t="shared" si="2"/>
        <v/>
      </c>
      <c r="N24" s="375" t="str">
        <f t="shared" si="3"/>
        <v/>
      </c>
      <c r="O24" s="385"/>
      <c r="P24" s="959" t="str">
        <f t="shared" si="4"/>
        <v/>
      </c>
      <c r="Q24" s="374" t="str">
        <f t="shared" si="5"/>
        <v/>
      </c>
      <c r="R24" s="385"/>
      <c r="S24" s="958" t="str">
        <f t="shared" si="6"/>
        <v/>
      </c>
      <c r="T24" s="374" t="str">
        <f t="shared" si="7"/>
        <v/>
      </c>
      <c r="U24" s="385"/>
      <c r="V24" s="958" t="str">
        <f t="shared" si="8"/>
        <v/>
      </c>
      <c r="W24" s="374" t="str">
        <f t="shared" si="9"/>
        <v/>
      </c>
      <c r="X24" s="385"/>
      <c r="Y24" s="958" t="str">
        <f t="shared" si="10"/>
        <v/>
      </c>
      <c r="Z24" s="374" t="str">
        <f t="shared" si="11"/>
        <v/>
      </c>
      <c r="AA24" s="385"/>
      <c r="AB24" s="958" t="str">
        <f t="shared" si="12"/>
        <v/>
      </c>
      <c r="AC24" s="374" t="str">
        <f t="shared" si="13"/>
        <v/>
      </c>
      <c r="AD24" s="385"/>
      <c r="AE24" s="958" t="str">
        <f t="shared" si="14"/>
        <v/>
      </c>
      <c r="AF24" s="374" t="str">
        <f t="shared" si="15"/>
        <v/>
      </c>
      <c r="AG24" s="385"/>
      <c r="AH24" s="958" t="str">
        <f t="shared" si="16"/>
        <v/>
      </c>
      <c r="AI24" s="374" t="str">
        <f t="shared" si="17"/>
        <v/>
      </c>
      <c r="AJ24" s="385"/>
      <c r="AK24" s="958" t="str">
        <f t="shared" si="18"/>
        <v/>
      </c>
      <c r="AL24" s="374"/>
      <c r="AM24" s="385" t="str">
        <f t="shared" si="19"/>
        <v/>
      </c>
      <c r="AN24" s="385"/>
      <c r="AO24" s="471"/>
      <c r="AP24" s="960" t="str" cm="1">
        <f t="array" ref="AP24">(ADDRESS(ROW(),COLUMN()-38+MATCH(1,FREQUENCY(1,N(H24:AM24="")),)))</f>
        <v>$E$24</v>
      </c>
    </row>
    <row r="25" spans="1:42" ht="15.6" x14ac:dyDescent="0.3">
      <c r="A25" s="86" t="s">
        <v>1659</v>
      </c>
      <c r="B25" s="89">
        <v>22</v>
      </c>
      <c r="C25" s="337"/>
      <c r="D25" s="348" t="str">
        <f>IF(Tabelle2214[[#This Row],[Spalte3]]&lt;&gt;"","min","")</f>
        <v/>
      </c>
      <c r="E25" s="343"/>
      <c r="F25" s="385"/>
      <c r="G25" s="476" t="str">
        <f t="shared" ca="1" si="20"/>
        <v/>
      </c>
      <c r="H25" s="385"/>
      <c r="I25" s="385"/>
      <c r="J25" s="959" t="str">
        <f t="shared" si="0"/>
        <v/>
      </c>
      <c r="K25" s="375" t="str">
        <f t="shared" si="1"/>
        <v/>
      </c>
      <c r="L25" s="385"/>
      <c r="M25" s="959" t="str">
        <f t="shared" si="2"/>
        <v/>
      </c>
      <c r="N25" s="375" t="str">
        <f t="shared" si="3"/>
        <v/>
      </c>
      <c r="O25" s="385"/>
      <c r="P25" s="959" t="str">
        <f t="shared" si="4"/>
        <v/>
      </c>
      <c r="Q25" s="374" t="str">
        <f t="shared" si="5"/>
        <v/>
      </c>
      <c r="R25" s="385"/>
      <c r="S25" s="959" t="str">
        <f t="shared" si="6"/>
        <v/>
      </c>
      <c r="T25" s="374" t="str">
        <f t="shared" si="7"/>
        <v/>
      </c>
      <c r="U25" s="385"/>
      <c r="V25" s="959" t="str">
        <f t="shared" si="8"/>
        <v/>
      </c>
      <c r="W25" s="374" t="str">
        <f t="shared" si="9"/>
        <v/>
      </c>
      <c r="X25" s="385"/>
      <c r="Y25" s="959" t="str">
        <f t="shared" si="10"/>
        <v/>
      </c>
      <c r="Z25" s="374" t="str">
        <f t="shared" si="11"/>
        <v/>
      </c>
      <c r="AA25" s="385"/>
      <c r="AB25" s="959" t="str">
        <f t="shared" si="12"/>
        <v/>
      </c>
      <c r="AC25" s="374" t="str">
        <f t="shared" si="13"/>
        <v/>
      </c>
      <c r="AD25" s="385"/>
      <c r="AE25" s="959" t="str">
        <f t="shared" si="14"/>
        <v/>
      </c>
      <c r="AF25" s="374" t="str">
        <f t="shared" si="15"/>
        <v/>
      </c>
      <c r="AG25" s="385"/>
      <c r="AH25" s="959" t="str">
        <f t="shared" si="16"/>
        <v/>
      </c>
      <c r="AI25" s="374" t="str">
        <f t="shared" si="17"/>
        <v/>
      </c>
      <c r="AJ25" s="385"/>
      <c r="AK25" s="959" t="str">
        <f t="shared" si="18"/>
        <v/>
      </c>
      <c r="AL25" s="374"/>
      <c r="AM25" s="385" t="str">
        <f t="shared" si="19"/>
        <v/>
      </c>
      <c r="AN25" s="385"/>
      <c r="AO25" s="471"/>
      <c r="AP25" s="960" t="str" cm="1">
        <f t="array" ref="AP25">(ADDRESS(ROW(),COLUMN()-38+MATCH(1,FREQUENCY(1,N(H25:AM25="")),)))</f>
        <v>$E$25</v>
      </c>
    </row>
    <row r="26" spans="1:42" ht="15.6" x14ac:dyDescent="0.3">
      <c r="A26" s="85" t="s">
        <v>1659</v>
      </c>
      <c r="B26" s="88">
        <v>23</v>
      </c>
      <c r="C26" s="335"/>
      <c r="D26" s="348" t="str">
        <f>IF(Tabelle2214[[#This Row],[Spalte3]]&lt;&gt;"","min","")</f>
        <v/>
      </c>
      <c r="E26" s="345"/>
      <c r="F26" s="387"/>
      <c r="G26" s="476" t="str">
        <f t="shared" ca="1" si="20"/>
        <v/>
      </c>
      <c r="H26" s="387"/>
      <c r="I26" s="387"/>
      <c r="J26" s="958" t="str">
        <f t="shared" si="0"/>
        <v/>
      </c>
      <c r="K26" s="376" t="str">
        <f t="shared" si="1"/>
        <v/>
      </c>
      <c r="L26" s="387"/>
      <c r="M26" s="958" t="str">
        <f t="shared" si="2"/>
        <v/>
      </c>
      <c r="N26" s="376" t="str">
        <f t="shared" si="3"/>
        <v/>
      </c>
      <c r="O26" s="387"/>
      <c r="P26" s="959" t="str">
        <f t="shared" si="4"/>
        <v/>
      </c>
      <c r="Q26" s="374" t="str">
        <f t="shared" si="5"/>
        <v/>
      </c>
      <c r="R26" s="387"/>
      <c r="S26" s="958" t="str">
        <f t="shared" si="6"/>
        <v/>
      </c>
      <c r="T26" s="374" t="str">
        <f t="shared" si="7"/>
        <v/>
      </c>
      <c r="U26" s="387"/>
      <c r="V26" s="958" t="str">
        <f t="shared" si="8"/>
        <v/>
      </c>
      <c r="W26" s="374" t="str">
        <f t="shared" si="9"/>
        <v/>
      </c>
      <c r="X26" s="387"/>
      <c r="Y26" s="958" t="str">
        <f t="shared" si="10"/>
        <v/>
      </c>
      <c r="Z26" s="374" t="str">
        <f t="shared" si="11"/>
        <v/>
      </c>
      <c r="AA26" s="387"/>
      <c r="AB26" s="958" t="str">
        <f t="shared" si="12"/>
        <v/>
      </c>
      <c r="AC26" s="374" t="str">
        <f t="shared" si="13"/>
        <v/>
      </c>
      <c r="AD26" s="387"/>
      <c r="AE26" s="958" t="str">
        <f t="shared" si="14"/>
        <v/>
      </c>
      <c r="AF26" s="374" t="str">
        <f t="shared" si="15"/>
        <v/>
      </c>
      <c r="AG26" s="387"/>
      <c r="AH26" s="958" t="str">
        <f t="shared" si="16"/>
        <v/>
      </c>
      <c r="AI26" s="374" t="str">
        <f t="shared" si="17"/>
        <v/>
      </c>
      <c r="AJ26" s="387"/>
      <c r="AK26" s="958" t="str">
        <f t="shared" si="18"/>
        <v/>
      </c>
      <c r="AL26" s="374"/>
      <c r="AM26" s="387" t="str">
        <f t="shared" si="19"/>
        <v/>
      </c>
      <c r="AN26" s="387"/>
      <c r="AO26" s="471"/>
      <c r="AP26" s="960" t="str" cm="1">
        <f t="array" ref="AP26">(ADDRESS(ROW(),COLUMN()-38+MATCH(1,FREQUENCY(1,N(H26:AM26="")),)))</f>
        <v>$E$26</v>
      </c>
    </row>
    <row r="27" spans="1:42" ht="15.6" x14ac:dyDescent="0.3">
      <c r="A27" s="86" t="s">
        <v>1659</v>
      </c>
      <c r="B27" s="89">
        <v>24</v>
      </c>
      <c r="C27" s="337"/>
      <c r="D27" s="348" t="str">
        <f>IF(Tabelle2214[[#This Row],[Spalte3]]&lt;&gt;"","min","")</f>
        <v/>
      </c>
      <c r="E27" s="345"/>
      <c r="F27" s="387"/>
      <c r="G27" s="476" t="str">
        <f t="shared" ca="1" si="20"/>
        <v/>
      </c>
      <c r="H27" s="387"/>
      <c r="I27" s="387"/>
      <c r="J27" s="959" t="str">
        <f t="shared" si="0"/>
        <v/>
      </c>
      <c r="K27" s="376" t="str">
        <f t="shared" si="1"/>
        <v/>
      </c>
      <c r="L27" s="387"/>
      <c r="M27" s="959" t="str">
        <f t="shared" si="2"/>
        <v/>
      </c>
      <c r="N27" s="376" t="str">
        <f t="shared" si="3"/>
        <v/>
      </c>
      <c r="O27" s="387"/>
      <c r="P27" s="959" t="str">
        <f t="shared" si="4"/>
        <v/>
      </c>
      <c r="Q27" s="374" t="str">
        <f t="shared" si="5"/>
        <v/>
      </c>
      <c r="R27" s="387"/>
      <c r="S27" s="959" t="str">
        <f t="shared" si="6"/>
        <v/>
      </c>
      <c r="T27" s="374" t="str">
        <f t="shared" si="7"/>
        <v/>
      </c>
      <c r="U27" s="387"/>
      <c r="V27" s="959" t="str">
        <f t="shared" si="8"/>
        <v/>
      </c>
      <c r="W27" s="374" t="str">
        <f t="shared" si="9"/>
        <v/>
      </c>
      <c r="X27" s="387"/>
      <c r="Y27" s="959" t="str">
        <f t="shared" si="10"/>
        <v/>
      </c>
      <c r="Z27" s="374" t="str">
        <f t="shared" si="11"/>
        <v/>
      </c>
      <c r="AA27" s="387"/>
      <c r="AB27" s="959" t="str">
        <f t="shared" si="12"/>
        <v/>
      </c>
      <c r="AC27" s="374" t="str">
        <f t="shared" si="13"/>
        <v/>
      </c>
      <c r="AD27" s="387"/>
      <c r="AE27" s="959" t="str">
        <f t="shared" si="14"/>
        <v/>
      </c>
      <c r="AF27" s="374" t="str">
        <f t="shared" si="15"/>
        <v/>
      </c>
      <c r="AG27" s="387"/>
      <c r="AH27" s="959" t="str">
        <f t="shared" si="16"/>
        <v/>
      </c>
      <c r="AI27" s="374" t="str">
        <f t="shared" si="17"/>
        <v/>
      </c>
      <c r="AJ27" s="387"/>
      <c r="AK27" s="959" t="str">
        <f t="shared" si="18"/>
        <v/>
      </c>
      <c r="AL27" s="374"/>
      <c r="AM27" s="387" t="str">
        <f t="shared" si="19"/>
        <v/>
      </c>
      <c r="AN27" s="387"/>
      <c r="AO27" s="471"/>
      <c r="AP27" s="960" t="str" cm="1">
        <f t="array" ref="AP27">(ADDRESS(ROW(),COLUMN()-38+MATCH(1,FREQUENCY(1,N(H27:AM27="")),)))</f>
        <v>$E$27</v>
      </c>
    </row>
    <row r="28" spans="1:42" ht="15.6" x14ac:dyDescent="0.3">
      <c r="A28" s="85" t="s">
        <v>1659</v>
      </c>
      <c r="B28" s="88">
        <v>25</v>
      </c>
      <c r="C28" s="335"/>
      <c r="D28" s="348" t="str">
        <f>IF(Tabelle2214[[#This Row],[Spalte3]]&lt;&gt;"","min","")</f>
        <v/>
      </c>
      <c r="E28" s="345"/>
      <c r="F28" s="387"/>
      <c r="G28" s="476" t="str">
        <f t="shared" ca="1" si="20"/>
        <v/>
      </c>
      <c r="H28" s="387"/>
      <c r="I28" s="387"/>
      <c r="J28" s="958" t="str">
        <f t="shared" si="0"/>
        <v/>
      </c>
      <c r="K28" s="376" t="str">
        <f t="shared" si="1"/>
        <v/>
      </c>
      <c r="L28" s="387"/>
      <c r="M28" s="958" t="str">
        <f t="shared" si="2"/>
        <v/>
      </c>
      <c r="N28" s="376" t="str">
        <f t="shared" si="3"/>
        <v/>
      </c>
      <c r="O28" s="387"/>
      <c r="P28" s="959" t="str">
        <f t="shared" si="4"/>
        <v/>
      </c>
      <c r="Q28" s="374" t="str">
        <f t="shared" si="5"/>
        <v/>
      </c>
      <c r="R28" s="387"/>
      <c r="S28" s="958" t="str">
        <f t="shared" si="6"/>
        <v/>
      </c>
      <c r="T28" s="374" t="str">
        <f t="shared" si="7"/>
        <v/>
      </c>
      <c r="U28" s="387"/>
      <c r="V28" s="958" t="str">
        <f t="shared" si="8"/>
        <v/>
      </c>
      <c r="W28" s="374" t="str">
        <f t="shared" si="9"/>
        <v/>
      </c>
      <c r="X28" s="387"/>
      <c r="Y28" s="958" t="str">
        <f t="shared" si="10"/>
        <v/>
      </c>
      <c r="Z28" s="374" t="str">
        <f t="shared" si="11"/>
        <v/>
      </c>
      <c r="AA28" s="387"/>
      <c r="AB28" s="958" t="str">
        <f t="shared" si="12"/>
        <v/>
      </c>
      <c r="AC28" s="374" t="str">
        <f t="shared" si="13"/>
        <v/>
      </c>
      <c r="AD28" s="387"/>
      <c r="AE28" s="958" t="str">
        <f t="shared" si="14"/>
        <v/>
      </c>
      <c r="AF28" s="374" t="str">
        <f t="shared" si="15"/>
        <v/>
      </c>
      <c r="AG28" s="387"/>
      <c r="AH28" s="958" t="str">
        <f t="shared" si="16"/>
        <v/>
      </c>
      <c r="AI28" s="374" t="str">
        <f t="shared" si="17"/>
        <v/>
      </c>
      <c r="AJ28" s="387"/>
      <c r="AK28" s="958" t="str">
        <f t="shared" si="18"/>
        <v/>
      </c>
      <c r="AL28" s="374"/>
      <c r="AM28" s="387" t="str">
        <f t="shared" si="19"/>
        <v/>
      </c>
      <c r="AN28" s="387"/>
      <c r="AO28" s="471"/>
      <c r="AP28" s="960" t="str" cm="1">
        <f t="array" ref="AP28">(ADDRESS(ROW(),COLUMN()-38+MATCH(1,FREQUENCY(1,N(H28:AM28="")),)))</f>
        <v>$E$28</v>
      </c>
    </row>
    <row r="29" spans="1:42" ht="15.6" x14ac:dyDescent="0.3">
      <c r="A29" s="86" t="s">
        <v>1659</v>
      </c>
      <c r="B29" s="89">
        <v>26</v>
      </c>
      <c r="C29" s="337"/>
      <c r="D29" s="348" t="str">
        <f>IF(Tabelle2214[[#This Row],[Spalte3]]&lt;&gt;"","min","")</f>
        <v/>
      </c>
      <c r="E29" s="345"/>
      <c r="F29" s="387"/>
      <c r="G29" s="476" t="str">
        <f t="shared" ca="1" si="20"/>
        <v/>
      </c>
      <c r="H29" s="387"/>
      <c r="I29" s="387"/>
      <c r="J29" s="959" t="str">
        <f t="shared" si="0"/>
        <v/>
      </c>
      <c r="K29" s="376" t="str">
        <f t="shared" si="1"/>
        <v/>
      </c>
      <c r="L29" s="387"/>
      <c r="M29" s="959" t="str">
        <f t="shared" si="2"/>
        <v/>
      </c>
      <c r="N29" s="376" t="str">
        <f t="shared" si="3"/>
        <v/>
      </c>
      <c r="O29" s="387"/>
      <c r="P29" s="959" t="str">
        <f t="shared" si="4"/>
        <v/>
      </c>
      <c r="Q29" s="374" t="str">
        <f t="shared" si="5"/>
        <v/>
      </c>
      <c r="R29" s="387"/>
      <c r="S29" s="959" t="str">
        <f t="shared" si="6"/>
        <v/>
      </c>
      <c r="T29" s="374" t="str">
        <f t="shared" si="7"/>
        <v/>
      </c>
      <c r="U29" s="387"/>
      <c r="V29" s="959" t="str">
        <f t="shared" si="8"/>
        <v/>
      </c>
      <c r="W29" s="374" t="str">
        <f t="shared" si="9"/>
        <v/>
      </c>
      <c r="X29" s="387"/>
      <c r="Y29" s="959" t="str">
        <f t="shared" si="10"/>
        <v/>
      </c>
      <c r="Z29" s="374" t="str">
        <f t="shared" si="11"/>
        <v/>
      </c>
      <c r="AA29" s="387"/>
      <c r="AB29" s="959" t="str">
        <f t="shared" si="12"/>
        <v/>
      </c>
      <c r="AC29" s="374" t="str">
        <f t="shared" si="13"/>
        <v/>
      </c>
      <c r="AD29" s="387"/>
      <c r="AE29" s="959" t="str">
        <f t="shared" si="14"/>
        <v/>
      </c>
      <c r="AF29" s="374" t="str">
        <f t="shared" si="15"/>
        <v/>
      </c>
      <c r="AG29" s="387"/>
      <c r="AH29" s="959" t="str">
        <f t="shared" si="16"/>
        <v/>
      </c>
      <c r="AI29" s="374" t="str">
        <f t="shared" si="17"/>
        <v/>
      </c>
      <c r="AJ29" s="387"/>
      <c r="AK29" s="959" t="str">
        <f t="shared" si="18"/>
        <v/>
      </c>
      <c r="AL29" s="374"/>
      <c r="AM29" s="387" t="str">
        <f t="shared" si="19"/>
        <v/>
      </c>
      <c r="AN29" s="387"/>
      <c r="AO29" s="471"/>
      <c r="AP29" s="960" t="str" cm="1">
        <f t="array" ref="AP29">(ADDRESS(ROW(),COLUMN()-38+MATCH(1,FREQUENCY(1,N(H29:AM29="")),)))</f>
        <v>$E$29</v>
      </c>
    </row>
    <row r="30" spans="1:42" ht="15.6" x14ac:dyDescent="0.3">
      <c r="A30" s="85" t="s">
        <v>1659</v>
      </c>
      <c r="B30" s="88">
        <v>27</v>
      </c>
      <c r="C30" s="335"/>
      <c r="D30" s="348" t="str">
        <f>IF(Tabelle2214[[#This Row],[Spalte3]]&lt;&gt;"","min","")</f>
        <v/>
      </c>
      <c r="E30" s="345"/>
      <c r="F30" s="387"/>
      <c r="G30" s="476" t="str">
        <f t="shared" ca="1" si="20"/>
        <v/>
      </c>
      <c r="H30" s="387"/>
      <c r="I30" s="387"/>
      <c r="J30" s="958" t="str">
        <f t="shared" si="0"/>
        <v/>
      </c>
      <c r="K30" s="376" t="str">
        <f t="shared" si="1"/>
        <v/>
      </c>
      <c r="L30" s="387"/>
      <c r="M30" s="958" t="str">
        <f t="shared" si="2"/>
        <v/>
      </c>
      <c r="N30" s="376" t="str">
        <f t="shared" si="3"/>
        <v/>
      </c>
      <c r="O30" s="387"/>
      <c r="P30" s="959" t="str">
        <f t="shared" si="4"/>
        <v/>
      </c>
      <c r="Q30" s="374" t="str">
        <f t="shared" si="5"/>
        <v/>
      </c>
      <c r="R30" s="387"/>
      <c r="S30" s="958" t="str">
        <f t="shared" si="6"/>
        <v/>
      </c>
      <c r="T30" s="374" t="str">
        <f t="shared" si="7"/>
        <v/>
      </c>
      <c r="U30" s="387"/>
      <c r="V30" s="958" t="str">
        <f t="shared" si="8"/>
        <v/>
      </c>
      <c r="W30" s="374" t="str">
        <f t="shared" si="9"/>
        <v/>
      </c>
      <c r="X30" s="387"/>
      <c r="Y30" s="958" t="str">
        <f t="shared" si="10"/>
        <v/>
      </c>
      <c r="Z30" s="374" t="str">
        <f t="shared" si="11"/>
        <v/>
      </c>
      <c r="AA30" s="387"/>
      <c r="AB30" s="958" t="str">
        <f t="shared" si="12"/>
        <v/>
      </c>
      <c r="AC30" s="374" t="str">
        <f t="shared" si="13"/>
        <v/>
      </c>
      <c r="AD30" s="387"/>
      <c r="AE30" s="958" t="str">
        <f t="shared" si="14"/>
        <v/>
      </c>
      <c r="AF30" s="374" t="str">
        <f t="shared" si="15"/>
        <v/>
      </c>
      <c r="AG30" s="387"/>
      <c r="AH30" s="958" t="str">
        <f t="shared" si="16"/>
        <v/>
      </c>
      <c r="AI30" s="374" t="str">
        <f t="shared" si="17"/>
        <v/>
      </c>
      <c r="AJ30" s="387"/>
      <c r="AK30" s="958" t="str">
        <f t="shared" si="18"/>
        <v/>
      </c>
      <c r="AL30" s="374"/>
      <c r="AM30" s="387" t="str">
        <f t="shared" si="19"/>
        <v/>
      </c>
      <c r="AN30" s="387"/>
      <c r="AO30" s="471"/>
      <c r="AP30" s="960" t="str" cm="1">
        <f t="array" ref="AP30">(ADDRESS(ROW(),COLUMN()-38+MATCH(1,FREQUENCY(1,N(H30:AM30="")),)))</f>
        <v>$E$30</v>
      </c>
    </row>
    <row r="31" spans="1:42" ht="15.6" x14ac:dyDescent="0.3">
      <c r="A31" s="86" t="s">
        <v>1659</v>
      </c>
      <c r="B31" s="89">
        <v>28</v>
      </c>
      <c r="C31" s="337"/>
      <c r="D31" s="348" t="str">
        <f>IF(Tabelle2214[[#This Row],[Spalte3]]&lt;&gt;"","min","")</f>
        <v/>
      </c>
      <c r="E31" s="345"/>
      <c r="F31" s="387"/>
      <c r="G31" s="476" t="str">
        <f t="shared" ca="1" si="20"/>
        <v/>
      </c>
      <c r="H31" s="387"/>
      <c r="I31" s="387"/>
      <c r="J31" s="959" t="str">
        <f t="shared" si="0"/>
        <v/>
      </c>
      <c r="K31" s="376" t="str">
        <f t="shared" si="1"/>
        <v/>
      </c>
      <c r="L31" s="387"/>
      <c r="M31" s="959" t="str">
        <f t="shared" si="2"/>
        <v/>
      </c>
      <c r="N31" s="376" t="str">
        <f t="shared" si="3"/>
        <v/>
      </c>
      <c r="O31" s="387"/>
      <c r="P31" s="959" t="str">
        <f t="shared" si="4"/>
        <v/>
      </c>
      <c r="Q31" s="374" t="str">
        <f t="shared" si="5"/>
        <v/>
      </c>
      <c r="R31" s="387"/>
      <c r="S31" s="959" t="str">
        <f t="shared" si="6"/>
        <v/>
      </c>
      <c r="T31" s="374" t="str">
        <f t="shared" si="7"/>
        <v/>
      </c>
      <c r="U31" s="387"/>
      <c r="V31" s="959" t="str">
        <f t="shared" si="8"/>
        <v/>
      </c>
      <c r="W31" s="374" t="str">
        <f t="shared" si="9"/>
        <v/>
      </c>
      <c r="X31" s="387"/>
      <c r="Y31" s="959" t="str">
        <f t="shared" si="10"/>
        <v/>
      </c>
      <c r="Z31" s="374" t="str">
        <f t="shared" si="11"/>
        <v/>
      </c>
      <c r="AA31" s="387"/>
      <c r="AB31" s="959" t="str">
        <f t="shared" si="12"/>
        <v/>
      </c>
      <c r="AC31" s="374" t="str">
        <f t="shared" si="13"/>
        <v/>
      </c>
      <c r="AD31" s="387"/>
      <c r="AE31" s="959" t="str">
        <f t="shared" si="14"/>
        <v/>
      </c>
      <c r="AF31" s="374" t="str">
        <f t="shared" si="15"/>
        <v/>
      </c>
      <c r="AG31" s="387"/>
      <c r="AH31" s="959" t="str">
        <f t="shared" si="16"/>
        <v/>
      </c>
      <c r="AI31" s="374" t="str">
        <f t="shared" si="17"/>
        <v/>
      </c>
      <c r="AJ31" s="387"/>
      <c r="AK31" s="959" t="str">
        <f t="shared" si="18"/>
        <v/>
      </c>
      <c r="AL31" s="374"/>
      <c r="AM31" s="387" t="str">
        <f t="shared" si="19"/>
        <v/>
      </c>
      <c r="AN31" s="387"/>
      <c r="AO31" s="471"/>
      <c r="AP31" s="960" t="str" cm="1">
        <f t="array" ref="AP31">(ADDRESS(ROW(),COLUMN()-38+MATCH(1,FREQUENCY(1,N(H31:AM31="")),)))</f>
        <v>$E$31</v>
      </c>
    </row>
    <row r="32" spans="1:42" ht="15.6" x14ac:dyDescent="0.3">
      <c r="A32" s="85" t="s">
        <v>1659</v>
      </c>
      <c r="B32" s="88">
        <v>29</v>
      </c>
      <c r="C32" s="335"/>
      <c r="D32" s="348" t="str">
        <f>IF(Tabelle2214[[#This Row],[Spalte3]]&lt;&gt;"","min","")</f>
        <v/>
      </c>
      <c r="E32" s="345"/>
      <c r="F32" s="387"/>
      <c r="G32" s="476" t="str">
        <f t="shared" ca="1" si="20"/>
        <v/>
      </c>
      <c r="H32" s="387"/>
      <c r="I32" s="387"/>
      <c r="J32" s="958" t="str">
        <f t="shared" si="0"/>
        <v/>
      </c>
      <c r="K32" s="376" t="str">
        <f t="shared" si="1"/>
        <v/>
      </c>
      <c r="L32" s="387"/>
      <c r="M32" s="958" t="str">
        <f t="shared" si="2"/>
        <v/>
      </c>
      <c r="N32" s="376" t="str">
        <f t="shared" si="3"/>
        <v/>
      </c>
      <c r="O32" s="387"/>
      <c r="P32" s="959" t="str">
        <f t="shared" si="4"/>
        <v/>
      </c>
      <c r="Q32" s="374" t="str">
        <f t="shared" si="5"/>
        <v/>
      </c>
      <c r="R32" s="387"/>
      <c r="S32" s="958" t="str">
        <f t="shared" si="6"/>
        <v/>
      </c>
      <c r="T32" s="374" t="str">
        <f t="shared" si="7"/>
        <v/>
      </c>
      <c r="U32" s="387"/>
      <c r="V32" s="958" t="str">
        <f t="shared" si="8"/>
        <v/>
      </c>
      <c r="W32" s="374" t="str">
        <f t="shared" si="9"/>
        <v/>
      </c>
      <c r="X32" s="387"/>
      <c r="Y32" s="958" t="str">
        <f t="shared" si="10"/>
        <v/>
      </c>
      <c r="Z32" s="374" t="str">
        <f t="shared" si="11"/>
        <v/>
      </c>
      <c r="AA32" s="387"/>
      <c r="AB32" s="958" t="str">
        <f t="shared" si="12"/>
        <v/>
      </c>
      <c r="AC32" s="374" t="str">
        <f t="shared" si="13"/>
        <v/>
      </c>
      <c r="AD32" s="387"/>
      <c r="AE32" s="958" t="str">
        <f t="shared" si="14"/>
        <v/>
      </c>
      <c r="AF32" s="374" t="str">
        <f t="shared" si="15"/>
        <v/>
      </c>
      <c r="AG32" s="387"/>
      <c r="AH32" s="958" t="str">
        <f t="shared" si="16"/>
        <v/>
      </c>
      <c r="AI32" s="374" t="str">
        <f t="shared" si="17"/>
        <v/>
      </c>
      <c r="AJ32" s="387"/>
      <c r="AK32" s="958" t="str">
        <f t="shared" si="18"/>
        <v/>
      </c>
      <c r="AL32" s="374"/>
      <c r="AM32" s="387" t="str">
        <f t="shared" si="19"/>
        <v/>
      </c>
      <c r="AN32" s="387"/>
      <c r="AO32" s="471"/>
      <c r="AP32" s="960" t="str" cm="1">
        <f t="array" ref="AP32">(ADDRESS(ROW(),COLUMN()-38+MATCH(1,FREQUENCY(1,N(H32:AM32="")),)))</f>
        <v>$E$32</v>
      </c>
    </row>
    <row r="33" spans="1:42" ht="15.6" x14ac:dyDescent="0.3">
      <c r="A33" s="86" t="s">
        <v>1659</v>
      </c>
      <c r="B33" s="89">
        <v>30</v>
      </c>
      <c r="C33" s="337"/>
      <c r="D33" s="348" t="str">
        <f>IF(Tabelle2214[[#This Row],[Spalte3]]&lt;&gt;"","min","")</f>
        <v/>
      </c>
      <c r="E33" s="345"/>
      <c r="F33" s="387"/>
      <c r="G33" s="476" t="str">
        <f t="shared" ca="1" si="20"/>
        <v/>
      </c>
      <c r="H33" s="387"/>
      <c r="I33" s="387"/>
      <c r="J33" s="959" t="str">
        <f t="shared" si="0"/>
        <v/>
      </c>
      <c r="K33" s="376" t="str">
        <f t="shared" si="1"/>
        <v/>
      </c>
      <c r="L33" s="387"/>
      <c r="M33" s="959" t="str">
        <f t="shared" si="2"/>
        <v/>
      </c>
      <c r="N33" s="376" t="str">
        <f t="shared" si="3"/>
        <v/>
      </c>
      <c r="O33" s="387"/>
      <c r="P33" s="959" t="str">
        <f t="shared" si="4"/>
        <v/>
      </c>
      <c r="Q33" s="374" t="str">
        <f t="shared" si="5"/>
        <v/>
      </c>
      <c r="R33" s="387"/>
      <c r="S33" s="959" t="str">
        <f t="shared" si="6"/>
        <v/>
      </c>
      <c r="T33" s="374" t="str">
        <f t="shared" si="7"/>
        <v/>
      </c>
      <c r="U33" s="387"/>
      <c r="V33" s="959" t="str">
        <f t="shared" si="8"/>
        <v/>
      </c>
      <c r="W33" s="374" t="str">
        <f t="shared" si="9"/>
        <v/>
      </c>
      <c r="X33" s="387"/>
      <c r="Y33" s="959" t="str">
        <f t="shared" si="10"/>
        <v/>
      </c>
      <c r="Z33" s="374" t="str">
        <f t="shared" si="11"/>
        <v/>
      </c>
      <c r="AA33" s="387"/>
      <c r="AB33" s="959" t="str">
        <f t="shared" si="12"/>
        <v/>
      </c>
      <c r="AC33" s="374" t="str">
        <f t="shared" si="13"/>
        <v/>
      </c>
      <c r="AD33" s="387"/>
      <c r="AE33" s="959" t="str">
        <f t="shared" si="14"/>
        <v/>
      </c>
      <c r="AF33" s="374" t="str">
        <f t="shared" si="15"/>
        <v/>
      </c>
      <c r="AG33" s="387"/>
      <c r="AH33" s="959" t="str">
        <f t="shared" si="16"/>
        <v/>
      </c>
      <c r="AI33" s="374" t="str">
        <f t="shared" si="17"/>
        <v/>
      </c>
      <c r="AJ33" s="387"/>
      <c r="AK33" s="959" t="str">
        <f t="shared" si="18"/>
        <v/>
      </c>
      <c r="AL33" s="374"/>
      <c r="AM33" s="387" t="str">
        <f t="shared" si="19"/>
        <v/>
      </c>
      <c r="AN33" s="387"/>
      <c r="AO33" s="471"/>
      <c r="AP33" s="960" t="str" cm="1">
        <f t="array" ref="AP33">(ADDRESS(ROW(),COLUMN()-38+MATCH(1,FREQUENCY(1,N(H33:AM33="")),)))</f>
        <v>$E$33</v>
      </c>
    </row>
    <row r="34" spans="1:42" ht="15.6" x14ac:dyDescent="0.3">
      <c r="A34" s="85" t="s">
        <v>1659</v>
      </c>
      <c r="B34" s="88">
        <v>31</v>
      </c>
      <c r="C34" s="335"/>
      <c r="D34" s="348" t="str">
        <f>IF(Tabelle2214[[#This Row],[Spalte3]]&lt;&gt;"","min","")</f>
        <v/>
      </c>
      <c r="E34" s="345"/>
      <c r="F34" s="387"/>
      <c r="G34" s="476" t="str">
        <f t="shared" ca="1" si="20"/>
        <v/>
      </c>
      <c r="H34" s="387"/>
      <c r="I34" s="387"/>
      <c r="J34" s="958" t="str">
        <f t="shared" si="0"/>
        <v/>
      </c>
      <c r="K34" s="376" t="str">
        <f t="shared" si="1"/>
        <v/>
      </c>
      <c r="L34" s="387"/>
      <c r="M34" s="958" t="str">
        <f t="shared" si="2"/>
        <v/>
      </c>
      <c r="N34" s="376" t="str">
        <f t="shared" si="3"/>
        <v/>
      </c>
      <c r="O34" s="387"/>
      <c r="P34" s="959" t="str">
        <f t="shared" si="4"/>
        <v/>
      </c>
      <c r="Q34" s="374" t="str">
        <f t="shared" si="5"/>
        <v/>
      </c>
      <c r="R34" s="387"/>
      <c r="S34" s="958" t="str">
        <f t="shared" si="6"/>
        <v/>
      </c>
      <c r="T34" s="374" t="str">
        <f t="shared" si="7"/>
        <v/>
      </c>
      <c r="U34" s="387"/>
      <c r="V34" s="958" t="str">
        <f t="shared" si="8"/>
        <v/>
      </c>
      <c r="W34" s="374" t="str">
        <f t="shared" si="9"/>
        <v/>
      </c>
      <c r="X34" s="387"/>
      <c r="Y34" s="958" t="str">
        <f t="shared" si="10"/>
        <v/>
      </c>
      <c r="Z34" s="374" t="str">
        <f t="shared" si="11"/>
        <v/>
      </c>
      <c r="AA34" s="387"/>
      <c r="AB34" s="958" t="str">
        <f t="shared" si="12"/>
        <v/>
      </c>
      <c r="AC34" s="374" t="str">
        <f t="shared" si="13"/>
        <v/>
      </c>
      <c r="AD34" s="387"/>
      <c r="AE34" s="958" t="str">
        <f t="shared" si="14"/>
        <v/>
      </c>
      <c r="AF34" s="374" t="str">
        <f t="shared" si="15"/>
        <v/>
      </c>
      <c r="AG34" s="387"/>
      <c r="AH34" s="958" t="str">
        <f t="shared" si="16"/>
        <v/>
      </c>
      <c r="AI34" s="374" t="str">
        <f t="shared" si="17"/>
        <v/>
      </c>
      <c r="AJ34" s="387"/>
      <c r="AK34" s="958" t="str">
        <f t="shared" si="18"/>
        <v/>
      </c>
      <c r="AL34" s="374"/>
      <c r="AM34" s="387" t="str">
        <f t="shared" si="19"/>
        <v/>
      </c>
      <c r="AN34" s="387"/>
      <c r="AO34" s="471"/>
      <c r="AP34" s="960" t="str" cm="1">
        <f t="array" ref="AP34">(ADDRESS(ROW(),COLUMN()-38+MATCH(1,FREQUENCY(1,N(H34:AM34="")),)))</f>
        <v>$E$34</v>
      </c>
    </row>
    <row r="35" spans="1:42" ht="15.6" x14ac:dyDescent="0.3">
      <c r="A35" s="86" t="s">
        <v>1659</v>
      </c>
      <c r="B35" s="89">
        <v>32</v>
      </c>
      <c r="C35" s="337"/>
      <c r="D35" s="348" t="str">
        <f>IF(Tabelle2214[[#This Row],[Spalte3]]&lt;&gt;"","min","")</f>
        <v/>
      </c>
      <c r="E35" s="345"/>
      <c r="F35" s="387"/>
      <c r="G35" s="476" t="str">
        <f t="shared" ca="1" si="20"/>
        <v/>
      </c>
      <c r="H35" s="387"/>
      <c r="I35" s="387"/>
      <c r="J35" s="959" t="str">
        <f t="shared" si="0"/>
        <v/>
      </c>
      <c r="K35" s="376" t="str">
        <f t="shared" si="1"/>
        <v/>
      </c>
      <c r="L35" s="387"/>
      <c r="M35" s="959" t="str">
        <f t="shared" si="2"/>
        <v/>
      </c>
      <c r="N35" s="376" t="str">
        <f t="shared" si="3"/>
        <v/>
      </c>
      <c r="O35" s="387"/>
      <c r="P35" s="959" t="str">
        <f t="shared" si="4"/>
        <v/>
      </c>
      <c r="Q35" s="374" t="str">
        <f t="shared" si="5"/>
        <v/>
      </c>
      <c r="R35" s="387"/>
      <c r="S35" s="959" t="str">
        <f t="shared" si="6"/>
        <v/>
      </c>
      <c r="T35" s="374" t="str">
        <f t="shared" si="7"/>
        <v/>
      </c>
      <c r="U35" s="387"/>
      <c r="V35" s="959" t="str">
        <f t="shared" si="8"/>
        <v/>
      </c>
      <c r="W35" s="374" t="str">
        <f t="shared" si="9"/>
        <v/>
      </c>
      <c r="X35" s="387"/>
      <c r="Y35" s="959" t="str">
        <f t="shared" si="10"/>
        <v/>
      </c>
      <c r="Z35" s="374" t="str">
        <f t="shared" si="11"/>
        <v/>
      </c>
      <c r="AA35" s="387"/>
      <c r="AB35" s="959" t="str">
        <f t="shared" si="12"/>
        <v/>
      </c>
      <c r="AC35" s="374" t="str">
        <f t="shared" si="13"/>
        <v/>
      </c>
      <c r="AD35" s="387"/>
      <c r="AE35" s="959" t="str">
        <f t="shared" si="14"/>
        <v/>
      </c>
      <c r="AF35" s="374" t="str">
        <f t="shared" si="15"/>
        <v/>
      </c>
      <c r="AG35" s="387"/>
      <c r="AH35" s="959" t="str">
        <f t="shared" si="16"/>
        <v/>
      </c>
      <c r="AI35" s="374" t="str">
        <f t="shared" si="17"/>
        <v/>
      </c>
      <c r="AJ35" s="387"/>
      <c r="AK35" s="959" t="str">
        <f t="shared" si="18"/>
        <v/>
      </c>
      <c r="AL35" s="374"/>
      <c r="AM35" s="387" t="str">
        <f t="shared" si="19"/>
        <v/>
      </c>
      <c r="AN35" s="387"/>
      <c r="AO35" s="471"/>
      <c r="AP35" s="960" t="str" cm="1">
        <f t="array" ref="AP35">(ADDRESS(ROW(),COLUMN()-38+MATCH(1,FREQUENCY(1,N(H35:AM35="")),)))</f>
        <v>$E$35</v>
      </c>
    </row>
    <row r="36" spans="1:42" ht="15.6" x14ac:dyDescent="0.3">
      <c r="A36" s="85" t="s">
        <v>1659</v>
      </c>
      <c r="B36" s="88">
        <v>33</v>
      </c>
      <c r="C36" s="335"/>
      <c r="D36" s="348" t="str">
        <f>IF(Tabelle2214[[#This Row],[Spalte3]]&lt;&gt;"","min","")</f>
        <v/>
      </c>
      <c r="E36" s="345"/>
      <c r="F36" s="387"/>
      <c r="G36" s="476" t="str">
        <f t="shared" ref="G36:G53" ca="1" si="21">IF(F36&lt;&gt;"",
IF(AND(H36&lt;&gt;"",I36=""),
H36/F36,
IF(F36&lt;&gt;"",
INDIRECT(AP36)/F36,"")),"")</f>
        <v/>
      </c>
      <c r="H36" s="387"/>
      <c r="I36" s="387"/>
      <c r="J36" s="958" t="str">
        <f t="shared" ref="J36:J53" si="22">IF(I36="","",
IF(AND($D36="max",H36&gt;I36),ABS(K36),
IF(AND($D36="max",H36&lt;I36),-K36,
IF(AND($D36="min",K36&lt;0),K36,K36))))</f>
        <v/>
      </c>
      <c r="K36" s="376" t="str">
        <f t="shared" ref="K36:K53" si="23">IF(I36="","",
IF(I36&lt;&gt;"",
IF(H36=0,100%,
IF(I36=0,-100%,
IF(H36="",0%,
IF(H36&lt;I36,(100/H36*I36/100)-1,-(100/I36*H36/100)+1)))),
IF($C36&lt;&gt;0,0,"")))</f>
        <v/>
      </c>
      <c r="L36" s="387"/>
      <c r="M36" s="958" t="str">
        <f t="shared" ref="M36:M53" si="24">IF(L36="","",
IF(AND($D36="max",K36&gt;N36),ABS(N36),
IF(AND($D36="max",K36&lt;N36),-N36,
IF(AND($D36="min",N36&lt;0),N36,N36))))</f>
        <v/>
      </c>
      <c r="N36" s="376" t="str">
        <f t="shared" ref="N36:N53" si="25">IF(L36="","",
IF(L36&lt;&gt;"",
IF(I36=0,100%,
IF(I36="",0%,
IF(L36=0,-100%,
IF(I36&lt;L36,(100/I36*L36/100)-1,-(100/L36*I36/100)+1)))),
IF($C36&lt;&gt;0,0,"")))</f>
        <v/>
      </c>
      <c r="O36" s="387"/>
      <c r="P36" s="959" t="str">
        <f t="shared" ref="P36:P53" si="26">IF(O36="","",
IF(AND($D36="max",N36&gt;Q36),ABS(Q36),
IF(AND($D36="max",N36&lt;Q36),-Q36,
IF(AND($D36="min",Q36&lt;0),Q36,Q36))))</f>
        <v/>
      </c>
      <c r="Q36" s="374" t="str">
        <f t="shared" ref="Q36:Q53" si="27">IF(O36="","",
IF(O36&lt;&gt;"",
IF(L36=0,100%,
IF(L36="",0%,
IF(O36=0,-100%,
IF(L36&lt;O36,(100/L36*O36/100)-1,-(100/O36*L36/100)+1)))),
IF($C36&lt;&gt;0,0,"")))</f>
        <v/>
      </c>
      <c r="R36" s="387"/>
      <c r="S36" s="958" t="str">
        <f t="shared" ref="S36:S53" si="28">IF(R36="","",
IF(AND($D36="max",Q36&gt;T36),ABS(T36),
IF(AND($D36="max",Q36&lt;T36),-T36,
IF(AND($D36="min",T36&lt;0),T36,T36))))</f>
        <v/>
      </c>
      <c r="T36" s="374" t="str">
        <f t="shared" ref="T36:T53" si="29">IF(R36="","",
IF(R36&lt;&gt;"",
IF(O36=0,100%,
IF(O36="",0%,
IF(R36=0,-100%,
IF(O36&lt;R36,(100/O36*R36/100)-1,-(100/R36*O36/100)+1)))),
IF($C36&lt;&gt;0,0,"")))</f>
        <v/>
      </c>
      <c r="U36" s="387"/>
      <c r="V36" s="958" t="str">
        <f t="shared" ref="V36:V53" si="30">IF(U36="","",
IF(AND($D36="max",T36&gt;W36),ABS(W36),
IF(AND($D36="max",T36&lt;W36),-W36,
IF(AND($D36="min",W36&lt;0),W36,W36))))</f>
        <v/>
      </c>
      <c r="W36" s="374" t="str">
        <f t="shared" ref="W36:W53" si="31">IF(U36="","",
IF(U36&lt;&gt;"",
IF(R36=0,100%,
IF(R36="",0%,
IF(U36=0,-100%,
IF(R36&lt;U36,(100/R36*U36/100)-1,-(100/U36*R36/100)+1)))),
IF($C36&lt;&gt;0,0,"")))</f>
        <v/>
      </c>
      <c r="X36" s="387"/>
      <c r="Y36" s="958" t="str">
        <f t="shared" ref="Y36:Y53" si="32">IF(X36="","",
IF(AND($D36="max",W36&gt;Z36),ABS(Z36),
IF(AND($D36="max",W36&lt;Z36),-Z36,
IF(AND($D36="min",Z36&lt;0),Z36,Z36))))</f>
        <v/>
      </c>
      <c r="Z36" s="374" t="str">
        <f t="shared" ref="Z36:Z53" si="33">IF(X36="","",
IF(X36&lt;&gt;"",
IF(U36=0,100%,
IF(U36="",0%,
IF(X36=0,-100%,
IF(U36&lt;X36,(100/U36*X36/100)-1,-(100/X36*U36/100)+1)))),
IF($C36&lt;&gt;0,0,"")))</f>
        <v/>
      </c>
      <c r="AA36" s="387"/>
      <c r="AB36" s="958" t="str">
        <f t="shared" ref="AB36:AB53" si="34">IF(AA36="","",
IF(AND($D36="max",Z36&gt;AC36),ABS(AC36),
IF(AND($D36="max",Z36&lt;AC36),-AC36,
IF(AND($D36="min",AC36&lt;0),AC36,AC36))))</f>
        <v/>
      </c>
      <c r="AC36" s="374" t="str">
        <f t="shared" ref="AC36:AC53" si="35">IF(AA36="","",
IF(AA36&lt;&gt;"",
IF(X36=0,100%,
IF(X36="",0%,
IF(AA36=0,-100%,
IF(X36&lt;AA36,(100/X36*AA36/100)-1,-(100/AA36*X36/100)+1)))),
IF($C36&lt;&gt;0,0,"")))</f>
        <v/>
      </c>
      <c r="AD36" s="387"/>
      <c r="AE36" s="958" t="str">
        <f t="shared" ref="AE36:AE53" si="36">IF(AD36="","",
IF(AND($D36="max",AC36&gt;AF36),ABS(AF36),
IF(AND($D36="max",AC36&lt;AF36),-AF36,
IF(AND($D36="min",AF36&lt;0),AF36,AF36))))</f>
        <v/>
      </c>
      <c r="AF36" s="374" t="str">
        <f t="shared" ref="AF36:AF53" si="37">IF(AD36="","",
IF(AD36&lt;&gt;"",
IF(AA36=0,100%,
IF(AA36="",0%,
IF(AD36=0,-100%,
IF(AA36&lt;AD36,(100/AA36*AD36/100)-1,-(100/AD36*AA36/100)+1)))),
IF($C36&lt;&gt;0,0,"")))</f>
        <v/>
      </c>
      <c r="AG36" s="387"/>
      <c r="AH36" s="958" t="str">
        <f t="shared" ref="AH36:AH53" si="38">IF(AG36="","",
IF(AND($D36="max",AF36&gt;AI36),ABS(AI36),
IF(AND($D36="max",AF36&lt;AI36),-AI36,
IF(AND($D36="min",AI36&lt;0),AI36,AI36))))</f>
        <v/>
      </c>
      <c r="AI36" s="374" t="str">
        <f t="shared" ref="AI36:AI53" si="39">IF(AG36="","",
IF(AG36&lt;&gt;"",
IF(AD36=0,100%,
IF(AD36="",0%,
IF(AG36=0,-100%,
IF(AD36&lt;AG36,(100/AD36*AG36/100)-1,-(100/AG36*AD36/100)+1)))),
IF($C36&lt;&gt;0,0,"")))</f>
        <v/>
      </c>
      <c r="AJ36" s="387"/>
      <c r="AK36" s="958" t="str">
        <f t="shared" si="18"/>
        <v/>
      </c>
      <c r="AL36" s="374"/>
      <c r="AM36" s="387" t="str">
        <f t="shared" ref="AM36:AM53" si="40">IF(AK36="","",
IF(AK36&lt;&gt;"",
IF(AH36=0,100%,
IF(AH36="",0%,
IF(AK36=0,-100%,
IF(AH36&lt;AK36,(100/AH36*AK36/100)-1,-(100/AK36*AH36/100)+1)))),
IF($C36&lt;&gt;0,0,"")))</f>
        <v/>
      </c>
      <c r="AN36" s="387"/>
      <c r="AO36" s="471"/>
      <c r="AP36" s="960" t="str" cm="1">
        <f t="array" ref="AP36">(ADDRESS(ROW(),COLUMN()-38+MATCH(1,FREQUENCY(1,N(H36:AM36="")),)))</f>
        <v>$E$36</v>
      </c>
    </row>
    <row r="37" spans="1:42" ht="15.6" x14ac:dyDescent="0.3">
      <c r="A37" s="86" t="s">
        <v>1659</v>
      </c>
      <c r="B37" s="89">
        <v>34</v>
      </c>
      <c r="C37" s="337"/>
      <c r="D37" s="348" t="str">
        <f>IF(Tabelle2214[[#This Row],[Spalte3]]&lt;&gt;"","min","")</f>
        <v/>
      </c>
      <c r="E37" s="345"/>
      <c r="F37" s="387"/>
      <c r="G37" s="476" t="str">
        <f t="shared" ca="1" si="21"/>
        <v/>
      </c>
      <c r="H37" s="387"/>
      <c r="I37" s="387"/>
      <c r="J37" s="959" t="str">
        <f t="shared" si="22"/>
        <v/>
      </c>
      <c r="K37" s="376" t="str">
        <f t="shared" si="23"/>
        <v/>
      </c>
      <c r="L37" s="387"/>
      <c r="M37" s="959" t="str">
        <f t="shared" si="24"/>
        <v/>
      </c>
      <c r="N37" s="376" t="str">
        <f t="shared" si="25"/>
        <v/>
      </c>
      <c r="O37" s="387"/>
      <c r="P37" s="959" t="str">
        <f t="shared" si="26"/>
        <v/>
      </c>
      <c r="Q37" s="374" t="str">
        <f t="shared" si="27"/>
        <v/>
      </c>
      <c r="R37" s="387"/>
      <c r="S37" s="959" t="str">
        <f t="shared" si="28"/>
        <v/>
      </c>
      <c r="T37" s="374" t="str">
        <f t="shared" si="29"/>
        <v/>
      </c>
      <c r="U37" s="387"/>
      <c r="V37" s="959" t="str">
        <f t="shared" si="30"/>
        <v/>
      </c>
      <c r="W37" s="374" t="str">
        <f t="shared" si="31"/>
        <v/>
      </c>
      <c r="X37" s="387"/>
      <c r="Y37" s="959" t="str">
        <f t="shared" si="32"/>
        <v/>
      </c>
      <c r="Z37" s="374" t="str">
        <f t="shared" si="33"/>
        <v/>
      </c>
      <c r="AA37" s="387"/>
      <c r="AB37" s="959" t="str">
        <f t="shared" si="34"/>
        <v/>
      </c>
      <c r="AC37" s="374" t="str">
        <f t="shared" si="35"/>
        <v/>
      </c>
      <c r="AD37" s="387"/>
      <c r="AE37" s="959" t="str">
        <f t="shared" si="36"/>
        <v/>
      </c>
      <c r="AF37" s="374" t="str">
        <f t="shared" si="37"/>
        <v/>
      </c>
      <c r="AG37" s="387"/>
      <c r="AH37" s="959" t="str">
        <f t="shared" si="38"/>
        <v/>
      </c>
      <c r="AI37" s="374" t="str">
        <f t="shared" si="39"/>
        <v/>
      </c>
      <c r="AJ37" s="387"/>
      <c r="AK37" s="959" t="str">
        <f t="shared" si="18"/>
        <v/>
      </c>
      <c r="AL37" s="374"/>
      <c r="AM37" s="387" t="str">
        <f t="shared" si="40"/>
        <v/>
      </c>
      <c r="AN37" s="387"/>
      <c r="AO37" s="471"/>
      <c r="AP37" s="960" t="str" cm="1">
        <f t="array" ref="AP37">(ADDRESS(ROW(),COLUMN()-38+MATCH(1,FREQUENCY(1,N(H37:AM37="")),)))</f>
        <v>$E$37</v>
      </c>
    </row>
    <row r="38" spans="1:42" ht="15.6" x14ac:dyDescent="0.3">
      <c r="A38" s="85" t="s">
        <v>1659</v>
      </c>
      <c r="B38" s="88">
        <v>35</v>
      </c>
      <c r="C38" s="335"/>
      <c r="D38" s="348" t="str">
        <f>IF(Tabelle2214[[#This Row],[Spalte3]]&lt;&gt;"","min","")</f>
        <v/>
      </c>
      <c r="E38" s="345"/>
      <c r="F38" s="387"/>
      <c r="G38" s="476" t="str">
        <f t="shared" ca="1" si="21"/>
        <v/>
      </c>
      <c r="H38" s="387"/>
      <c r="I38" s="387"/>
      <c r="J38" s="958" t="str">
        <f t="shared" si="22"/>
        <v/>
      </c>
      <c r="K38" s="376" t="str">
        <f t="shared" si="23"/>
        <v/>
      </c>
      <c r="L38" s="387"/>
      <c r="M38" s="958" t="str">
        <f t="shared" si="24"/>
        <v/>
      </c>
      <c r="N38" s="376" t="str">
        <f t="shared" si="25"/>
        <v/>
      </c>
      <c r="O38" s="387"/>
      <c r="P38" s="959" t="str">
        <f t="shared" si="26"/>
        <v/>
      </c>
      <c r="Q38" s="374" t="str">
        <f t="shared" si="27"/>
        <v/>
      </c>
      <c r="R38" s="387"/>
      <c r="S38" s="958" t="str">
        <f t="shared" si="28"/>
        <v/>
      </c>
      <c r="T38" s="374" t="str">
        <f t="shared" si="29"/>
        <v/>
      </c>
      <c r="U38" s="387"/>
      <c r="V38" s="958" t="str">
        <f t="shared" si="30"/>
        <v/>
      </c>
      <c r="W38" s="374" t="str">
        <f t="shared" si="31"/>
        <v/>
      </c>
      <c r="X38" s="387"/>
      <c r="Y38" s="958" t="str">
        <f t="shared" si="32"/>
        <v/>
      </c>
      <c r="Z38" s="374" t="str">
        <f t="shared" si="33"/>
        <v/>
      </c>
      <c r="AA38" s="387"/>
      <c r="AB38" s="958" t="str">
        <f t="shared" si="34"/>
        <v/>
      </c>
      <c r="AC38" s="374" t="str">
        <f t="shared" si="35"/>
        <v/>
      </c>
      <c r="AD38" s="387"/>
      <c r="AE38" s="958" t="str">
        <f t="shared" si="36"/>
        <v/>
      </c>
      <c r="AF38" s="374" t="str">
        <f t="shared" si="37"/>
        <v/>
      </c>
      <c r="AG38" s="387"/>
      <c r="AH38" s="958" t="str">
        <f t="shared" si="38"/>
        <v/>
      </c>
      <c r="AI38" s="374" t="str">
        <f t="shared" si="39"/>
        <v/>
      </c>
      <c r="AJ38" s="387"/>
      <c r="AK38" s="958" t="str">
        <f t="shared" si="18"/>
        <v/>
      </c>
      <c r="AL38" s="374"/>
      <c r="AM38" s="387" t="str">
        <f t="shared" si="40"/>
        <v/>
      </c>
      <c r="AN38" s="387"/>
      <c r="AO38" s="471"/>
      <c r="AP38" s="960" t="str" cm="1">
        <f t="array" ref="AP38">(ADDRESS(ROW(),COLUMN()-38+MATCH(1,FREQUENCY(1,N(H38:AM38="")),)))</f>
        <v>$E$38</v>
      </c>
    </row>
    <row r="39" spans="1:42" ht="15.6" x14ac:dyDescent="0.3">
      <c r="A39" s="86" t="s">
        <v>1659</v>
      </c>
      <c r="B39" s="89">
        <v>36</v>
      </c>
      <c r="C39" s="337"/>
      <c r="D39" s="348" t="str">
        <f>IF(Tabelle2214[[#This Row],[Spalte3]]&lt;&gt;"","min","")</f>
        <v/>
      </c>
      <c r="E39" s="345"/>
      <c r="F39" s="387"/>
      <c r="G39" s="476" t="str">
        <f t="shared" ca="1" si="21"/>
        <v/>
      </c>
      <c r="H39" s="387"/>
      <c r="I39" s="387"/>
      <c r="J39" s="959" t="str">
        <f t="shared" si="22"/>
        <v/>
      </c>
      <c r="K39" s="376" t="str">
        <f t="shared" si="23"/>
        <v/>
      </c>
      <c r="L39" s="387"/>
      <c r="M39" s="959" t="str">
        <f t="shared" si="24"/>
        <v/>
      </c>
      <c r="N39" s="376" t="str">
        <f t="shared" si="25"/>
        <v/>
      </c>
      <c r="O39" s="387"/>
      <c r="P39" s="959" t="str">
        <f t="shared" si="26"/>
        <v/>
      </c>
      <c r="Q39" s="374" t="str">
        <f t="shared" si="27"/>
        <v/>
      </c>
      <c r="R39" s="387"/>
      <c r="S39" s="959" t="str">
        <f t="shared" si="28"/>
        <v/>
      </c>
      <c r="T39" s="374" t="str">
        <f t="shared" si="29"/>
        <v/>
      </c>
      <c r="U39" s="387"/>
      <c r="V39" s="959" t="str">
        <f t="shared" si="30"/>
        <v/>
      </c>
      <c r="W39" s="374" t="str">
        <f t="shared" si="31"/>
        <v/>
      </c>
      <c r="X39" s="387"/>
      <c r="Y39" s="959" t="str">
        <f t="shared" si="32"/>
        <v/>
      </c>
      <c r="Z39" s="374" t="str">
        <f t="shared" si="33"/>
        <v/>
      </c>
      <c r="AA39" s="387"/>
      <c r="AB39" s="959" t="str">
        <f t="shared" si="34"/>
        <v/>
      </c>
      <c r="AC39" s="374" t="str">
        <f t="shared" si="35"/>
        <v/>
      </c>
      <c r="AD39" s="387"/>
      <c r="AE39" s="959" t="str">
        <f t="shared" si="36"/>
        <v/>
      </c>
      <c r="AF39" s="374" t="str">
        <f t="shared" si="37"/>
        <v/>
      </c>
      <c r="AG39" s="387"/>
      <c r="AH39" s="959" t="str">
        <f t="shared" si="38"/>
        <v/>
      </c>
      <c r="AI39" s="374" t="str">
        <f t="shared" si="39"/>
        <v/>
      </c>
      <c r="AJ39" s="387"/>
      <c r="AK39" s="959" t="str">
        <f t="shared" si="18"/>
        <v/>
      </c>
      <c r="AL39" s="374"/>
      <c r="AM39" s="387" t="str">
        <f t="shared" si="40"/>
        <v/>
      </c>
      <c r="AN39" s="387"/>
      <c r="AO39" s="471"/>
      <c r="AP39" s="960" t="str" cm="1">
        <f t="array" ref="AP39">(ADDRESS(ROW(),COLUMN()-38+MATCH(1,FREQUENCY(1,N(H39:AM39="")),)))</f>
        <v>$E$39</v>
      </c>
    </row>
    <row r="40" spans="1:42" ht="15.6" x14ac:dyDescent="0.3">
      <c r="A40" s="85" t="s">
        <v>1659</v>
      </c>
      <c r="B40" s="88">
        <v>37</v>
      </c>
      <c r="C40" s="335"/>
      <c r="D40" s="348" t="str">
        <f>IF(Tabelle2214[[#This Row],[Spalte3]]&lt;&gt;"","min","")</f>
        <v/>
      </c>
      <c r="E40" s="345"/>
      <c r="F40" s="387"/>
      <c r="G40" s="476" t="str">
        <f t="shared" ca="1" si="21"/>
        <v/>
      </c>
      <c r="H40" s="387"/>
      <c r="I40" s="387"/>
      <c r="J40" s="958" t="str">
        <f t="shared" si="22"/>
        <v/>
      </c>
      <c r="K40" s="376" t="str">
        <f t="shared" si="23"/>
        <v/>
      </c>
      <c r="L40" s="387"/>
      <c r="M40" s="958" t="str">
        <f t="shared" si="24"/>
        <v/>
      </c>
      <c r="N40" s="376" t="str">
        <f t="shared" si="25"/>
        <v/>
      </c>
      <c r="O40" s="387"/>
      <c r="P40" s="959" t="str">
        <f t="shared" si="26"/>
        <v/>
      </c>
      <c r="Q40" s="374" t="str">
        <f t="shared" si="27"/>
        <v/>
      </c>
      <c r="R40" s="387"/>
      <c r="S40" s="958" t="str">
        <f t="shared" si="28"/>
        <v/>
      </c>
      <c r="T40" s="374" t="str">
        <f t="shared" si="29"/>
        <v/>
      </c>
      <c r="U40" s="387"/>
      <c r="V40" s="958" t="str">
        <f t="shared" si="30"/>
        <v/>
      </c>
      <c r="W40" s="374" t="str">
        <f t="shared" si="31"/>
        <v/>
      </c>
      <c r="X40" s="387"/>
      <c r="Y40" s="958" t="str">
        <f t="shared" si="32"/>
        <v/>
      </c>
      <c r="Z40" s="374" t="str">
        <f t="shared" si="33"/>
        <v/>
      </c>
      <c r="AA40" s="387"/>
      <c r="AB40" s="958" t="str">
        <f t="shared" si="34"/>
        <v/>
      </c>
      <c r="AC40" s="374" t="str">
        <f t="shared" si="35"/>
        <v/>
      </c>
      <c r="AD40" s="387"/>
      <c r="AE40" s="958" t="str">
        <f t="shared" si="36"/>
        <v/>
      </c>
      <c r="AF40" s="374" t="str">
        <f t="shared" si="37"/>
        <v/>
      </c>
      <c r="AG40" s="387"/>
      <c r="AH40" s="958" t="str">
        <f t="shared" si="38"/>
        <v/>
      </c>
      <c r="AI40" s="374" t="str">
        <f t="shared" si="39"/>
        <v/>
      </c>
      <c r="AJ40" s="387"/>
      <c r="AK40" s="958" t="str">
        <f t="shared" si="18"/>
        <v/>
      </c>
      <c r="AL40" s="374"/>
      <c r="AM40" s="387" t="str">
        <f t="shared" si="40"/>
        <v/>
      </c>
      <c r="AN40" s="387"/>
      <c r="AO40" s="471"/>
      <c r="AP40" s="960" t="str" cm="1">
        <f t="array" ref="AP40">(ADDRESS(ROW(),COLUMN()-38+MATCH(1,FREQUENCY(1,N(H40:AM40="")),)))</f>
        <v>$E$40</v>
      </c>
    </row>
    <row r="41" spans="1:42" ht="15.6" x14ac:dyDescent="0.3">
      <c r="A41" s="86" t="s">
        <v>1659</v>
      </c>
      <c r="B41" s="89">
        <v>38</v>
      </c>
      <c r="C41" s="337"/>
      <c r="D41" s="348" t="str">
        <f>IF(Tabelle2214[[#This Row],[Spalte3]]&lt;&gt;"","min","")</f>
        <v/>
      </c>
      <c r="E41" s="345"/>
      <c r="F41" s="387"/>
      <c r="G41" s="476" t="str">
        <f t="shared" ca="1" si="21"/>
        <v/>
      </c>
      <c r="H41" s="387"/>
      <c r="I41" s="387"/>
      <c r="J41" s="959" t="str">
        <f t="shared" si="22"/>
        <v/>
      </c>
      <c r="K41" s="376" t="str">
        <f t="shared" si="23"/>
        <v/>
      </c>
      <c r="L41" s="387"/>
      <c r="M41" s="959" t="str">
        <f t="shared" si="24"/>
        <v/>
      </c>
      <c r="N41" s="376" t="str">
        <f t="shared" si="25"/>
        <v/>
      </c>
      <c r="O41" s="387"/>
      <c r="P41" s="959" t="str">
        <f t="shared" si="26"/>
        <v/>
      </c>
      <c r="Q41" s="374" t="str">
        <f t="shared" si="27"/>
        <v/>
      </c>
      <c r="R41" s="387"/>
      <c r="S41" s="959" t="str">
        <f t="shared" si="28"/>
        <v/>
      </c>
      <c r="T41" s="374" t="str">
        <f t="shared" si="29"/>
        <v/>
      </c>
      <c r="U41" s="387"/>
      <c r="V41" s="959" t="str">
        <f t="shared" si="30"/>
        <v/>
      </c>
      <c r="W41" s="374" t="str">
        <f t="shared" si="31"/>
        <v/>
      </c>
      <c r="X41" s="387"/>
      <c r="Y41" s="959" t="str">
        <f t="shared" si="32"/>
        <v/>
      </c>
      <c r="Z41" s="374" t="str">
        <f t="shared" si="33"/>
        <v/>
      </c>
      <c r="AA41" s="387"/>
      <c r="AB41" s="959" t="str">
        <f t="shared" si="34"/>
        <v/>
      </c>
      <c r="AC41" s="374" t="str">
        <f t="shared" si="35"/>
        <v/>
      </c>
      <c r="AD41" s="387"/>
      <c r="AE41" s="959" t="str">
        <f t="shared" si="36"/>
        <v/>
      </c>
      <c r="AF41" s="374" t="str">
        <f t="shared" si="37"/>
        <v/>
      </c>
      <c r="AG41" s="387"/>
      <c r="AH41" s="959" t="str">
        <f t="shared" si="38"/>
        <v/>
      </c>
      <c r="AI41" s="374" t="str">
        <f t="shared" si="39"/>
        <v/>
      </c>
      <c r="AJ41" s="387"/>
      <c r="AK41" s="959" t="str">
        <f t="shared" si="18"/>
        <v/>
      </c>
      <c r="AL41" s="374"/>
      <c r="AM41" s="387" t="str">
        <f t="shared" si="40"/>
        <v/>
      </c>
      <c r="AN41" s="387"/>
      <c r="AO41" s="471"/>
      <c r="AP41" s="960" t="str" cm="1">
        <f t="array" ref="AP41">(ADDRESS(ROW(),COLUMN()-38+MATCH(1,FREQUENCY(1,N(H41:AM41="")),)))</f>
        <v>$E$41</v>
      </c>
    </row>
    <row r="42" spans="1:42" ht="15.6" x14ac:dyDescent="0.3">
      <c r="A42" s="85" t="s">
        <v>1659</v>
      </c>
      <c r="B42" s="88">
        <v>39</v>
      </c>
      <c r="C42" s="335"/>
      <c r="D42" s="348" t="str">
        <f>IF(Tabelle2214[[#This Row],[Spalte3]]&lt;&gt;"","min","")</f>
        <v/>
      </c>
      <c r="E42" s="345"/>
      <c r="F42" s="387"/>
      <c r="G42" s="476" t="str">
        <f t="shared" ca="1" si="21"/>
        <v/>
      </c>
      <c r="H42" s="387"/>
      <c r="I42" s="387"/>
      <c r="J42" s="958" t="str">
        <f t="shared" si="22"/>
        <v/>
      </c>
      <c r="K42" s="376" t="str">
        <f t="shared" si="23"/>
        <v/>
      </c>
      <c r="L42" s="387"/>
      <c r="M42" s="958" t="str">
        <f t="shared" si="24"/>
        <v/>
      </c>
      <c r="N42" s="376" t="str">
        <f t="shared" si="25"/>
        <v/>
      </c>
      <c r="O42" s="387"/>
      <c r="P42" s="959" t="str">
        <f t="shared" si="26"/>
        <v/>
      </c>
      <c r="Q42" s="374" t="str">
        <f t="shared" si="27"/>
        <v/>
      </c>
      <c r="R42" s="387"/>
      <c r="S42" s="958" t="str">
        <f t="shared" si="28"/>
        <v/>
      </c>
      <c r="T42" s="374" t="str">
        <f t="shared" si="29"/>
        <v/>
      </c>
      <c r="U42" s="387"/>
      <c r="V42" s="958" t="str">
        <f t="shared" si="30"/>
        <v/>
      </c>
      <c r="W42" s="374" t="str">
        <f t="shared" si="31"/>
        <v/>
      </c>
      <c r="X42" s="387"/>
      <c r="Y42" s="958" t="str">
        <f t="shared" si="32"/>
        <v/>
      </c>
      <c r="Z42" s="374" t="str">
        <f t="shared" si="33"/>
        <v/>
      </c>
      <c r="AA42" s="387"/>
      <c r="AB42" s="958" t="str">
        <f t="shared" si="34"/>
        <v/>
      </c>
      <c r="AC42" s="374" t="str">
        <f t="shared" si="35"/>
        <v/>
      </c>
      <c r="AD42" s="387"/>
      <c r="AE42" s="958" t="str">
        <f t="shared" si="36"/>
        <v/>
      </c>
      <c r="AF42" s="374" t="str">
        <f t="shared" si="37"/>
        <v/>
      </c>
      <c r="AG42" s="387"/>
      <c r="AH42" s="958" t="str">
        <f t="shared" si="38"/>
        <v/>
      </c>
      <c r="AI42" s="374" t="str">
        <f t="shared" si="39"/>
        <v/>
      </c>
      <c r="AJ42" s="387"/>
      <c r="AK42" s="958" t="str">
        <f t="shared" si="18"/>
        <v/>
      </c>
      <c r="AL42" s="374"/>
      <c r="AM42" s="387" t="str">
        <f t="shared" si="40"/>
        <v/>
      </c>
      <c r="AN42" s="387"/>
      <c r="AO42" s="471"/>
      <c r="AP42" s="960" t="str" cm="1">
        <f t="array" ref="AP42">(ADDRESS(ROW(),COLUMN()-38+MATCH(1,FREQUENCY(1,N(H42:AM42="")),)))</f>
        <v>$E$42</v>
      </c>
    </row>
    <row r="43" spans="1:42" ht="15.6" x14ac:dyDescent="0.3">
      <c r="A43" s="86" t="s">
        <v>1659</v>
      </c>
      <c r="B43" s="89">
        <v>40</v>
      </c>
      <c r="C43" s="337"/>
      <c r="D43" s="348" t="str">
        <f>IF(Tabelle2214[[#This Row],[Spalte3]]&lt;&gt;"","min","")</f>
        <v/>
      </c>
      <c r="E43" s="345"/>
      <c r="F43" s="387"/>
      <c r="G43" s="476" t="str">
        <f t="shared" ca="1" si="21"/>
        <v/>
      </c>
      <c r="H43" s="387"/>
      <c r="I43" s="387"/>
      <c r="J43" s="959" t="str">
        <f t="shared" si="22"/>
        <v/>
      </c>
      <c r="K43" s="376" t="str">
        <f t="shared" si="23"/>
        <v/>
      </c>
      <c r="L43" s="387"/>
      <c r="M43" s="959" t="str">
        <f t="shared" si="24"/>
        <v/>
      </c>
      <c r="N43" s="376" t="str">
        <f t="shared" si="25"/>
        <v/>
      </c>
      <c r="O43" s="387"/>
      <c r="P43" s="959" t="str">
        <f t="shared" si="26"/>
        <v/>
      </c>
      <c r="Q43" s="374" t="str">
        <f t="shared" si="27"/>
        <v/>
      </c>
      <c r="R43" s="387"/>
      <c r="S43" s="959" t="str">
        <f t="shared" si="28"/>
        <v/>
      </c>
      <c r="T43" s="374" t="str">
        <f t="shared" si="29"/>
        <v/>
      </c>
      <c r="U43" s="387"/>
      <c r="V43" s="959" t="str">
        <f t="shared" si="30"/>
        <v/>
      </c>
      <c r="W43" s="374" t="str">
        <f t="shared" si="31"/>
        <v/>
      </c>
      <c r="X43" s="387"/>
      <c r="Y43" s="959" t="str">
        <f t="shared" si="32"/>
        <v/>
      </c>
      <c r="Z43" s="374" t="str">
        <f t="shared" si="33"/>
        <v/>
      </c>
      <c r="AA43" s="387"/>
      <c r="AB43" s="959" t="str">
        <f t="shared" si="34"/>
        <v/>
      </c>
      <c r="AC43" s="374" t="str">
        <f t="shared" si="35"/>
        <v/>
      </c>
      <c r="AD43" s="387"/>
      <c r="AE43" s="959" t="str">
        <f t="shared" si="36"/>
        <v/>
      </c>
      <c r="AF43" s="374" t="str">
        <f t="shared" si="37"/>
        <v/>
      </c>
      <c r="AG43" s="387"/>
      <c r="AH43" s="959" t="str">
        <f t="shared" si="38"/>
        <v/>
      </c>
      <c r="AI43" s="374" t="str">
        <f t="shared" si="39"/>
        <v/>
      </c>
      <c r="AJ43" s="387"/>
      <c r="AK43" s="959" t="str">
        <f t="shared" si="18"/>
        <v/>
      </c>
      <c r="AL43" s="374"/>
      <c r="AM43" s="387" t="str">
        <f t="shared" si="40"/>
        <v/>
      </c>
      <c r="AN43" s="387"/>
      <c r="AO43" s="471"/>
      <c r="AP43" s="960" t="str" cm="1">
        <f t="array" ref="AP43">(ADDRESS(ROW(),COLUMN()-38+MATCH(1,FREQUENCY(1,N(H43:AM43="")),)))</f>
        <v>$E$43</v>
      </c>
    </row>
    <row r="44" spans="1:42" ht="15.6" x14ac:dyDescent="0.3">
      <c r="A44" s="85" t="s">
        <v>1659</v>
      </c>
      <c r="B44" s="88">
        <v>41</v>
      </c>
      <c r="C44" s="335"/>
      <c r="D44" s="348" t="str">
        <f>IF(Tabelle2214[[#This Row],[Spalte3]]&lt;&gt;"","min","")</f>
        <v/>
      </c>
      <c r="E44" s="346"/>
      <c r="F44" s="388"/>
      <c r="G44" s="476" t="str">
        <f t="shared" ca="1" si="21"/>
        <v/>
      </c>
      <c r="H44" s="388"/>
      <c r="I44" s="388"/>
      <c r="J44" s="959" t="str">
        <f t="shared" si="22"/>
        <v/>
      </c>
      <c r="K44" s="377" t="str">
        <f t="shared" si="23"/>
        <v/>
      </c>
      <c r="L44" s="388"/>
      <c r="M44" s="959" t="str">
        <f t="shared" si="24"/>
        <v/>
      </c>
      <c r="N44" s="377" t="str">
        <f t="shared" si="25"/>
        <v/>
      </c>
      <c r="O44" s="388"/>
      <c r="P44" s="959" t="str">
        <f t="shared" si="26"/>
        <v/>
      </c>
      <c r="Q44" s="374" t="str">
        <f t="shared" si="27"/>
        <v/>
      </c>
      <c r="R44" s="388"/>
      <c r="S44" s="959" t="str">
        <f t="shared" si="28"/>
        <v/>
      </c>
      <c r="T44" s="374" t="str">
        <f t="shared" si="29"/>
        <v/>
      </c>
      <c r="U44" s="388"/>
      <c r="V44" s="959" t="str">
        <f t="shared" si="30"/>
        <v/>
      </c>
      <c r="W44" s="374" t="str">
        <f t="shared" si="31"/>
        <v/>
      </c>
      <c r="X44" s="388"/>
      <c r="Y44" s="959" t="str">
        <f t="shared" si="32"/>
        <v/>
      </c>
      <c r="Z44" s="374" t="str">
        <f t="shared" si="33"/>
        <v/>
      </c>
      <c r="AA44" s="388"/>
      <c r="AB44" s="959" t="str">
        <f t="shared" si="34"/>
        <v/>
      </c>
      <c r="AC44" s="374" t="str">
        <f t="shared" si="35"/>
        <v/>
      </c>
      <c r="AD44" s="388"/>
      <c r="AE44" s="959" t="str">
        <f t="shared" si="36"/>
        <v/>
      </c>
      <c r="AF44" s="374" t="str">
        <f t="shared" si="37"/>
        <v/>
      </c>
      <c r="AG44" s="388"/>
      <c r="AH44" s="959" t="str">
        <f t="shared" si="38"/>
        <v/>
      </c>
      <c r="AI44" s="374" t="str">
        <f t="shared" si="39"/>
        <v/>
      </c>
      <c r="AJ44" s="388"/>
      <c r="AK44" s="959" t="str">
        <f t="shared" si="18"/>
        <v/>
      </c>
      <c r="AL44" s="374"/>
      <c r="AM44" s="388" t="str">
        <f t="shared" si="40"/>
        <v/>
      </c>
      <c r="AN44" s="388"/>
      <c r="AO44" s="471"/>
      <c r="AP44" s="960" t="str" cm="1">
        <f t="array" ref="AP44">(ADDRESS(ROW(),COLUMN()-38+MATCH(1,FREQUENCY(1,N(H44:AM44="")),)))</f>
        <v>$E$44</v>
      </c>
    </row>
    <row r="45" spans="1:42" ht="15.6" x14ac:dyDescent="0.3">
      <c r="A45" s="86" t="s">
        <v>1659</v>
      </c>
      <c r="B45" s="89">
        <v>42</v>
      </c>
      <c r="C45" s="337"/>
      <c r="D45" s="348" t="str">
        <f>IF(Tabelle2214[[#This Row],[Spalte3]]&lt;&gt;"","min","")</f>
        <v/>
      </c>
      <c r="E45" s="346"/>
      <c r="F45" s="388"/>
      <c r="G45" s="476" t="str">
        <f t="shared" ca="1" si="21"/>
        <v/>
      </c>
      <c r="H45" s="388"/>
      <c r="I45" s="388"/>
      <c r="J45" s="959" t="str">
        <f t="shared" si="22"/>
        <v/>
      </c>
      <c r="K45" s="377" t="str">
        <f t="shared" si="23"/>
        <v/>
      </c>
      <c r="L45" s="388"/>
      <c r="M45" s="959" t="str">
        <f t="shared" si="24"/>
        <v/>
      </c>
      <c r="N45" s="377" t="str">
        <f t="shared" si="25"/>
        <v/>
      </c>
      <c r="O45" s="388"/>
      <c r="P45" s="959" t="str">
        <f t="shared" si="26"/>
        <v/>
      </c>
      <c r="Q45" s="374" t="str">
        <f t="shared" si="27"/>
        <v/>
      </c>
      <c r="R45" s="388"/>
      <c r="S45" s="959" t="str">
        <f t="shared" si="28"/>
        <v/>
      </c>
      <c r="T45" s="374" t="str">
        <f t="shared" si="29"/>
        <v/>
      </c>
      <c r="U45" s="388"/>
      <c r="V45" s="959" t="str">
        <f t="shared" si="30"/>
        <v/>
      </c>
      <c r="W45" s="374" t="str">
        <f t="shared" si="31"/>
        <v/>
      </c>
      <c r="X45" s="388"/>
      <c r="Y45" s="959" t="str">
        <f t="shared" si="32"/>
        <v/>
      </c>
      <c r="Z45" s="374" t="str">
        <f t="shared" si="33"/>
        <v/>
      </c>
      <c r="AA45" s="388"/>
      <c r="AB45" s="959" t="str">
        <f t="shared" si="34"/>
        <v/>
      </c>
      <c r="AC45" s="374" t="str">
        <f t="shared" si="35"/>
        <v/>
      </c>
      <c r="AD45" s="388"/>
      <c r="AE45" s="959" t="str">
        <f t="shared" si="36"/>
        <v/>
      </c>
      <c r="AF45" s="374" t="str">
        <f t="shared" si="37"/>
        <v/>
      </c>
      <c r="AG45" s="388"/>
      <c r="AH45" s="959" t="str">
        <f t="shared" si="38"/>
        <v/>
      </c>
      <c r="AI45" s="374" t="str">
        <f t="shared" si="39"/>
        <v/>
      </c>
      <c r="AJ45" s="388"/>
      <c r="AK45" s="959" t="str">
        <f t="shared" si="18"/>
        <v/>
      </c>
      <c r="AL45" s="374"/>
      <c r="AM45" s="388" t="str">
        <f t="shared" si="40"/>
        <v/>
      </c>
      <c r="AN45" s="388"/>
      <c r="AO45" s="471"/>
      <c r="AP45" s="960" t="str" cm="1">
        <f t="array" ref="AP45">(ADDRESS(ROW(),COLUMN()-38+MATCH(1,FREQUENCY(1,N(H45:AM45="")),)))</f>
        <v>$E$45</v>
      </c>
    </row>
    <row r="46" spans="1:42" ht="15.6" x14ac:dyDescent="0.3">
      <c r="A46" s="85" t="s">
        <v>1659</v>
      </c>
      <c r="B46" s="88">
        <v>43</v>
      </c>
      <c r="C46" s="335"/>
      <c r="D46" s="348" t="str">
        <f>IF(Tabelle2214[[#This Row],[Spalte3]]&lt;&gt;"","min","")</f>
        <v/>
      </c>
      <c r="E46" s="346"/>
      <c r="F46" s="388"/>
      <c r="G46" s="476" t="str">
        <f t="shared" ca="1" si="21"/>
        <v/>
      </c>
      <c r="H46" s="388"/>
      <c r="I46" s="388"/>
      <c r="J46" s="959" t="str">
        <f t="shared" si="22"/>
        <v/>
      </c>
      <c r="K46" s="377" t="str">
        <f t="shared" si="23"/>
        <v/>
      </c>
      <c r="L46" s="388"/>
      <c r="M46" s="959" t="str">
        <f t="shared" si="24"/>
        <v/>
      </c>
      <c r="N46" s="377" t="str">
        <f t="shared" si="25"/>
        <v/>
      </c>
      <c r="O46" s="388"/>
      <c r="P46" s="959" t="str">
        <f t="shared" si="26"/>
        <v/>
      </c>
      <c r="Q46" s="374" t="str">
        <f t="shared" si="27"/>
        <v/>
      </c>
      <c r="R46" s="388"/>
      <c r="S46" s="959" t="str">
        <f t="shared" si="28"/>
        <v/>
      </c>
      <c r="T46" s="374" t="str">
        <f t="shared" si="29"/>
        <v/>
      </c>
      <c r="U46" s="388"/>
      <c r="V46" s="959" t="str">
        <f t="shared" si="30"/>
        <v/>
      </c>
      <c r="W46" s="374" t="str">
        <f t="shared" si="31"/>
        <v/>
      </c>
      <c r="X46" s="388"/>
      <c r="Y46" s="959" t="str">
        <f t="shared" si="32"/>
        <v/>
      </c>
      <c r="Z46" s="374" t="str">
        <f t="shared" si="33"/>
        <v/>
      </c>
      <c r="AA46" s="388"/>
      <c r="AB46" s="959" t="str">
        <f t="shared" si="34"/>
        <v/>
      </c>
      <c r="AC46" s="374" t="str">
        <f t="shared" si="35"/>
        <v/>
      </c>
      <c r="AD46" s="388"/>
      <c r="AE46" s="959" t="str">
        <f t="shared" si="36"/>
        <v/>
      </c>
      <c r="AF46" s="374" t="str">
        <f t="shared" si="37"/>
        <v/>
      </c>
      <c r="AG46" s="388"/>
      <c r="AH46" s="959" t="str">
        <f t="shared" si="38"/>
        <v/>
      </c>
      <c r="AI46" s="374" t="str">
        <f t="shared" si="39"/>
        <v/>
      </c>
      <c r="AJ46" s="388"/>
      <c r="AK46" s="959" t="str">
        <f t="shared" si="18"/>
        <v/>
      </c>
      <c r="AL46" s="374"/>
      <c r="AM46" s="388" t="str">
        <f t="shared" si="40"/>
        <v/>
      </c>
      <c r="AN46" s="388"/>
      <c r="AO46" s="471"/>
      <c r="AP46" s="960" t="str" cm="1">
        <f t="array" ref="AP46">(ADDRESS(ROW(),COLUMN()-38+MATCH(1,FREQUENCY(1,N(H46:AM46="")),)))</f>
        <v>$E$46</v>
      </c>
    </row>
    <row r="47" spans="1:42" ht="15.6" x14ac:dyDescent="0.3">
      <c r="A47" s="86" t="s">
        <v>1659</v>
      </c>
      <c r="B47" s="89">
        <v>44</v>
      </c>
      <c r="C47" s="337"/>
      <c r="D47" s="348" t="str">
        <f>IF(Tabelle2214[[#This Row],[Spalte3]]&lt;&gt;"","min","")</f>
        <v/>
      </c>
      <c r="E47" s="346"/>
      <c r="F47" s="388"/>
      <c r="G47" s="476" t="str">
        <f t="shared" ca="1" si="21"/>
        <v/>
      </c>
      <c r="H47" s="388"/>
      <c r="I47" s="388"/>
      <c r="J47" s="959" t="str">
        <f t="shared" si="22"/>
        <v/>
      </c>
      <c r="K47" s="377" t="str">
        <f t="shared" si="23"/>
        <v/>
      </c>
      <c r="L47" s="388"/>
      <c r="M47" s="959" t="str">
        <f t="shared" si="24"/>
        <v/>
      </c>
      <c r="N47" s="377" t="str">
        <f t="shared" si="25"/>
        <v/>
      </c>
      <c r="O47" s="388"/>
      <c r="P47" s="959" t="str">
        <f t="shared" si="26"/>
        <v/>
      </c>
      <c r="Q47" s="374" t="str">
        <f t="shared" si="27"/>
        <v/>
      </c>
      <c r="R47" s="388"/>
      <c r="S47" s="959" t="str">
        <f t="shared" si="28"/>
        <v/>
      </c>
      <c r="T47" s="374" t="str">
        <f t="shared" si="29"/>
        <v/>
      </c>
      <c r="U47" s="388"/>
      <c r="V47" s="959" t="str">
        <f t="shared" si="30"/>
        <v/>
      </c>
      <c r="W47" s="374" t="str">
        <f t="shared" si="31"/>
        <v/>
      </c>
      <c r="X47" s="388"/>
      <c r="Y47" s="959" t="str">
        <f t="shared" si="32"/>
        <v/>
      </c>
      <c r="Z47" s="374" t="str">
        <f t="shared" si="33"/>
        <v/>
      </c>
      <c r="AA47" s="388"/>
      <c r="AB47" s="959" t="str">
        <f t="shared" si="34"/>
        <v/>
      </c>
      <c r="AC47" s="374" t="str">
        <f t="shared" si="35"/>
        <v/>
      </c>
      <c r="AD47" s="388"/>
      <c r="AE47" s="959" t="str">
        <f t="shared" si="36"/>
        <v/>
      </c>
      <c r="AF47" s="374" t="str">
        <f t="shared" si="37"/>
        <v/>
      </c>
      <c r="AG47" s="388"/>
      <c r="AH47" s="959" t="str">
        <f t="shared" si="38"/>
        <v/>
      </c>
      <c r="AI47" s="374" t="str">
        <f t="shared" si="39"/>
        <v/>
      </c>
      <c r="AJ47" s="388"/>
      <c r="AK47" s="959" t="str">
        <f t="shared" si="18"/>
        <v/>
      </c>
      <c r="AL47" s="374"/>
      <c r="AM47" s="388" t="str">
        <f t="shared" si="40"/>
        <v/>
      </c>
      <c r="AN47" s="388"/>
      <c r="AO47" s="471"/>
      <c r="AP47" s="960" t="str" cm="1">
        <f t="array" ref="AP47">(ADDRESS(ROW(),COLUMN()-38+MATCH(1,FREQUENCY(1,N(H47:AM47="")),)))</f>
        <v>$E$47</v>
      </c>
    </row>
    <row r="48" spans="1:42" ht="15.6" x14ac:dyDescent="0.3">
      <c r="A48" s="85" t="s">
        <v>1659</v>
      </c>
      <c r="B48" s="88">
        <v>45</v>
      </c>
      <c r="C48" s="335"/>
      <c r="D48" s="348" t="str">
        <f>IF(Tabelle2214[[#This Row],[Spalte3]]&lt;&gt;"","min","")</f>
        <v/>
      </c>
      <c r="E48" s="346"/>
      <c r="F48" s="388"/>
      <c r="G48" s="476" t="str">
        <f t="shared" ca="1" si="21"/>
        <v/>
      </c>
      <c r="H48" s="388"/>
      <c r="I48" s="388"/>
      <c r="J48" s="959" t="str">
        <f t="shared" si="22"/>
        <v/>
      </c>
      <c r="K48" s="377" t="str">
        <f t="shared" si="23"/>
        <v/>
      </c>
      <c r="L48" s="388"/>
      <c r="M48" s="959" t="str">
        <f t="shared" si="24"/>
        <v/>
      </c>
      <c r="N48" s="377" t="str">
        <f t="shared" si="25"/>
        <v/>
      </c>
      <c r="O48" s="388"/>
      <c r="P48" s="959" t="str">
        <f t="shared" si="26"/>
        <v/>
      </c>
      <c r="Q48" s="374" t="str">
        <f t="shared" si="27"/>
        <v/>
      </c>
      <c r="R48" s="388"/>
      <c r="S48" s="959" t="str">
        <f t="shared" si="28"/>
        <v/>
      </c>
      <c r="T48" s="374" t="str">
        <f t="shared" si="29"/>
        <v/>
      </c>
      <c r="U48" s="388"/>
      <c r="V48" s="959" t="str">
        <f t="shared" si="30"/>
        <v/>
      </c>
      <c r="W48" s="374" t="str">
        <f t="shared" si="31"/>
        <v/>
      </c>
      <c r="X48" s="388"/>
      <c r="Y48" s="959" t="str">
        <f t="shared" si="32"/>
        <v/>
      </c>
      <c r="Z48" s="374" t="str">
        <f t="shared" si="33"/>
        <v/>
      </c>
      <c r="AA48" s="388"/>
      <c r="AB48" s="959" t="str">
        <f t="shared" si="34"/>
        <v/>
      </c>
      <c r="AC48" s="374" t="str">
        <f t="shared" si="35"/>
        <v/>
      </c>
      <c r="AD48" s="388"/>
      <c r="AE48" s="959" t="str">
        <f t="shared" si="36"/>
        <v/>
      </c>
      <c r="AF48" s="374" t="str">
        <f t="shared" si="37"/>
        <v/>
      </c>
      <c r="AG48" s="388"/>
      <c r="AH48" s="959" t="str">
        <f t="shared" si="38"/>
        <v/>
      </c>
      <c r="AI48" s="374" t="str">
        <f t="shared" si="39"/>
        <v/>
      </c>
      <c r="AJ48" s="388"/>
      <c r="AK48" s="959" t="str">
        <f t="shared" si="18"/>
        <v/>
      </c>
      <c r="AL48" s="374"/>
      <c r="AM48" s="388" t="str">
        <f t="shared" si="40"/>
        <v/>
      </c>
      <c r="AN48" s="388"/>
      <c r="AO48" s="471"/>
      <c r="AP48" s="960" t="str" cm="1">
        <f t="array" ref="AP48">(ADDRESS(ROW(),COLUMN()-38+MATCH(1,FREQUENCY(1,N(H48:AM48="")),)))</f>
        <v>$E$48</v>
      </c>
    </row>
    <row r="49" spans="1:42" ht="15.6" x14ac:dyDescent="0.3">
      <c r="A49" s="86" t="s">
        <v>1659</v>
      </c>
      <c r="B49" s="89">
        <v>46</v>
      </c>
      <c r="C49" s="337"/>
      <c r="D49" s="348" t="str">
        <f>IF(Tabelle2214[[#This Row],[Spalte3]]&lt;&gt;"","min","")</f>
        <v/>
      </c>
      <c r="E49" s="346"/>
      <c r="F49" s="388"/>
      <c r="G49" s="476" t="str">
        <f t="shared" ca="1" si="21"/>
        <v/>
      </c>
      <c r="H49" s="388"/>
      <c r="I49" s="388"/>
      <c r="J49" s="959" t="str">
        <f t="shared" si="22"/>
        <v/>
      </c>
      <c r="K49" s="377" t="str">
        <f t="shared" si="23"/>
        <v/>
      </c>
      <c r="L49" s="388"/>
      <c r="M49" s="959" t="str">
        <f t="shared" si="24"/>
        <v/>
      </c>
      <c r="N49" s="377" t="str">
        <f t="shared" si="25"/>
        <v/>
      </c>
      <c r="O49" s="388"/>
      <c r="P49" s="959" t="str">
        <f t="shared" si="26"/>
        <v/>
      </c>
      <c r="Q49" s="374" t="str">
        <f t="shared" si="27"/>
        <v/>
      </c>
      <c r="R49" s="388"/>
      <c r="S49" s="959" t="str">
        <f t="shared" si="28"/>
        <v/>
      </c>
      <c r="T49" s="374" t="str">
        <f t="shared" si="29"/>
        <v/>
      </c>
      <c r="U49" s="388"/>
      <c r="V49" s="959" t="str">
        <f t="shared" si="30"/>
        <v/>
      </c>
      <c r="W49" s="374" t="str">
        <f t="shared" si="31"/>
        <v/>
      </c>
      <c r="X49" s="388"/>
      <c r="Y49" s="959" t="str">
        <f t="shared" si="32"/>
        <v/>
      </c>
      <c r="Z49" s="374" t="str">
        <f t="shared" si="33"/>
        <v/>
      </c>
      <c r="AA49" s="388"/>
      <c r="AB49" s="959" t="str">
        <f t="shared" si="34"/>
        <v/>
      </c>
      <c r="AC49" s="374" t="str">
        <f t="shared" si="35"/>
        <v/>
      </c>
      <c r="AD49" s="388"/>
      <c r="AE49" s="959" t="str">
        <f t="shared" si="36"/>
        <v/>
      </c>
      <c r="AF49" s="374" t="str">
        <f t="shared" si="37"/>
        <v/>
      </c>
      <c r="AG49" s="388"/>
      <c r="AH49" s="959" t="str">
        <f t="shared" si="38"/>
        <v/>
      </c>
      <c r="AI49" s="374" t="str">
        <f t="shared" si="39"/>
        <v/>
      </c>
      <c r="AJ49" s="388"/>
      <c r="AK49" s="959" t="str">
        <f t="shared" si="18"/>
        <v/>
      </c>
      <c r="AL49" s="374"/>
      <c r="AM49" s="388" t="str">
        <f t="shared" si="40"/>
        <v/>
      </c>
      <c r="AN49" s="388"/>
      <c r="AO49" s="471"/>
      <c r="AP49" s="960" t="str" cm="1">
        <f t="array" ref="AP49">(ADDRESS(ROW(),COLUMN()-38+MATCH(1,FREQUENCY(1,N(H49:AM49="")),)))</f>
        <v>$E$49</v>
      </c>
    </row>
    <row r="50" spans="1:42" ht="15.6" x14ac:dyDescent="0.3">
      <c r="A50" s="85" t="s">
        <v>1659</v>
      </c>
      <c r="B50" s="88">
        <v>47</v>
      </c>
      <c r="C50" s="335"/>
      <c r="D50" s="348" t="str">
        <f>IF(Tabelle2214[[#This Row],[Spalte3]]&lt;&gt;"","min","")</f>
        <v/>
      </c>
      <c r="E50" s="346"/>
      <c r="F50" s="388"/>
      <c r="G50" s="476" t="str">
        <f t="shared" ca="1" si="21"/>
        <v/>
      </c>
      <c r="H50" s="388"/>
      <c r="I50" s="388"/>
      <c r="J50" s="959" t="str">
        <f t="shared" si="22"/>
        <v/>
      </c>
      <c r="K50" s="377" t="str">
        <f t="shared" si="23"/>
        <v/>
      </c>
      <c r="L50" s="388"/>
      <c r="M50" s="959" t="str">
        <f t="shared" si="24"/>
        <v/>
      </c>
      <c r="N50" s="377" t="str">
        <f t="shared" si="25"/>
        <v/>
      </c>
      <c r="O50" s="388"/>
      <c r="P50" s="959" t="str">
        <f t="shared" si="26"/>
        <v/>
      </c>
      <c r="Q50" s="374" t="str">
        <f t="shared" si="27"/>
        <v/>
      </c>
      <c r="R50" s="388"/>
      <c r="S50" s="959" t="str">
        <f t="shared" si="28"/>
        <v/>
      </c>
      <c r="T50" s="374" t="str">
        <f t="shared" si="29"/>
        <v/>
      </c>
      <c r="U50" s="388"/>
      <c r="V50" s="959" t="str">
        <f t="shared" si="30"/>
        <v/>
      </c>
      <c r="W50" s="374" t="str">
        <f t="shared" si="31"/>
        <v/>
      </c>
      <c r="X50" s="388"/>
      <c r="Y50" s="959" t="str">
        <f t="shared" si="32"/>
        <v/>
      </c>
      <c r="Z50" s="374" t="str">
        <f t="shared" si="33"/>
        <v/>
      </c>
      <c r="AA50" s="388"/>
      <c r="AB50" s="959" t="str">
        <f t="shared" si="34"/>
        <v/>
      </c>
      <c r="AC50" s="374" t="str">
        <f t="shared" si="35"/>
        <v/>
      </c>
      <c r="AD50" s="388"/>
      <c r="AE50" s="959" t="str">
        <f t="shared" si="36"/>
        <v/>
      </c>
      <c r="AF50" s="374" t="str">
        <f t="shared" si="37"/>
        <v/>
      </c>
      <c r="AG50" s="388"/>
      <c r="AH50" s="959" t="str">
        <f t="shared" si="38"/>
        <v/>
      </c>
      <c r="AI50" s="374" t="str">
        <f t="shared" si="39"/>
        <v/>
      </c>
      <c r="AJ50" s="388"/>
      <c r="AK50" s="959" t="str">
        <f t="shared" si="18"/>
        <v/>
      </c>
      <c r="AL50" s="374"/>
      <c r="AM50" s="388" t="str">
        <f t="shared" si="40"/>
        <v/>
      </c>
      <c r="AN50" s="388"/>
      <c r="AO50" s="471"/>
      <c r="AP50" s="960" t="str" cm="1">
        <f t="array" ref="AP50">(ADDRESS(ROW(),COLUMN()-38+MATCH(1,FREQUENCY(1,N(H50:AM50="")),)))</f>
        <v>$E$50</v>
      </c>
    </row>
    <row r="51" spans="1:42" ht="15.6" x14ac:dyDescent="0.3">
      <c r="A51" s="86" t="s">
        <v>1659</v>
      </c>
      <c r="B51" s="89">
        <v>48</v>
      </c>
      <c r="C51" s="337"/>
      <c r="D51" s="348" t="str">
        <f>IF(Tabelle2214[[#This Row],[Spalte3]]&lt;&gt;"","min","")</f>
        <v/>
      </c>
      <c r="E51" s="346"/>
      <c r="F51" s="388"/>
      <c r="G51" s="476" t="str">
        <f t="shared" ca="1" si="21"/>
        <v/>
      </c>
      <c r="H51" s="388"/>
      <c r="I51" s="388"/>
      <c r="J51" s="959" t="str">
        <f t="shared" si="22"/>
        <v/>
      </c>
      <c r="K51" s="377" t="str">
        <f t="shared" si="23"/>
        <v/>
      </c>
      <c r="L51" s="388"/>
      <c r="M51" s="959" t="str">
        <f t="shared" si="24"/>
        <v/>
      </c>
      <c r="N51" s="377" t="str">
        <f t="shared" si="25"/>
        <v/>
      </c>
      <c r="O51" s="388"/>
      <c r="P51" s="959" t="str">
        <f t="shared" si="26"/>
        <v/>
      </c>
      <c r="Q51" s="374" t="str">
        <f t="shared" si="27"/>
        <v/>
      </c>
      <c r="R51" s="388"/>
      <c r="S51" s="959" t="str">
        <f t="shared" si="28"/>
        <v/>
      </c>
      <c r="T51" s="374" t="str">
        <f t="shared" si="29"/>
        <v/>
      </c>
      <c r="U51" s="388"/>
      <c r="V51" s="959" t="str">
        <f t="shared" si="30"/>
        <v/>
      </c>
      <c r="W51" s="374" t="str">
        <f t="shared" si="31"/>
        <v/>
      </c>
      <c r="X51" s="388"/>
      <c r="Y51" s="959" t="str">
        <f t="shared" si="32"/>
        <v/>
      </c>
      <c r="Z51" s="374" t="str">
        <f t="shared" si="33"/>
        <v/>
      </c>
      <c r="AA51" s="388"/>
      <c r="AB51" s="959" t="str">
        <f t="shared" si="34"/>
        <v/>
      </c>
      <c r="AC51" s="374" t="str">
        <f t="shared" si="35"/>
        <v/>
      </c>
      <c r="AD51" s="388"/>
      <c r="AE51" s="959" t="str">
        <f t="shared" si="36"/>
        <v/>
      </c>
      <c r="AF51" s="374" t="str">
        <f t="shared" si="37"/>
        <v/>
      </c>
      <c r="AG51" s="388"/>
      <c r="AH51" s="959" t="str">
        <f t="shared" si="38"/>
        <v/>
      </c>
      <c r="AI51" s="374" t="str">
        <f t="shared" si="39"/>
        <v/>
      </c>
      <c r="AJ51" s="388"/>
      <c r="AK51" s="959" t="str">
        <f t="shared" si="18"/>
        <v/>
      </c>
      <c r="AL51" s="374"/>
      <c r="AM51" s="388" t="str">
        <f t="shared" si="40"/>
        <v/>
      </c>
      <c r="AN51" s="388"/>
      <c r="AO51" s="471"/>
      <c r="AP51" s="960" t="str" cm="1">
        <f t="array" ref="AP51">(ADDRESS(ROW(),COLUMN()-38+MATCH(1,FREQUENCY(1,N(H51:AM51="")),)))</f>
        <v>$E$51</v>
      </c>
    </row>
    <row r="52" spans="1:42" ht="15.6" x14ac:dyDescent="0.3">
      <c r="A52" s="85" t="s">
        <v>1659</v>
      </c>
      <c r="B52" s="88">
        <v>49</v>
      </c>
      <c r="C52" s="335"/>
      <c r="D52" s="348" t="str">
        <f>IF(Tabelle2214[[#This Row],[Spalte3]]&lt;&gt;"","min","")</f>
        <v/>
      </c>
      <c r="E52" s="346"/>
      <c r="F52" s="388"/>
      <c r="G52" s="476" t="str">
        <f t="shared" ca="1" si="21"/>
        <v/>
      </c>
      <c r="H52" s="388"/>
      <c r="I52" s="388"/>
      <c r="J52" s="959" t="str">
        <f t="shared" si="22"/>
        <v/>
      </c>
      <c r="K52" s="377" t="str">
        <f t="shared" si="23"/>
        <v/>
      </c>
      <c r="L52" s="388"/>
      <c r="M52" s="959" t="str">
        <f t="shared" si="24"/>
        <v/>
      </c>
      <c r="N52" s="377" t="str">
        <f t="shared" si="25"/>
        <v/>
      </c>
      <c r="O52" s="388"/>
      <c r="P52" s="959" t="str">
        <f t="shared" si="26"/>
        <v/>
      </c>
      <c r="Q52" s="374" t="str">
        <f t="shared" si="27"/>
        <v/>
      </c>
      <c r="R52" s="388"/>
      <c r="S52" s="959" t="str">
        <f t="shared" si="28"/>
        <v/>
      </c>
      <c r="T52" s="374" t="str">
        <f t="shared" si="29"/>
        <v/>
      </c>
      <c r="U52" s="388"/>
      <c r="V52" s="959" t="str">
        <f t="shared" si="30"/>
        <v/>
      </c>
      <c r="W52" s="374" t="str">
        <f t="shared" si="31"/>
        <v/>
      </c>
      <c r="X52" s="388"/>
      <c r="Y52" s="959" t="str">
        <f t="shared" si="32"/>
        <v/>
      </c>
      <c r="Z52" s="374" t="str">
        <f t="shared" si="33"/>
        <v/>
      </c>
      <c r="AA52" s="388"/>
      <c r="AB52" s="959" t="str">
        <f t="shared" si="34"/>
        <v/>
      </c>
      <c r="AC52" s="374" t="str">
        <f t="shared" si="35"/>
        <v/>
      </c>
      <c r="AD52" s="388"/>
      <c r="AE52" s="959" t="str">
        <f t="shared" si="36"/>
        <v/>
      </c>
      <c r="AF52" s="374" t="str">
        <f t="shared" si="37"/>
        <v/>
      </c>
      <c r="AG52" s="388"/>
      <c r="AH52" s="959" t="str">
        <f t="shared" si="38"/>
        <v/>
      </c>
      <c r="AI52" s="374" t="str">
        <f t="shared" si="39"/>
        <v/>
      </c>
      <c r="AJ52" s="388"/>
      <c r="AK52" s="959" t="str">
        <f t="shared" si="18"/>
        <v/>
      </c>
      <c r="AL52" s="374"/>
      <c r="AM52" s="388" t="str">
        <f t="shared" si="40"/>
        <v/>
      </c>
      <c r="AN52" s="388"/>
      <c r="AO52" s="471"/>
      <c r="AP52" s="960" t="str" cm="1">
        <f t="array" ref="AP52">(ADDRESS(ROW(),COLUMN()-38+MATCH(1,FREQUENCY(1,N(H52:AM52="")),)))</f>
        <v>$E$52</v>
      </c>
    </row>
    <row r="53" spans="1:42" ht="15.6" x14ac:dyDescent="0.3">
      <c r="A53" s="87" t="s">
        <v>1659</v>
      </c>
      <c r="B53" s="90">
        <v>50</v>
      </c>
      <c r="C53" s="338"/>
      <c r="D53" s="349" t="str">
        <f>IF(Tabelle2214[[#This Row],[Spalte3]]&lt;&gt;"","min","")</f>
        <v/>
      </c>
      <c r="E53" s="347"/>
      <c r="F53" s="389"/>
      <c r="G53" s="961" t="str">
        <f t="shared" ca="1" si="21"/>
        <v/>
      </c>
      <c r="H53" s="389"/>
      <c r="I53" s="389"/>
      <c r="J53" s="962" t="str">
        <f t="shared" si="22"/>
        <v/>
      </c>
      <c r="K53" s="378" t="str">
        <f t="shared" si="23"/>
        <v/>
      </c>
      <c r="L53" s="389"/>
      <c r="M53" s="962" t="str">
        <f t="shared" si="24"/>
        <v/>
      </c>
      <c r="N53" s="378" t="str">
        <f t="shared" si="25"/>
        <v/>
      </c>
      <c r="O53" s="389"/>
      <c r="P53" s="962" t="str">
        <f t="shared" si="26"/>
        <v/>
      </c>
      <c r="Q53" s="384" t="str">
        <f t="shared" si="27"/>
        <v/>
      </c>
      <c r="R53" s="389"/>
      <c r="S53" s="962" t="str">
        <f t="shared" si="28"/>
        <v/>
      </c>
      <c r="T53" s="384" t="str">
        <f t="shared" si="29"/>
        <v/>
      </c>
      <c r="U53" s="389"/>
      <c r="V53" s="962" t="str">
        <f t="shared" si="30"/>
        <v/>
      </c>
      <c r="W53" s="384" t="str">
        <f t="shared" si="31"/>
        <v/>
      </c>
      <c r="X53" s="389"/>
      <c r="Y53" s="962" t="str">
        <f t="shared" si="32"/>
        <v/>
      </c>
      <c r="Z53" s="384" t="str">
        <f t="shared" si="33"/>
        <v/>
      </c>
      <c r="AA53" s="389"/>
      <c r="AB53" s="962" t="str">
        <f t="shared" si="34"/>
        <v/>
      </c>
      <c r="AC53" s="384" t="str">
        <f t="shared" si="35"/>
        <v/>
      </c>
      <c r="AD53" s="389"/>
      <c r="AE53" s="962" t="str">
        <f t="shared" si="36"/>
        <v/>
      </c>
      <c r="AF53" s="384" t="str">
        <f t="shared" si="37"/>
        <v/>
      </c>
      <c r="AG53" s="389"/>
      <c r="AH53" s="962" t="str">
        <f t="shared" si="38"/>
        <v/>
      </c>
      <c r="AI53" s="384" t="str">
        <f t="shared" si="39"/>
        <v/>
      </c>
      <c r="AJ53" s="389"/>
      <c r="AK53" s="962" t="str">
        <f t="shared" si="18"/>
        <v/>
      </c>
      <c r="AL53" s="384"/>
      <c r="AM53" s="389" t="str">
        <f t="shared" si="40"/>
        <v/>
      </c>
      <c r="AN53" s="387"/>
      <c r="AO53" s="471"/>
      <c r="AP53" s="960" t="str" cm="1">
        <f t="array" ref="AP53">(ADDRESS(ROW(),COLUMN()-38+MATCH(1,FREQUENCY(1,N(H53:AM53="")),)))</f>
        <v>$E$53</v>
      </c>
    </row>
  </sheetData>
  <sheetProtection sheet="1" objects="1" scenarios="1" formatCells="0" formatColumns="0" formatRows="0" insertHyperlinks="0" selectLockedCells="1" sort="0" autoFilter="0"/>
  <phoneticPr fontId="92" type="noConversion"/>
  <conditionalFormatting sqref="G4:G53">
    <cfRule type="dataBar" priority="63">
      <dataBar>
        <cfvo type="num" val="0"/>
        <cfvo type="num" val="1"/>
        <color theme="0" tint="-0.34998626667073579"/>
      </dataBar>
      <extLst>
        <ext xmlns:x14="http://schemas.microsoft.com/office/spreadsheetml/2009/9/main" uri="{B025F937-C7B1-47D3-B67F-A62EFF666E3E}">
          <x14:id>{4009B5E1-0DB8-476C-8B4B-02C16CD7E6C1}</x14:id>
        </ext>
      </extLst>
    </cfRule>
    <cfRule type="cellIs" dxfId="398" priority="64" operator="lessThan">
      <formula>0.7</formula>
    </cfRule>
    <cfRule type="cellIs" dxfId="397" priority="65" operator="between">
      <formula>0.9</formula>
      <formula>1</formula>
    </cfRule>
    <cfRule type="cellIs" dxfId="396" priority="66" operator="between">
      <formula>0.7</formula>
      <formula>0.9</formula>
    </cfRule>
  </conditionalFormatting>
  <conditionalFormatting sqref="H2:I2">
    <cfRule type="cellIs" dxfId="395" priority="23" operator="equal">
      <formula>$I$1</formula>
    </cfRule>
  </conditionalFormatting>
  <conditionalFormatting sqref="H2:I2">
    <cfRule type="cellIs" dxfId="394" priority="22" operator="equal">
      <formula>$I$1</formula>
    </cfRule>
  </conditionalFormatting>
  <conditionalFormatting sqref="L2">
    <cfRule type="cellIs" dxfId="393" priority="21" operator="equal">
      <formula>$I$1</formula>
    </cfRule>
  </conditionalFormatting>
  <conditionalFormatting sqref="L2">
    <cfRule type="cellIs" dxfId="392" priority="20" operator="equal">
      <formula>$I$1</formula>
    </cfRule>
  </conditionalFormatting>
  <conditionalFormatting sqref="O2">
    <cfRule type="cellIs" dxfId="391" priority="19" operator="equal">
      <formula>$I$1</formula>
    </cfRule>
  </conditionalFormatting>
  <conditionalFormatting sqref="O2">
    <cfRule type="cellIs" dxfId="390" priority="18" operator="equal">
      <formula>$I$1</formula>
    </cfRule>
  </conditionalFormatting>
  <conditionalFormatting sqref="R2">
    <cfRule type="cellIs" dxfId="389" priority="17" operator="equal">
      <formula>$I$1</formula>
    </cfRule>
  </conditionalFormatting>
  <conditionalFormatting sqref="R2">
    <cfRule type="cellIs" dxfId="388" priority="16" operator="equal">
      <formula>$I$1</formula>
    </cfRule>
  </conditionalFormatting>
  <conditionalFormatting sqref="U2">
    <cfRule type="cellIs" dxfId="387" priority="15" operator="equal">
      <formula>$I$1</formula>
    </cfRule>
  </conditionalFormatting>
  <conditionalFormatting sqref="U2">
    <cfRule type="cellIs" dxfId="386" priority="14" operator="equal">
      <formula>$I$1</formula>
    </cfRule>
  </conditionalFormatting>
  <conditionalFormatting sqref="X2">
    <cfRule type="cellIs" dxfId="385" priority="13" operator="equal">
      <formula>$I$1</formula>
    </cfRule>
  </conditionalFormatting>
  <conditionalFormatting sqref="X2">
    <cfRule type="cellIs" dxfId="384" priority="12" operator="equal">
      <formula>$I$1</formula>
    </cfRule>
  </conditionalFormatting>
  <conditionalFormatting sqref="AA2">
    <cfRule type="cellIs" dxfId="383" priority="11" operator="equal">
      <formula>$I$1</formula>
    </cfRule>
  </conditionalFormatting>
  <conditionalFormatting sqref="AA2">
    <cfRule type="cellIs" dxfId="382" priority="10" operator="equal">
      <formula>$I$1</formula>
    </cfRule>
  </conditionalFormatting>
  <conditionalFormatting sqref="AD2">
    <cfRule type="cellIs" dxfId="381" priority="9" operator="equal">
      <formula>$I$1</formula>
    </cfRule>
  </conditionalFormatting>
  <conditionalFormatting sqref="AD2">
    <cfRule type="cellIs" dxfId="380" priority="8" operator="equal">
      <formula>$I$1</formula>
    </cfRule>
  </conditionalFormatting>
  <conditionalFormatting sqref="AG2">
    <cfRule type="cellIs" dxfId="379" priority="7" operator="equal">
      <formula>$I$1</formula>
    </cfRule>
  </conditionalFormatting>
  <conditionalFormatting sqref="AG2">
    <cfRule type="cellIs" dxfId="378" priority="6" operator="equal">
      <formula>$I$1</formula>
    </cfRule>
  </conditionalFormatting>
  <conditionalFormatting sqref="AJ2 AM2">
    <cfRule type="cellIs" dxfId="377" priority="5" operator="equal">
      <formula>$I$1</formula>
    </cfRule>
  </conditionalFormatting>
  <conditionalFormatting sqref="AJ2 AM2">
    <cfRule type="cellIs" dxfId="376" priority="4" operator="equal">
      <formula>$I$1</formula>
    </cfRule>
  </conditionalFormatting>
  <dataValidations count="2">
    <dataValidation type="list" allowBlank="1" showInputMessage="1" showErrorMessage="1" errorTitle="Attention" error="Please choose &quot;min&quot; or &quot;max&quot;" sqref="D4:D53" xr:uid="{A11ABC84-1C8F-4BE4-898A-8A9133013308}">
      <formula1>"min,max"</formula1>
    </dataValidation>
    <dataValidation errorStyle="information" allowBlank="1" showInputMessage="1" showErrorMessage="1" errorTitle="Please choose from the list" promptTitle="Please choose from the list" sqref="F4:G53" xr:uid="{D406B97F-D832-4242-BC90-C9BC68660029}"/>
  </dataValidations>
  <hyperlinks>
    <hyperlink ref="A4" location="iIndikatoren!C6" tooltip="Details" display="i1" xr:uid="{3ECDD5D4-BCBB-440F-BDB9-934D4B18A313}"/>
    <hyperlink ref="A5:A53" location="iIndikatoren!A1" tooltip="Details" display="i2" xr:uid="{C5FBCCEF-843F-4105-B744-3BE99EE4EE33}"/>
    <hyperlink ref="A5" location="iIndikatoren!C7" tooltip="Details" display="i2" xr:uid="{0B5D6F41-0DA1-4286-9A42-EC1DFB987F07}"/>
    <hyperlink ref="A6" location="iIndikatoren!C8" tooltip="Details" display="i3" xr:uid="{18668E5C-40EE-4243-B924-EACEDDFC2996}"/>
    <hyperlink ref="A7" location="iIndikatoren!C9" tooltip="Details" display="i4" xr:uid="{410D686E-E2D0-4ACE-A510-C5E02DD7B4DA}"/>
    <hyperlink ref="A8" location="iIndikatoren!C10" tooltip="Details" display="i5" xr:uid="{E68F4158-2B26-4777-B804-1FD2C8920E04}"/>
    <hyperlink ref="A9" location="iIndikatoren!C11" tooltip="Details" display="i6" xr:uid="{09E22327-099C-4D44-A515-8C57D18DBA02}"/>
    <hyperlink ref="A10" location="iIndikatoren!C12" tooltip="Details" display="i7" xr:uid="{2E1FED33-4784-4542-8A9B-3679B96883D1}"/>
    <hyperlink ref="A11" location="iIndikatoren!C13" tooltip="Details" display="i8" xr:uid="{1360AA2A-0759-49E4-A378-B3C4EA103655}"/>
    <hyperlink ref="A12" location="iIndikatoren!C14" tooltip="Details" display="i9" xr:uid="{0D84DC46-8DC3-4CC0-8222-83675665D357}"/>
    <hyperlink ref="A13" location="iIndikatoren!C15" tooltip="Details" display="i10" xr:uid="{657D9453-D498-411B-B32A-141C9CC63106}"/>
    <hyperlink ref="A14" location="iIndikatoren!C16" tooltip="Details" display="i11" xr:uid="{7BA4D0AB-29CA-4A8E-AB67-D1DB51192A79}"/>
    <hyperlink ref="A15" location="iIndikatoren!C17" tooltip="Details" display="i12" xr:uid="{7E441652-6DCE-47BF-8791-96EA93816577}"/>
    <hyperlink ref="A16" location="iIndikatoren!C18" tooltip="Details" display="i13" xr:uid="{B04D1323-A7E1-4878-9EDB-DC4C5AB1AC69}"/>
    <hyperlink ref="A17" location="iIndikatoren!C19" tooltip="Details" display="i14" xr:uid="{9542BF20-C9BE-4B4D-89AF-DBBAE41F7961}"/>
    <hyperlink ref="A18" location="iIndikatoren!C20" tooltip="Details" display="i15" xr:uid="{FE3DA2A2-9B12-44CF-BC72-A7A853079B64}"/>
    <hyperlink ref="A19" location="iIndikatoren!C21" tooltip="Details" display="i16" xr:uid="{30471208-11C5-4C3B-876C-83AC23B34D55}"/>
    <hyperlink ref="A20" location="iIndikatoren!C22" tooltip="Details" display="i17" xr:uid="{28B43B35-A4F7-4E5F-9EDC-3C028042339D}"/>
    <hyperlink ref="A21" location="iIndikatoren!C23" tooltip="Details" display="i18" xr:uid="{24E55023-23E6-4A97-AA2D-52231E2EF463}"/>
    <hyperlink ref="A22" location="iIndikatoren!C24" tooltip="Details" display="i19" xr:uid="{5899F313-320B-4679-9E00-E49631605703}"/>
    <hyperlink ref="A23" location="iIndikatoren!C25" tooltip="Details" display="i20" xr:uid="{4D364229-2ED1-4103-B227-A21B7D67B845}"/>
    <hyperlink ref="A24" location="iIndikatoren!C26" tooltip="Details" display="i21" xr:uid="{B1987AD1-FE0B-48F6-B421-E9BF6273B440}"/>
    <hyperlink ref="A25" location="iIndikatoren!C27" tooltip="Details" display="i22" xr:uid="{69E9F81C-776D-44E3-A433-4ADB2B12A957}"/>
    <hyperlink ref="A26" location="iIndikatoren!C28" tooltip="Details" display="i23" xr:uid="{D436FB8A-4B15-4711-987A-34727F53FA77}"/>
    <hyperlink ref="A27" location="iIndikatoren!C29" tooltip="Details" display="i24" xr:uid="{C17F0C5E-865D-4B05-9199-76D68BB5FBB0}"/>
    <hyperlink ref="A28" location="iIndikatoren!C30" tooltip="Details" display="i25" xr:uid="{6DD399E0-660E-42A7-B97C-47CB53E86337}"/>
    <hyperlink ref="A29" location="iIndikatoren!C31" tooltip="Details" display="i26" xr:uid="{FEB528FE-FB80-4812-B2D9-D34EEE3BF177}"/>
    <hyperlink ref="A30" location="iIndikatoren!C32" tooltip="Details" display="i27" xr:uid="{5BDAADE5-20C2-4C4A-96B7-9A355E915DD5}"/>
    <hyperlink ref="A31" location="iIndikatoren!C33" tooltip="Details" display="i28" xr:uid="{325FE96D-113C-4586-BD51-BFFE6F846D29}"/>
    <hyperlink ref="A32" location="iIndikatoren!C34" tooltip="Details" display="i29" xr:uid="{76639902-E7BA-4E2A-B29D-7CE00696EE89}"/>
    <hyperlink ref="A33" location="iIndikatoren!C35" tooltip="Details" display="i30" xr:uid="{7F46DB5E-977E-4E61-A563-3AB4C6991BC9}"/>
    <hyperlink ref="A34" location="iIndikatoren!C36" tooltip="Details" display="i31" xr:uid="{5E73FA9D-A169-49DA-BD3B-1D2988C97B7E}"/>
    <hyperlink ref="A35" location="iIndikatoren!C37" tooltip="Details" display="i32" xr:uid="{B86AF01C-8489-4B01-8D47-69F871C90532}"/>
    <hyperlink ref="A36" location="iIndikatoren!C38" tooltip="Details" display="i33" xr:uid="{824B3CFD-1692-4C01-AA6E-49B80605D64A}"/>
    <hyperlink ref="A37" location="iIndikatoren!C39" tooltip="Details" display="i34" xr:uid="{F7B55B35-0875-4A4C-8305-8B47BCC8D329}"/>
    <hyperlink ref="A38" location="iIndikatoren!C40" tooltip="Details" display="i35" xr:uid="{290A1DDE-98FB-420F-B116-2B5EB3AE1011}"/>
    <hyperlink ref="A39" location="iIndikatoren!C41" tooltip="Details" display="i36" xr:uid="{43484981-CE42-4159-A35F-BCBD056A8F31}"/>
    <hyperlink ref="A40" location="iIndikatoren!C42" tooltip="Details" display="i37" xr:uid="{BF7B2845-39C4-4B83-B53C-BCB3BA754045}"/>
    <hyperlink ref="A41" location="iIndikatoren!C43" tooltip="Details" display="i38" xr:uid="{6A6C9D92-A1B1-4848-8B62-068251E4DC6B}"/>
    <hyperlink ref="A42" location="iIndikatoren!C44" tooltip="Details" display="i39" xr:uid="{0EB833EA-19EC-4A50-8512-ADC020BEA512}"/>
    <hyperlink ref="A43" location="iIndikatoren!C45" tooltip="Details" display="i40" xr:uid="{0B02CDFD-9C5D-454D-AB7E-8486E256201D}"/>
    <hyperlink ref="A44" location="iIndikatoren!C46" tooltip="Details" display="i41" xr:uid="{2C232C7F-B1D3-4A08-BE06-7DEE9BF01459}"/>
    <hyperlink ref="A45" location="iIndikatoren!C47" tooltip="Details" display="i42" xr:uid="{6FD1309E-4269-4A75-9FCB-298F137F5D02}"/>
    <hyperlink ref="A46" location="iIndikatoren!C48" tooltip="Details" display="i43" xr:uid="{466D6219-01F0-4907-8165-D19A056CA4DB}"/>
    <hyperlink ref="A47" location="iIndikatoren!C49" tooltip="Details" display="i44" xr:uid="{D9232E90-0DAB-4AB7-BE97-7361857AFB94}"/>
    <hyperlink ref="A48" location="iIndikatoren!C50" tooltip="Details" display="i45" xr:uid="{8A7ABD84-B35C-49CF-A9C6-EEED894BA831}"/>
    <hyperlink ref="A49" location="iIndikatoren!C51" tooltip="Details" display="i46" xr:uid="{621EDA89-BBF2-4096-94B7-7ABA49FE5CF8}"/>
    <hyperlink ref="A50" location="iIndikatoren!C52" tooltip="Details" display="i47" xr:uid="{C442E76C-4D09-4CB7-8CA2-1A75E1139469}"/>
    <hyperlink ref="A51" location="iIndikatoren!C53" tooltip="Details" display="i48" xr:uid="{EC21C3EC-4F0D-44A5-83A8-84F0089BD4BA}"/>
    <hyperlink ref="A52" location="iIndikatoren!C54" tooltip="Details" display="i49" xr:uid="{70A00838-7D7A-44B1-9741-6D7EFB303708}"/>
    <hyperlink ref="A53" location="iIndikatoren!C55" tooltip="Details" display="i50" xr:uid="{8222621A-0B68-4329-90F2-CB9092B9CB8C}"/>
  </hyperlinks>
  <pageMargins left="0.23622047244094491" right="0.23622047244094491" top="0.15748031496062992" bottom="0.35433070866141736" header="0.11811023622047245" footer="0.11811023622047245"/>
  <pageSetup paperSize="8" scale="70" fitToWidth="2" fitToHeight="2" orientation="landscape" r:id="rId1"/>
  <headerFooter>
    <oddFooter>&amp;C&amp;9&amp;K00-049printed: &amp;D&amp;R&amp;9&amp;K00-048&amp;P/&amp;N</oddFooter>
  </headerFooter>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dataBar" id="{4009B5E1-0DB8-476C-8B4B-02C16CD7E6C1}">
            <x14:dataBar minLength="0" maxLength="100" direction="leftToRight">
              <x14:cfvo type="num">
                <xm:f>0</xm:f>
              </x14:cfvo>
              <x14:cfvo type="num">
                <xm:f>1</xm:f>
              </x14:cfvo>
              <x14:negativeFillColor rgb="FFFF0000"/>
              <x14:axisColor rgb="FF000000"/>
            </x14:dataBar>
          </x14:cfRule>
          <xm:sqref>G4:G53</xm:sqref>
        </x14:conditionalFormatting>
        <x14:conditionalFormatting xmlns:xm="http://schemas.microsoft.com/office/excel/2006/main">
          <x14:cfRule type="iconSet" priority="18254" id="{C86CC625-1C23-4EE1-8DD1-E8E4FD6509A1}">
            <x14:iconSet iconSet="3Arrows" showValue="0" custom="1">
              <x14:cfvo type="percent">
                <xm:f>0</xm:f>
              </x14:cfvo>
              <x14:cfvo type="num">
                <xm:f>-0.1</xm:f>
              </x14:cfvo>
              <x14:cfvo type="num">
                <xm:f>0.1</xm:f>
              </x14:cfvo>
              <x14:cfIcon iconSet="3Arrows" iconId="0"/>
              <x14:cfIcon iconSet="3Arrows" iconId="1"/>
              <x14:cfIcon iconSet="3Arrows" iconId="2"/>
            </x14:iconSet>
          </x14:cfRule>
          <xm:sqref>J4:J53 M4:M53 P4:P53 S4:S53 V4:V53 Y4:Y53 AB4:AB53 AE4:AE53 AH4:AH53</xm:sqref>
        </x14:conditionalFormatting>
        <x14:conditionalFormatting xmlns:xm="http://schemas.microsoft.com/office/excel/2006/main">
          <x14:cfRule type="iconSet" priority="1" id="{CDF22EAE-C67F-4B96-B306-71ECBDFDF4F2}">
            <x14:iconSet iconSet="3Arrows" showValue="0" custom="1">
              <x14:cfvo type="percent">
                <xm:f>0</xm:f>
              </x14:cfvo>
              <x14:cfvo type="num">
                <xm:f>-0.1</xm:f>
              </x14:cfvo>
              <x14:cfvo type="num">
                <xm:f>0.1</xm:f>
              </x14:cfvo>
              <x14:cfIcon iconSet="3Arrows" iconId="0"/>
              <x14:cfIcon iconSet="3Arrows" iconId="1"/>
              <x14:cfIcon iconSet="3Arrows" iconId="2"/>
            </x14:iconSet>
          </x14:cfRule>
          <xm:sqref>AK4:AK53</xm:sqref>
        </x14:conditionalFormatting>
      </x14:conditionalFormattings>
    </ex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Title="Please choose from the list" xr:uid="{47E975ED-83EA-438A-BD8F-0A6BA8EDFDB4}">
          <x14:formula1>
            <xm:f>Logo!$B$55:$B$68</xm:f>
          </x14:formula1>
          <xm:sqref>E3:G3</xm:sqref>
        </x14:dataValidation>
        <x14:dataValidation type="list" errorStyle="information" allowBlank="1" showInputMessage="1" showErrorMessage="1" errorTitle="Please choose from the list" promptTitle="Please choose from the list" xr:uid="{90DDCA03-720F-4963-BC12-77E73F9A973D}">
          <x14:formula1>
            <xm:f>Logo!$B$55:$B$68</xm:f>
          </x14:formula1>
          <xm:sqref>E4:E53</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8B79D-BE9F-4271-8849-81BB874501E8}">
  <sheetPr codeName="Kennzahlen6">
    <tabColor rgb="FFFFFF00"/>
  </sheetPr>
  <dimension ref="A1:BA53"/>
  <sheetViews>
    <sheetView showGridLines="0" zoomScaleNormal="100" workbookViewId="0">
      <pane xSplit="3" ySplit="3" topLeftCell="F4" activePane="bottomRight" state="frozen"/>
      <selection pane="topRight"/>
      <selection pane="bottomLeft"/>
      <selection pane="bottomRight" activeCell="A4" sqref="A4"/>
    </sheetView>
  </sheetViews>
  <sheetFormatPr baseColWidth="10" defaultColWidth="11.44140625" defaultRowHeight="14.4" x14ac:dyDescent="0.3"/>
  <cols>
    <col min="1" max="1" width="5.6640625" style="798" customWidth="1"/>
    <col min="2" max="2" width="5.5546875" style="798" customWidth="1"/>
    <col min="3" max="3" width="36.44140625" style="797" customWidth="1"/>
    <col min="4" max="4" width="6.5546875" style="797" hidden="1" customWidth="1"/>
    <col min="5" max="5" width="14.44140625" style="797" hidden="1" customWidth="1"/>
    <col min="6" max="6" width="17.5546875" style="797" customWidth="1"/>
    <col min="7" max="7" width="10.5546875" style="797" customWidth="1"/>
    <col min="8" max="9" width="12.6640625" style="797" customWidth="1"/>
    <col min="10" max="10" width="3.44140625" style="797" customWidth="1"/>
    <col min="11" max="11" width="7.5546875" style="797" customWidth="1"/>
    <col min="12" max="12" width="12.6640625" style="797" customWidth="1"/>
    <col min="13" max="13" width="3.44140625" style="797" customWidth="1"/>
    <col min="14" max="14" width="7.5546875" style="797" customWidth="1"/>
    <col min="15" max="15" width="12.6640625" style="797" customWidth="1"/>
    <col min="16" max="16" width="3.44140625" style="797" customWidth="1"/>
    <col min="17" max="17" width="7.5546875" style="797" customWidth="1"/>
    <col min="18" max="18" width="12.6640625" style="797" customWidth="1"/>
    <col min="19" max="19" width="3.44140625" style="797" customWidth="1"/>
    <col min="20" max="20" width="7.5546875" style="797" customWidth="1"/>
    <col min="21" max="21" width="12.6640625" style="797" customWidth="1"/>
    <col min="22" max="22" width="3.44140625" style="797" customWidth="1"/>
    <col min="23" max="23" width="7.5546875" style="797" customWidth="1"/>
    <col min="24" max="24" width="12.6640625" style="797" customWidth="1"/>
    <col min="25" max="25" width="3.44140625" style="797" customWidth="1"/>
    <col min="26" max="26" width="7.5546875" style="797" customWidth="1"/>
    <col min="27" max="27" width="12.6640625" style="797" customWidth="1"/>
    <col min="28" max="28" width="3.44140625" style="797" customWidth="1"/>
    <col min="29" max="29" width="7.5546875" style="797" customWidth="1"/>
    <col min="30" max="30" width="13.88671875" style="797" customWidth="1"/>
    <col min="31" max="31" width="3.44140625" style="797" customWidth="1"/>
    <col min="32" max="32" width="7.5546875" style="797" customWidth="1"/>
    <col min="33" max="33" width="12.6640625" style="797" customWidth="1"/>
    <col min="34" max="34" width="3.44140625" style="797" customWidth="1"/>
    <col min="35" max="35" width="7.5546875" style="797" customWidth="1"/>
    <col min="36" max="36" width="13.77734375" style="797" customWidth="1"/>
    <col min="37" max="37" width="3.44140625" style="797" customWidth="1"/>
    <col min="38" max="38" width="7.5546875" style="797" customWidth="1"/>
    <col min="39" max="39" width="12.6640625" style="797" customWidth="1"/>
    <col min="40" max="40" width="3.44140625" style="797" customWidth="1"/>
    <col min="41" max="41" width="7.5546875" style="797" customWidth="1"/>
    <col min="42" max="42" width="17.5546875" style="447" customWidth="1"/>
    <col min="43" max="43" width="12.44140625" style="447" hidden="1" customWidth="1"/>
    <col min="44" max="45" width="11.44140625" style="447"/>
    <col min="46" max="53" width="11.44140625" style="847"/>
    <col min="54" max="16384" width="11.44140625" style="797"/>
  </cols>
  <sheetData>
    <row r="1" spans="1:43" s="942" customFormat="1" ht="41.25" customHeight="1" x14ac:dyDescent="0.55000000000000004">
      <c r="C1" s="943" t="str">
        <f ca="1">' '!A256</f>
        <v>Indicateurs (KPI)</v>
      </c>
      <c r="D1" s="944"/>
      <c r="E1" s="944"/>
      <c r="F1" s="944"/>
      <c r="G1" s="944"/>
      <c r="H1" s="945"/>
      <c r="I1" s="945"/>
      <c r="J1" s="945"/>
      <c r="K1" s="945"/>
      <c r="L1" s="945"/>
      <c r="M1" s="945"/>
      <c r="N1" s="945"/>
      <c r="O1" s="945"/>
      <c r="P1" s="945"/>
      <c r="Q1" s="945"/>
      <c r="R1" s="945"/>
      <c r="S1" s="945"/>
      <c r="T1" s="945"/>
      <c r="U1" s="945"/>
      <c r="V1" s="945"/>
      <c r="W1" s="945"/>
      <c r="X1" s="945"/>
      <c r="Y1" s="945"/>
      <c r="Z1" s="945"/>
      <c r="AA1" s="945"/>
      <c r="AB1" s="945"/>
      <c r="AC1" s="945"/>
      <c r="AD1" s="945"/>
      <c r="AE1" s="945"/>
      <c r="AF1" s="945"/>
      <c r="AG1" s="945"/>
      <c r="AH1" s="945"/>
      <c r="AI1" s="945"/>
      <c r="AJ1" s="945"/>
      <c r="AK1" s="945"/>
      <c r="AL1" s="945"/>
      <c r="AM1" s="945"/>
      <c r="AN1" s="945"/>
      <c r="AO1" s="945"/>
    </row>
    <row r="2" spans="1:43" s="954" customFormat="1" ht="18" x14ac:dyDescent="0.2">
      <c r="A2" s="946"/>
      <c r="B2" s="946" t="str">
        <f ca="1">' '!A122</f>
        <v>No.</v>
      </c>
      <c r="C2" s="947" t="str">
        <f ca="1">' '!A73</f>
        <v>Description</v>
      </c>
      <c r="D2" s="948" t="s">
        <v>1364</v>
      </c>
      <c r="E2" s="949" t="str">
        <f ca="1">' '!A82</f>
        <v>Genre</v>
      </c>
      <c r="F2" s="949" t="str">
        <f ca="1">' '!A115</f>
        <v>Objectifs</v>
      </c>
      <c r="G2" s="950" t="str">
        <f ca="1">' '!A253</f>
        <v>Atteint</v>
      </c>
      <c r="H2" s="963" t="str">
        <f ca="1">' '!A229</f>
        <v>Janvier</v>
      </c>
      <c r="I2" s="963" t="str">
        <f ca="1">' '!A230</f>
        <v>Février</v>
      </c>
      <c r="J2" s="952"/>
      <c r="K2" s="953" t="s">
        <v>1362</v>
      </c>
      <c r="L2" s="963" t="str">
        <f ca="1">' '!A231</f>
        <v>Mars</v>
      </c>
      <c r="M2" s="952"/>
      <c r="N2" s="953" t="s">
        <v>1362</v>
      </c>
      <c r="O2" s="963" t="str">
        <f ca="1">' '!A232</f>
        <v>Avril</v>
      </c>
      <c r="P2" s="952"/>
      <c r="Q2" s="953" t="s">
        <v>1362</v>
      </c>
      <c r="R2" s="963" t="str">
        <f ca="1">' '!A233</f>
        <v>Mai</v>
      </c>
      <c r="S2" s="952"/>
      <c r="T2" s="953" t="s">
        <v>1362</v>
      </c>
      <c r="U2" s="963" t="str">
        <f ca="1">' '!A234</f>
        <v>Juin</v>
      </c>
      <c r="V2" s="952"/>
      <c r="W2" s="953" t="s">
        <v>1362</v>
      </c>
      <c r="X2" s="963" t="str">
        <f ca="1">' '!A235</f>
        <v>Juillet</v>
      </c>
      <c r="Y2" s="952"/>
      <c r="Z2" s="953" t="s">
        <v>1362</v>
      </c>
      <c r="AA2" s="963" t="str">
        <f ca="1">' '!A236</f>
        <v>Août</v>
      </c>
      <c r="AB2" s="952"/>
      <c r="AC2" s="953" t="s">
        <v>1362</v>
      </c>
      <c r="AD2" s="963" t="str">
        <f ca="1">' '!A237</f>
        <v>Septembre</v>
      </c>
      <c r="AE2" s="952"/>
      <c r="AF2" s="953" t="s">
        <v>1362</v>
      </c>
      <c r="AG2" s="963" t="str">
        <f ca="1">' '!A238</f>
        <v>Octobre</v>
      </c>
      <c r="AH2" s="952"/>
      <c r="AI2" s="953" t="s">
        <v>1362</v>
      </c>
      <c r="AJ2" s="963" t="str">
        <f ca="1">' '!A239</f>
        <v>Novembre</v>
      </c>
      <c r="AK2" s="952"/>
      <c r="AL2" s="953" t="s">
        <v>1362</v>
      </c>
      <c r="AM2" s="963" t="str">
        <f ca="1">' '!A240</f>
        <v>Décembre</v>
      </c>
      <c r="AN2" s="952"/>
      <c r="AO2" s="953" t="s">
        <v>1362</v>
      </c>
      <c r="AP2" s="963" t="s">
        <v>3653</v>
      </c>
    </row>
    <row r="3" spans="1:43" ht="15.6" x14ac:dyDescent="0.3">
      <c r="A3" s="955" t="s">
        <v>1340</v>
      </c>
      <c r="B3" s="955" t="s">
        <v>1341</v>
      </c>
      <c r="C3" s="851" t="s">
        <v>1363</v>
      </c>
      <c r="D3" s="851" t="s">
        <v>1365</v>
      </c>
      <c r="E3" s="851" t="s">
        <v>1342</v>
      </c>
      <c r="F3" s="851" t="s">
        <v>3621</v>
      </c>
      <c r="G3" s="851" t="s">
        <v>3623</v>
      </c>
      <c r="H3" s="956" t="s">
        <v>1343</v>
      </c>
      <c r="I3" s="956" t="s">
        <v>1344</v>
      </c>
      <c r="J3" s="957" t="s">
        <v>1345</v>
      </c>
      <c r="K3" s="957" t="s">
        <v>1346</v>
      </c>
      <c r="L3" s="956" t="s">
        <v>1347</v>
      </c>
      <c r="M3" s="957" t="s">
        <v>1348</v>
      </c>
      <c r="N3" s="957" t="s">
        <v>1349</v>
      </c>
      <c r="O3" s="956" t="s">
        <v>1350</v>
      </c>
      <c r="P3" s="957" t="s">
        <v>1351</v>
      </c>
      <c r="Q3" s="957" t="s">
        <v>1352</v>
      </c>
      <c r="R3" s="956" t="s">
        <v>1353</v>
      </c>
      <c r="S3" s="957" t="s">
        <v>3496</v>
      </c>
      <c r="T3" s="957" t="s">
        <v>1354</v>
      </c>
      <c r="U3" s="956" t="s">
        <v>1355</v>
      </c>
      <c r="V3" s="957" t="s">
        <v>3497</v>
      </c>
      <c r="W3" s="957" t="s">
        <v>3498</v>
      </c>
      <c r="X3" s="956" t="s">
        <v>3499</v>
      </c>
      <c r="Y3" s="957" t="s">
        <v>3500</v>
      </c>
      <c r="Z3" s="957" t="s">
        <v>3501</v>
      </c>
      <c r="AA3" s="956" t="s">
        <v>3502</v>
      </c>
      <c r="AB3" s="957" t="s">
        <v>3503</v>
      </c>
      <c r="AC3" s="957" t="s">
        <v>3504</v>
      </c>
      <c r="AD3" s="956" t="s">
        <v>3505</v>
      </c>
      <c r="AE3" s="957" t="s">
        <v>3506</v>
      </c>
      <c r="AF3" s="957" t="s">
        <v>3507</v>
      </c>
      <c r="AG3" s="956" t="s">
        <v>3508</v>
      </c>
      <c r="AH3" s="957" t="s">
        <v>3509</v>
      </c>
      <c r="AI3" s="957" t="s">
        <v>3510</v>
      </c>
      <c r="AJ3" s="956" t="s">
        <v>3511</v>
      </c>
      <c r="AK3" s="957" t="s">
        <v>3648</v>
      </c>
      <c r="AL3" s="957" t="s">
        <v>3649</v>
      </c>
      <c r="AM3" s="956" t="s">
        <v>3647</v>
      </c>
      <c r="AN3" s="957" t="s">
        <v>3651</v>
      </c>
      <c r="AO3" s="957" t="s">
        <v>3650</v>
      </c>
      <c r="AP3" s="964" t="s">
        <v>3652</v>
      </c>
    </row>
    <row r="4" spans="1:43" ht="15.6" x14ac:dyDescent="0.3">
      <c r="A4" s="85" t="s">
        <v>1659</v>
      </c>
      <c r="B4" s="88">
        <v>1</v>
      </c>
      <c r="C4" s="335" t="str">
        <f>IF(Tabelle2214[[#This Row],[Spalte3]]&lt;&gt;"",Tabelle2214[[#This Row],[Spalte3]],"")</f>
        <v>Umsatz Gesamt</v>
      </c>
      <c r="D4" s="348" t="str">
        <f>IF(Tabelle2214[[#This Row],[Spalte4]]&lt;&gt;"",Tabelle2214[[#This Row],[Spalte4]],"")</f>
        <v>min</v>
      </c>
      <c r="E4" s="342" t="str">
        <f>IF(Tabelle2214[[#This Row],[Spalte6]]&lt;&gt;"",Tabelle2214[[#This Row],[Spalte6]],"")</f>
        <v>opérationnel</v>
      </c>
      <c r="F4" s="390">
        <v>10</v>
      </c>
      <c r="G4" s="476">
        <f t="shared" ref="G4:G35" ca="1" si="0">IF(F4&lt;&gt;"",
IF(AND(H4&lt;&gt;"",I4=""),
H4/F4,
IF(F4&lt;&gt;"",
INDIRECT(AQ4)/F4,"")),"")</f>
        <v>0.5</v>
      </c>
      <c r="H4" s="472">
        <v>10</v>
      </c>
      <c r="I4" s="472">
        <v>9</v>
      </c>
      <c r="J4" s="958">
        <f t="shared" ref="J4:J53" si="1">IF(I4="","",
IF(AND($D4="max",H4&gt;I4),ABS(K4),
IF(AND($D4="max",H4&lt;I4),-K4,
IF(AND($D4="min",K4&lt;0),K4,K4))))</f>
        <v>-0.11111111111111116</v>
      </c>
      <c r="K4" s="374">
        <f t="shared" ref="K4:K53" si="2">IF(I4="","",
IF(I4&lt;&gt;"",
IF(H4=0,100%,
IF(I4=0,-100%,
IF(H4="",0%,
IF(H4&lt;I4,(100/H4*I4/100)-1,-(100/I4*H4/100)+1)))),
IF($C4&lt;&gt;0,0,"")))</f>
        <v>-0.11111111111111116</v>
      </c>
      <c r="L4" s="472">
        <v>5</v>
      </c>
      <c r="M4" s="958">
        <f t="shared" ref="M4:M53" si="3">IF(L4="","",
IF(AND($D4="max",K4&gt;N4),ABS(N4),
IF(AND($D4="max",K4&lt;N4),-N4,
IF(AND($D4="min",N4&lt;0),N4,N4))))</f>
        <v>-0.8</v>
      </c>
      <c r="N4" s="374">
        <f t="shared" ref="N4:N53" si="4">IF(L4="","",
IF(L4&lt;&gt;"",
IF(I4=0,100%,
IF(I4="",0%,
IF(L4=0,-100%,
IF(I4&lt;L4,(100/I4*L4/100)-1,-(100/L4*I4/100)+1)))),
IF($C4&lt;&gt;0,0,"")))</f>
        <v>-0.8</v>
      </c>
      <c r="O4" s="472"/>
      <c r="P4" s="959" t="str">
        <f t="shared" ref="P4:P53" si="5">IF(O4="","",
IF(AND($D4="max",N4&gt;Q4),ABS(Q4),
IF(AND($D4="max",N4&lt;Q4),-Q4,
IF(AND($D4="min",Q4&lt;0),Q4,Q4))))</f>
        <v/>
      </c>
      <c r="Q4" s="374" t="str">
        <f t="shared" ref="Q4:Q53" si="6">IF(O4="","",
IF(O4&lt;&gt;"",
IF(L4=0,100%,
IF(L4="",0%,
IF(O4=0,-100%,
IF(L4&lt;O4,(100/L4*O4/100)-1,-(100/O4*L4/100)+1)))),
IF($C4&lt;&gt;0,0,"")))</f>
        <v/>
      </c>
      <c r="R4" s="472"/>
      <c r="S4" s="958" t="str">
        <f t="shared" ref="S4:S53" si="7">IF(R4="","",
IF(AND($D4="max",Q4&gt;T4),ABS(T4),
IF(AND($D4="max",Q4&lt;T4),-T4,
IF(AND($D4="min",T4&lt;0),T4,T4))))</f>
        <v/>
      </c>
      <c r="T4" s="374" t="str">
        <f t="shared" ref="T4:T53" si="8">IF(R4="","",
IF(R4&lt;&gt;"",
IF(O4=0,100%,
IF(O4="",0%,
IF(R4=0,-100%,
IF(O4&lt;R4,(100/O4*R4/100)-1,-(100/R4*O4/100)+1)))),
IF($C4&lt;&gt;0,0,"")))</f>
        <v/>
      </c>
      <c r="U4" s="472"/>
      <c r="V4" s="958" t="str">
        <f t="shared" ref="V4:V53" si="9">IF(U4="","",
IF(AND($D4="max",T4&gt;W4),ABS(W4),
IF(AND($D4="max",T4&lt;W4),-W4,
IF(AND($D4="min",W4&lt;0),W4,W4))))</f>
        <v/>
      </c>
      <c r="W4" s="374" t="str">
        <f t="shared" ref="W4:W53" si="10">IF(U4="","",
IF(U4&lt;&gt;"",
IF(R4=0,100%,
IF(R4="",0%,
IF(U4=0,-100%,
IF(R4&lt;U4,(100/R4*U4/100)-1,-(100/U4*R4/100)+1)))),
IF($C4&lt;&gt;0,0,"")))</f>
        <v/>
      </c>
      <c r="X4" s="472"/>
      <c r="Y4" s="958" t="str">
        <f t="shared" ref="Y4:Y53" si="11">IF(X4="","",
IF(AND($D4="max",W4&gt;Z4),ABS(Z4),
IF(AND($D4="max",W4&lt;Z4),-Z4,
IF(AND($D4="min",Z4&lt;0),Z4,Z4))))</f>
        <v/>
      </c>
      <c r="Z4" s="374" t="str">
        <f t="shared" ref="Z4:Z53" si="12">IF(X4="","",
IF(X4&lt;&gt;"",
IF(U4=0,100%,
IF(U4="",0%,
IF(X4=0,-100%,
IF(U4&lt;X4,(100/U4*X4/100)-1,-(100/X4*U4/100)+1)))),
IF($C4&lt;&gt;0,0,"")))</f>
        <v/>
      </c>
      <c r="AA4" s="472"/>
      <c r="AB4" s="958" t="str">
        <f t="shared" ref="AB4:AB53" si="13">IF(AA4="","",
IF(AND($D4="max",Z4&gt;AC4),ABS(AC4),
IF(AND($D4="max",Z4&lt;AC4),-AC4,
IF(AND($D4="min",AC4&lt;0),AC4,AC4))))</f>
        <v/>
      </c>
      <c r="AC4" s="374" t="str">
        <f t="shared" ref="AC4:AC53" si="14">IF(AA4="","",
IF(AA4&lt;&gt;"",
IF(X4=0,100%,
IF(X4="",0%,
IF(AA4=0,-100%,
IF(X4&lt;AA4,(100/X4*AA4/100)-1,-(100/AA4*X4/100)+1)))),
IF($C4&lt;&gt;0,0,"")))</f>
        <v/>
      </c>
      <c r="AD4" s="472"/>
      <c r="AE4" s="958" t="str">
        <f t="shared" ref="AE4:AE53" si="15">IF(AD4="","",
IF(AND($D4="max",AC4&gt;AF4),ABS(AF4),
IF(AND($D4="max",AC4&lt;AF4),-AF4,
IF(AND($D4="min",AF4&lt;0),AF4,AF4))))</f>
        <v/>
      </c>
      <c r="AF4" s="374" t="str">
        <f t="shared" ref="AF4:AF53" si="16">IF(AD4="","",
IF(AD4&lt;&gt;"",
IF(AA4=0,100%,
IF(AA4="",0%,
IF(AD4=0,-100%,
IF(AA4&lt;AD4,(100/AA4*AD4/100)-1,-(100/AD4*AA4/100)+1)))),
IF($C4&lt;&gt;0,0,"")))</f>
        <v/>
      </c>
      <c r="AG4" s="472"/>
      <c r="AH4" s="958" t="str">
        <f t="shared" ref="AH4:AH53" si="17">IF(AG4="","",
IF(AND($D4="max",AF4&gt;AI4),ABS(AI4),
IF(AND($D4="max",AF4&lt;AI4),-AI4,
IF(AND($D4="min",AI4&lt;0),AI4,AI4))))</f>
        <v/>
      </c>
      <c r="AI4" s="374" t="str">
        <f t="shared" ref="AI4:AI53" si="18">IF(AG4="","",
IF(AG4&lt;&gt;"",
IF(AD4=0,100%,
IF(AD4="",0%,
IF(AG4=0,-100%,
IF(AD4&lt;AG4,(100/AD4*AG4/100)-1,-(100/AG4*AD4/100)+1)))),
IF($C4&lt;&gt;0,0,"")))</f>
        <v/>
      </c>
      <c r="AJ4" s="472"/>
      <c r="AK4" s="958" t="str">
        <f t="shared" ref="AK4:AK35" si="19">IF(AJ4="","",
IF(AND($D4="max",AI4&gt;AQ4),ABS(AQ4),
IF(AND($D4="max",AI4&lt;AQ4),-AQ4,
IF(AND($D4="min",AQ4&lt;0),AQ4,AQ4))))</f>
        <v/>
      </c>
      <c r="AL4" s="374" t="str">
        <f t="shared" ref="AL4:AL53" si="20">IF(AJ4="","",
IF(AJ4&lt;&gt;"",
IF(AG4=0,100%,
IF(AG4="",0%,
IF(AJ4=0,-100%,
IF(AG4&lt;AJ4,(100/AG4*AJ4/100)-1,-(100/AJ4*AG4/100)+1)))),
IF($C4&lt;&gt;0,0,"")))</f>
        <v/>
      </c>
      <c r="AM4" s="472"/>
      <c r="AN4" s="958" t="str">
        <f t="shared" ref="AN4:AN35" si="21">IF(AM4="","",
IF(AND($D4="max",AL4&gt;AV4),ABS(AV4),
IF(AND($D4="max",AL4&lt;AV4),-AV4,
IF(AND($D4="min",AV4&lt;0),AV4,AV4))))</f>
        <v/>
      </c>
      <c r="AO4" s="374" t="str">
        <f t="shared" ref="AO4:AO53" si="22">IF(AM4="","",
IF(AM4&lt;&gt;"",
IF(AJ4=0,100%,
IF(AJ4="",0%,
IF(AM4=0,-100%,
IF(AJ4&lt;AM4,(100/AJ4*AM4/100)-1,-(100/AM4*AJ4/100)+1)))),
IF($C4&lt;&gt;0,0,"")))</f>
        <v/>
      </c>
      <c r="AP4" s="390">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24</v>
      </c>
      <c r="AQ4" s="447" t="str" cm="1">
        <f t="array" ref="AQ4">(ADDRESS(ROW(),COLUMN()-39+MATCH(1,FREQUENCY(1,N(H4:AJ4="")),)))</f>
        <v>$L$4</v>
      </c>
    </row>
    <row r="5" spans="1:43" ht="15.6" x14ac:dyDescent="0.3">
      <c r="A5" s="86" t="s">
        <v>1659</v>
      </c>
      <c r="B5" s="89">
        <v>2</v>
      </c>
      <c r="C5" s="336" t="str">
        <f>IF(Tabelle2214[[#This Row],[Spalte3]]&lt;&gt;"",Tabelle2214[[#This Row],[Spalte3]],"")</f>
        <v>Personalentwicklung</v>
      </c>
      <c r="D5" s="348" t="str">
        <f>IF(Tabelle2214[[#This Row],[Spalte4]]&lt;&gt;"",Tabelle2214[[#This Row],[Spalte4]],"")</f>
        <v>min</v>
      </c>
      <c r="E5" s="342" t="str">
        <f>IF(Tabelle2214[[#This Row],[Spalte6]]&lt;&gt;"",Tabelle2214[[#This Row],[Spalte6]],"")</f>
        <v>strategisch</v>
      </c>
      <c r="F5" s="385">
        <v>10</v>
      </c>
      <c r="G5" s="476">
        <f t="shared" ca="1" si="0"/>
        <v>1</v>
      </c>
      <c r="H5" s="473">
        <v>2</v>
      </c>
      <c r="I5" s="473">
        <v>5</v>
      </c>
      <c r="J5" s="959">
        <f t="shared" si="1"/>
        <v>1.5</v>
      </c>
      <c r="K5" s="375">
        <f t="shared" si="2"/>
        <v>1.5</v>
      </c>
      <c r="L5" s="473">
        <v>3</v>
      </c>
      <c r="M5" s="959">
        <f t="shared" si="3"/>
        <v>-0.66666666666666696</v>
      </c>
      <c r="N5" s="375">
        <f t="shared" si="4"/>
        <v>-0.66666666666666696</v>
      </c>
      <c r="O5" s="473">
        <v>20</v>
      </c>
      <c r="P5" s="959">
        <f t="shared" si="5"/>
        <v>5.6666666666666679</v>
      </c>
      <c r="Q5" s="374">
        <f t="shared" si="6"/>
        <v>5.6666666666666679</v>
      </c>
      <c r="R5" s="473">
        <v>10</v>
      </c>
      <c r="S5" s="959">
        <f t="shared" si="7"/>
        <v>-1</v>
      </c>
      <c r="T5" s="374">
        <f t="shared" si="8"/>
        <v>-1</v>
      </c>
      <c r="U5" s="473">
        <v>10</v>
      </c>
      <c r="V5" s="959">
        <f t="shared" si="9"/>
        <v>0</v>
      </c>
      <c r="W5" s="374">
        <f t="shared" si="10"/>
        <v>0</v>
      </c>
      <c r="X5" s="473"/>
      <c r="Y5" s="959" t="str">
        <f t="shared" si="11"/>
        <v/>
      </c>
      <c r="Z5" s="374" t="str">
        <f t="shared" si="12"/>
        <v/>
      </c>
      <c r="AA5" s="473"/>
      <c r="AB5" s="959" t="str">
        <f t="shared" si="13"/>
        <v/>
      </c>
      <c r="AC5" s="374" t="str">
        <f t="shared" si="14"/>
        <v/>
      </c>
      <c r="AD5" s="473"/>
      <c r="AE5" s="959" t="str">
        <f t="shared" si="15"/>
        <v/>
      </c>
      <c r="AF5" s="374" t="str">
        <f t="shared" si="16"/>
        <v/>
      </c>
      <c r="AG5" s="473"/>
      <c r="AH5" s="959" t="str">
        <f t="shared" si="17"/>
        <v/>
      </c>
      <c r="AI5" s="374" t="str">
        <f t="shared" si="18"/>
        <v/>
      </c>
      <c r="AJ5" s="473"/>
      <c r="AK5" s="959" t="str">
        <f t="shared" si="19"/>
        <v/>
      </c>
      <c r="AL5" s="374" t="str">
        <f t="shared" si="20"/>
        <v/>
      </c>
      <c r="AM5" s="473"/>
      <c r="AN5" s="959" t="str">
        <f t="shared" si="21"/>
        <v/>
      </c>
      <c r="AO5" s="374" t="str">
        <f t="shared" si="22"/>
        <v/>
      </c>
      <c r="AP5" s="385">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50</v>
      </c>
      <c r="AQ5" s="447" t="str" cm="1">
        <f t="array" ref="AQ5">(ADDRESS(ROW(),COLUMN()-39+MATCH(1,FREQUENCY(1,N(H5:AJ5="")),)))</f>
        <v>$U$5</v>
      </c>
    </row>
    <row r="6" spans="1:43" ht="15.6" x14ac:dyDescent="0.3">
      <c r="A6" s="85" t="s">
        <v>1659</v>
      </c>
      <c r="B6" s="88">
        <v>3</v>
      </c>
      <c r="C6" s="335" t="str">
        <f>IF(Tabelle2214[[#This Row],[Spalte3]]&lt;&gt;"",Tabelle2214[[#This Row],[Spalte3]],"")</f>
        <v>Test</v>
      </c>
      <c r="D6" s="348" t="str">
        <f>IF(Tabelle2214[[#This Row],[Spalte4]]&lt;&gt;"",Tabelle2214[[#This Row],[Spalte4]],"")</f>
        <v>min</v>
      </c>
      <c r="E6" s="342" t="str">
        <f>IF(Tabelle2214[[#This Row],[Spalte6]]&lt;&gt;"",Tabelle2214[[#This Row],[Spalte6]],"")</f>
        <v/>
      </c>
      <c r="F6" s="385"/>
      <c r="G6" s="476" t="str">
        <f t="shared" ca="1" si="0"/>
        <v/>
      </c>
      <c r="H6" s="472"/>
      <c r="I6" s="472"/>
      <c r="J6" s="958" t="str">
        <f t="shared" si="1"/>
        <v/>
      </c>
      <c r="K6" s="375" t="str">
        <f t="shared" si="2"/>
        <v/>
      </c>
      <c r="L6" s="472"/>
      <c r="M6" s="958" t="str">
        <f t="shared" si="3"/>
        <v/>
      </c>
      <c r="N6" s="375" t="str">
        <f t="shared" si="4"/>
        <v/>
      </c>
      <c r="O6" s="472"/>
      <c r="P6" s="959" t="str">
        <f t="shared" si="5"/>
        <v/>
      </c>
      <c r="Q6" s="374" t="str">
        <f t="shared" si="6"/>
        <v/>
      </c>
      <c r="R6" s="472"/>
      <c r="S6" s="958" t="str">
        <f t="shared" si="7"/>
        <v/>
      </c>
      <c r="T6" s="374" t="str">
        <f t="shared" si="8"/>
        <v/>
      </c>
      <c r="U6" s="472"/>
      <c r="V6" s="958" t="str">
        <f t="shared" si="9"/>
        <v/>
      </c>
      <c r="W6" s="374" t="str">
        <f t="shared" si="10"/>
        <v/>
      </c>
      <c r="X6" s="472"/>
      <c r="Y6" s="958" t="str">
        <f t="shared" si="11"/>
        <v/>
      </c>
      <c r="Z6" s="374" t="str">
        <f t="shared" si="12"/>
        <v/>
      </c>
      <c r="AA6" s="472"/>
      <c r="AB6" s="958" t="str">
        <f t="shared" si="13"/>
        <v/>
      </c>
      <c r="AC6" s="374" t="str">
        <f t="shared" si="14"/>
        <v/>
      </c>
      <c r="AD6" s="472"/>
      <c r="AE6" s="958" t="str">
        <f t="shared" si="15"/>
        <v/>
      </c>
      <c r="AF6" s="374" t="str">
        <f t="shared" si="16"/>
        <v/>
      </c>
      <c r="AG6" s="472"/>
      <c r="AH6" s="958" t="str">
        <f t="shared" si="17"/>
        <v/>
      </c>
      <c r="AI6" s="374" t="str">
        <f t="shared" si="18"/>
        <v/>
      </c>
      <c r="AJ6" s="472"/>
      <c r="AK6" s="958" t="str">
        <f t="shared" si="19"/>
        <v/>
      </c>
      <c r="AL6" s="374" t="str">
        <f t="shared" si="20"/>
        <v/>
      </c>
      <c r="AM6" s="472"/>
      <c r="AN6" s="958" t="str">
        <f t="shared" si="21"/>
        <v/>
      </c>
      <c r="AO6" s="374" t="str">
        <f t="shared" si="22"/>
        <v/>
      </c>
      <c r="AP6" s="965">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0</v>
      </c>
      <c r="AQ6" s="447" t="str" cm="1">
        <f t="array" ref="AQ6">(ADDRESS(ROW(),COLUMN()-39+MATCH(1,FREQUENCY(1,N(H6:AJ6="")),)))</f>
        <v>$E$6</v>
      </c>
    </row>
    <row r="7" spans="1:43" ht="15.6" x14ac:dyDescent="0.3">
      <c r="A7" s="86" t="s">
        <v>1659</v>
      </c>
      <c r="B7" s="89">
        <v>4</v>
      </c>
      <c r="C7" s="336" t="str">
        <f>IF(Tabelle2214[[#This Row],[Spalte3]]&lt;&gt;"",Tabelle2214[[#This Row],[Spalte3]],"")</f>
        <v/>
      </c>
      <c r="D7" s="348" t="str">
        <f>IF(Tabelle2214[[#This Row],[Spalte4]]&lt;&gt;"",Tabelle2214[[#This Row],[Spalte4]],"")</f>
        <v/>
      </c>
      <c r="E7" s="342" t="str">
        <f>IF(Tabelle2214[[#This Row],[Spalte6]]&lt;&gt;"",Tabelle2214[[#This Row],[Spalte6]],"")</f>
        <v/>
      </c>
      <c r="F7" s="385"/>
      <c r="G7" s="476" t="str">
        <f t="shared" ca="1" si="0"/>
        <v/>
      </c>
      <c r="H7" s="473"/>
      <c r="I7" s="473"/>
      <c r="J7" s="959" t="str">
        <f t="shared" si="1"/>
        <v/>
      </c>
      <c r="K7" s="375" t="str">
        <f t="shared" si="2"/>
        <v/>
      </c>
      <c r="L7" s="473"/>
      <c r="M7" s="959" t="str">
        <f t="shared" si="3"/>
        <v/>
      </c>
      <c r="N7" s="375" t="str">
        <f t="shared" si="4"/>
        <v/>
      </c>
      <c r="O7" s="473"/>
      <c r="P7" s="959" t="str">
        <f t="shared" si="5"/>
        <v/>
      </c>
      <c r="Q7" s="374" t="str">
        <f t="shared" si="6"/>
        <v/>
      </c>
      <c r="R7" s="473"/>
      <c r="S7" s="959" t="str">
        <f t="shared" si="7"/>
        <v/>
      </c>
      <c r="T7" s="374" t="str">
        <f t="shared" si="8"/>
        <v/>
      </c>
      <c r="U7" s="473"/>
      <c r="V7" s="959" t="str">
        <f t="shared" si="9"/>
        <v/>
      </c>
      <c r="W7" s="374" t="str">
        <f t="shared" si="10"/>
        <v/>
      </c>
      <c r="X7" s="473"/>
      <c r="Y7" s="959" t="str">
        <f t="shared" si="11"/>
        <v/>
      </c>
      <c r="Z7" s="374" t="str">
        <f t="shared" si="12"/>
        <v/>
      </c>
      <c r="AA7" s="473"/>
      <c r="AB7" s="959" t="str">
        <f t="shared" si="13"/>
        <v/>
      </c>
      <c r="AC7" s="374" t="str">
        <f t="shared" si="14"/>
        <v/>
      </c>
      <c r="AD7" s="473"/>
      <c r="AE7" s="959" t="str">
        <f t="shared" si="15"/>
        <v/>
      </c>
      <c r="AF7" s="374" t="str">
        <f t="shared" si="16"/>
        <v/>
      </c>
      <c r="AG7" s="473"/>
      <c r="AH7" s="959" t="str">
        <f t="shared" si="17"/>
        <v/>
      </c>
      <c r="AI7" s="374" t="str">
        <f t="shared" si="18"/>
        <v/>
      </c>
      <c r="AJ7" s="473"/>
      <c r="AK7" s="959" t="str">
        <f t="shared" si="19"/>
        <v/>
      </c>
      <c r="AL7" s="374" t="str">
        <f t="shared" si="20"/>
        <v/>
      </c>
      <c r="AM7" s="473"/>
      <c r="AN7" s="959" t="str">
        <f t="shared" si="21"/>
        <v/>
      </c>
      <c r="AO7" s="374" t="str">
        <f t="shared" si="22"/>
        <v/>
      </c>
      <c r="AP7"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7" s="447" t="str" cm="1">
        <f t="array" ref="AQ7">(ADDRESS(ROW(),COLUMN()-39+MATCH(1,FREQUENCY(1,N(H7:AJ7="")),)))</f>
        <v>$E$7</v>
      </c>
    </row>
    <row r="8" spans="1:43" ht="15.6" x14ac:dyDescent="0.3">
      <c r="A8" s="85" t="s">
        <v>1659</v>
      </c>
      <c r="B8" s="88">
        <v>5</v>
      </c>
      <c r="C8" s="335" t="str">
        <f>IF(Tabelle2214[[#This Row],[Spalte3]]&lt;&gt;"",Tabelle2214[[#This Row],[Spalte3]],"")</f>
        <v/>
      </c>
      <c r="D8" s="348" t="str">
        <f>IF(Tabelle2214[[#This Row],[Spalte4]]&lt;&gt;"",Tabelle2214[[#This Row],[Spalte4]],"")</f>
        <v/>
      </c>
      <c r="E8" s="342" t="str">
        <f>IF(Tabelle2214[[#This Row],[Spalte6]]&lt;&gt;"",Tabelle2214[[#This Row],[Spalte6]],"")</f>
        <v/>
      </c>
      <c r="F8" s="385"/>
      <c r="G8" s="476" t="str">
        <f t="shared" ca="1" si="0"/>
        <v/>
      </c>
      <c r="H8" s="472"/>
      <c r="I8" s="472"/>
      <c r="J8" s="958" t="str">
        <f t="shared" si="1"/>
        <v/>
      </c>
      <c r="K8" s="375" t="str">
        <f t="shared" si="2"/>
        <v/>
      </c>
      <c r="L8" s="472"/>
      <c r="M8" s="958" t="str">
        <f t="shared" si="3"/>
        <v/>
      </c>
      <c r="N8" s="375" t="str">
        <f t="shared" si="4"/>
        <v/>
      </c>
      <c r="O8" s="472"/>
      <c r="P8" s="959" t="str">
        <f t="shared" si="5"/>
        <v/>
      </c>
      <c r="Q8" s="374" t="str">
        <f t="shared" si="6"/>
        <v/>
      </c>
      <c r="R8" s="472"/>
      <c r="S8" s="958" t="str">
        <f t="shared" si="7"/>
        <v/>
      </c>
      <c r="T8" s="374" t="str">
        <f t="shared" si="8"/>
        <v/>
      </c>
      <c r="U8" s="472"/>
      <c r="V8" s="958" t="str">
        <f t="shared" si="9"/>
        <v/>
      </c>
      <c r="W8" s="374" t="str">
        <f t="shared" si="10"/>
        <v/>
      </c>
      <c r="X8" s="472"/>
      <c r="Y8" s="958" t="str">
        <f t="shared" si="11"/>
        <v/>
      </c>
      <c r="Z8" s="374" t="str">
        <f t="shared" si="12"/>
        <v/>
      </c>
      <c r="AA8" s="472"/>
      <c r="AB8" s="958" t="str">
        <f t="shared" si="13"/>
        <v/>
      </c>
      <c r="AC8" s="374" t="str">
        <f t="shared" si="14"/>
        <v/>
      </c>
      <c r="AD8" s="472"/>
      <c r="AE8" s="958" t="str">
        <f t="shared" si="15"/>
        <v/>
      </c>
      <c r="AF8" s="374" t="str">
        <f t="shared" si="16"/>
        <v/>
      </c>
      <c r="AG8" s="472"/>
      <c r="AH8" s="958" t="str">
        <f t="shared" si="17"/>
        <v/>
      </c>
      <c r="AI8" s="374" t="str">
        <f t="shared" si="18"/>
        <v/>
      </c>
      <c r="AJ8" s="472"/>
      <c r="AK8" s="958" t="str">
        <f t="shared" si="19"/>
        <v/>
      </c>
      <c r="AL8" s="374" t="str">
        <f t="shared" si="20"/>
        <v/>
      </c>
      <c r="AM8" s="472"/>
      <c r="AN8" s="958" t="str">
        <f t="shared" si="21"/>
        <v/>
      </c>
      <c r="AO8" s="374" t="str">
        <f t="shared" si="22"/>
        <v/>
      </c>
      <c r="AP8"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8" s="447" t="str" cm="1">
        <f t="array" ref="AQ8">(ADDRESS(ROW(),COLUMN()-39+MATCH(1,FREQUENCY(1,N(H8:AJ8="")),)))</f>
        <v>$E$8</v>
      </c>
    </row>
    <row r="9" spans="1:43" ht="15.6" x14ac:dyDescent="0.3">
      <c r="A9" s="86" t="s">
        <v>1659</v>
      </c>
      <c r="B9" s="89">
        <v>6</v>
      </c>
      <c r="C9" s="336" t="str">
        <f>IF(Tabelle2214[[#This Row],[Spalte3]]&lt;&gt;"",Tabelle2214[[#This Row],[Spalte3]],"")</f>
        <v/>
      </c>
      <c r="D9" s="348" t="str">
        <f>IF(Tabelle2214[[#This Row],[Spalte4]]&lt;&gt;"",Tabelle2214[[#This Row],[Spalte4]],"")</f>
        <v/>
      </c>
      <c r="E9" s="342" t="str">
        <f>IF(Tabelle2214[[#This Row],[Spalte6]]&lt;&gt;"",Tabelle2214[[#This Row],[Spalte6]],"")</f>
        <v/>
      </c>
      <c r="F9" s="386"/>
      <c r="G9" s="476" t="str">
        <f t="shared" ca="1" si="0"/>
        <v/>
      </c>
      <c r="H9" s="473"/>
      <c r="I9" s="473"/>
      <c r="J9" s="959" t="str">
        <f t="shared" si="1"/>
        <v/>
      </c>
      <c r="K9" s="375" t="str">
        <f t="shared" si="2"/>
        <v/>
      </c>
      <c r="L9" s="473"/>
      <c r="M9" s="959" t="str">
        <f t="shared" si="3"/>
        <v/>
      </c>
      <c r="N9" s="375" t="str">
        <f t="shared" si="4"/>
        <v/>
      </c>
      <c r="O9" s="473"/>
      <c r="P9" s="959" t="str">
        <f t="shared" si="5"/>
        <v/>
      </c>
      <c r="Q9" s="374" t="str">
        <f t="shared" si="6"/>
        <v/>
      </c>
      <c r="R9" s="473"/>
      <c r="S9" s="959" t="str">
        <f t="shared" si="7"/>
        <v/>
      </c>
      <c r="T9" s="374" t="str">
        <f t="shared" si="8"/>
        <v/>
      </c>
      <c r="U9" s="473"/>
      <c r="V9" s="959" t="str">
        <f t="shared" si="9"/>
        <v/>
      </c>
      <c r="W9" s="374" t="str">
        <f t="shared" si="10"/>
        <v/>
      </c>
      <c r="X9" s="473"/>
      <c r="Y9" s="959" t="str">
        <f t="shared" si="11"/>
        <v/>
      </c>
      <c r="Z9" s="374" t="str">
        <f t="shared" si="12"/>
        <v/>
      </c>
      <c r="AA9" s="473"/>
      <c r="AB9" s="959" t="str">
        <f t="shared" si="13"/>
        <v/>
      </c>
      <c r="AC9" s="374" t="str">
        <f t="shared" si="14"/>
        <v/>
      </c>
      <c r="AD9" s="473"/>
      <c r="AE9" s="959" t="str">
        <f t="shared" si="15"/>
        <v/>
      </c>
      <c r="AF9" s="374" t="str">
        <f t="shared" si="16"/>
        <v/>
      </c>
      <c r="AG9" s="473"/>
      <c r="AH9" s="959" t="str">
        <f t="shared" si="17"/>
        <v/>
      </c>
      <c r="AI9" s="374" t="str">
        <f t="shared" si="18"/>
        <v/>
      </c>
      <c r="AJ9" s="473"/>
      <c r="AK9" s="959" t="str">
        <f t="shared" si="19"/>
        <v/>
      </c>
      <c r="AL9" s="374" t="str">
        <f t="shared" si="20"/>
        <v/>
      </c>
      <c r="AM9" s="473"/>
      <c r="AN9" s="959" t="str">
        <f t="shared" si="21"/>
        <v/>
      </c>
      <c r="AO9" s="374" t="str">
        <f t="shared" si="22"/>
        <v/>
      </c>
      <c r="AP9"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9" s="447" t="str" cm="1">
        <f t="array" ref="AQ9">(ADDRESS(ROW(),COLUMN()-39+MATCH(1,FREQUENCY(1,N(H9:AJ9="")),)))</f>
        <v>$E$9</v>
      </c>
    </row>
    <row r="10" spans="1:43" ht="15.6" x14ac:dyDescent="0.3">
      <c r="A10" s="85" t="s">
        <v>1659</v>
      </c>
      <c r="B10" s="88">
        <v>7</v>
      </c>
      <c r="C10" s="335" t="str">
        <f>IF(Tabelle2214[[#This Row],[Spalte3]]&lt;&gt;"",Tabelle2214[[#This Row],[Spalte3]],"")</f>
        <v/>
      </c>
      <c r="D10" s="348" t="str">
        <f>IF(Tabelle2214[[#This Row],[Spalte4]]&lt;&gt;"",Tabelle2214[[#This Row],[Spalte4]],"")</f>
        <v/>
      </c>
      <c r="E10" s="342" t="str">
        <f>IF(Tabelle2214[[#This Row],[Spalte6]]&lt;&gt;"",Tabelle2214[[#This Row],[Spalte6]],"")</f>
        <v/>
      </c>
      <c r="F10" s="386"/>
      <c r="G10" s="476" t="str">
        <f t="shared" ca="1" si="0"/>
        <v/>
      </c>
      <c r="H10" s="472"/>
      <c r="I10" s="472"/>
      <c r="J10" s="958" t="str">
        <f t="shared" si="1"/>
        <v/>
      </c>
      <c r="K10" s="375" t="str">
        <f t="shared" si="2"/>
        <v/>
      </c>
      <c r="L10" s="472"/>
      <c r="M10" s="958" t="str">
        <f t="shared" si="3"/>
        <v/>
      </c>
      <c r="N10" s="375" t="str">
        <f t="shared" si="4"/>
        <v/>
      </c>
      <c r="O10" s="472"/>
      <c r="P10" s="959" t="str">
        <f t="shared" si="5"/>
        <v/>
      </c>
      <c r="Q10" s="374" t="str">
        <f t="shared" si="6"/>
        <v/>
      </c>
      <c r="R10" s="472"/>
      <c r="S10" s="958" t="str">
        <f t="shared" si="7"/>
        <v/>
      </c>
      <c r="T10" s="374" t="str">
        <f t="shared" si="8"/>
        <v/>
      </c>
      <c r="U10" s="472"/>
      <c r="V10" s="958" t="str">
        <f t="shared" si="9"/>
        <v/>
      </c>
      <c r="W10" s="374" t="str">
        <f t="shared" si="10"/>
        <v/>
      </c>
      <c r="X10" s="472"/>
      <c r="Y10" s="958" t="str">
        <f t="shared" si="11"/>
        <v/>
      </c>
      <c r="Z10" s="374" t="str">
        <f t="shared" si="12"/>
        <v/>
      </c>
      <c r="AA10" s="472"/>
      <c r="AB10" s="958" t="str">
        <f t="shared" si="13"/>
        <v/>
      </c>
      <c r="AC10" s="374" t="str">
        <f t="shared" si="14"/>
        <v/>
      </c>
      <c r="AD10" s="472"/>
      <c r="AE10" s="958" t="str">
        <f t="shared" si="15"/>
        <v/>
      </c>
      <c r="AF10" s="374" t="str">
        <f t="shared" si="16"/>
        <v/>
      </c>
      <c r="AG10" s="472"/>
      <c r="AH10" s="958" t="str">
        <f t="shared" si="17"/>
        <v/>
      </c>
      <c r="AI10" s="374" t="str">
        <f t="shared" si="18"/>
        <v/>
      </c>
      <c r="AJ10" s="472"/>
      <c r="AK10" s="958" t="str">
        <f t="shared" si="19"/>
        <v/>
      </c>
      <c r="AL10" s="374" t="str">
        <f t="shared" si="20"/>
        <v/>
      </c>
      <c r="AM10" s="472"/>
      <c r="AN10" s="958" t="str">
        <f t="shared" si="21"/>
        <v/>
      </c>
      <c r="AO10" s="374" t="str">
        <f t="shared" si="22"/>
        <v/>
      </c>
      <c r="AP10"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0" s="447" t="str" cm="1">
        <f t="array" ref="AQ10">(ADDRESS(ROW(),COLUMN()-39+MATCH(1,FREQUENCY(1,N(H10:AJ10="")),)))</f>
        <v>$E$10</v>
      </c>
    </row>
    <row r="11" spans="1:43" ht="15.6" x14ac:dyDescent="0.3">
      <c r="A11" s="86" t="s">
        <v>1659</v>
      </c>
      <c r="B11" s="89">
        <v>8</v>
      </c>
      <c r="C11" s="336" t="str">
        <f>IF(Tabelle2214[[#This Row],[Spalte3]]&lt;&gt;"",Tabelle2214[[#This Row],[Spalte3]],"")</f>
        <v/>
      </c>
      <c r="D11" s="348" t="str">
        <f>IF(Tabelle2214[[#This Row],[Spalte4]]&lt;&gt;"",Tabelle2214[[#This Row],[Spalte4]],"")</f>
        <v/>
      </c>
      <c r="E11" s="342" t="str">
        <f>IF(Tabelle2214[[#This Row],[Spalte6]]&lt;&gt;"",Tabelle2214[[#This Row],[Spalte6]],"")</f>
        <v/>
      </c>
      <c r="F11" s="386"/>
      <c r="G11" s="476" t="str">
        <f t="shared" ca="1" si="0"/>
        <v/>
      </c>
      <c r="H11" s="473"/>
      <c r="I11" s="473"/>
      <c r="J11" s="959" t="str">
        <f t="shared" si="1"/>
        <v/>
      </c>
      <c r="K11" s="375" t="str">
        <f t="shared" si="2"/>
        <v/>
      </c>
      <c r="L11" s="473"/>
      <c r="M11" s="959" t="str">
        <f t="shared" si="3"/>
        <v/>
      </c>
      <c r="N11" s="375" t="str">
        <f t="shared" si="4"/>
        <v/>
      </c>
      <c r="O11" s="473"/>
      <c r="P11" s="959" t="str">
        <f t="shared" si="5"/>
        <v/>
      </c>
      <c r="Q11" s="374" t="str">
        <f t="shared" si="6"/>
        <v/>
      </c>
      <c r="R11" s="473"/>
      <c r="S11" s="959" t="str">
        <f t="shared" si="7"/>
        <v/>
      </c>
      <c r="T11" s="374" t="str">
        <f t="shared" si="8"/>
        <v/>
      </c>
      <c r="U11" s="473"/>
      <c r="V11" s="959" t="str">
        <f t="shared" si="9"/>
        <v/>
      </c>
      <c r="W11" s="374" t="str">
        <f t="shared" si="10"/>
        <v/>
      </c>
      <c r="X11" s="473"/>
      <c r="Y11" s="959" t="str">
        <f t="shared" si="11"/>
        <v/>
      </c>
      <c r="Z11" s="374" t="str">
        <f t="shared" si="12"/>
        <v/>
      </c>
      <c r="AA11" s="473"/>
      <c r="AB11" s="959" t="str">
        <f t="shared" si="13"/>
        <v/>
      </c>
      <c r="AC11" s="374" t="str">
        <f t="shared" si="14"/>
        <v/>
      </c>
      <c r="AD11" s="473"/>
      <c r="AE11" s="959" t="str">
        <f t="shared" si="15"/>
        <v/>
      </c>
      <c r="AF11" s="374" t="str">
        <f t="shared" si="16"/>
        <v/>
      </c>
      <c r="AG11" s="473"/>
      <c r="AH11" s="959" t="str">
        <f t="shared" si="17"/>
        <v/>
      </c>
      <c r="AI11" s="374" t="str">
        <f t="shared" si="18"/>
        <v/>
      </c>
      <c r="AJ11" s="473"/>
      <c r="AK11" s="959" t="str">
        <f t="shared" si="19"/>
        <v/>
      </c>
      <c r="AL11" s="374" t="str">
        <f t="shared" si="20"/>
        <v/>
      </c>
      <c r="AM11" s="473"/>
      <c r="AN11" s="959" t="str">
        <f t="shared" si="21"/>
        <v/>
      </c>
      <c r="AO11" s="374" t="str">
        <f t="shared" si="22"/>
        <v/>
      </c>
      <c r="AP11"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1" s="447" t="str" cm="1">
        <f t="array" ref="AQ11">(ADDRESS(ROW(),COLUMN()-39+MATCH(1,FREQUENCY(1,N(H11:AJ11="")),)))</f>
        <v>$E$11</v>
      </c>
    </row>
    <row r="12" spans="1:43" ht="15.6" x14ac:dyDescent="0.3">
      <c r="A12" s="85" t="s">
        <v>1659</v>
      </c>
      <c r="B12" s="88">
        <v>9</v>
      </c>
      <c r="C12" s="335" t="str">
        <f>IF(Tabelle2214[[#This Row],[Spalte3]]&lt;&gt;"",Tabelle2214[[#This Row],[Spalte3]],"")</f>
        <v/>
      </c>
      <c r="D12" s="348" t="str">
        <f>IF(Tabelle2214[[#This Row],[Spalte4]]&lt;&gt;"",Tabelle2214[[#This Row],[Spalte4]],"")</f>
        <v/>
      </c>
      <c r="E12" s="342" t="str">
        <f>IF(Tabelle2214[[#This Row],[Spalte6]]&lt;&gt;"",Tabelle2214[[#This Row],[Spalte6]],"")</f>
        <v/>
      </c>
      <c r="F12" s="386"/>
      <c r="G12" s="476" t="str">
        <f t="shared" ca="1" si="0"/>
        <v/>
      </c>
      <c r="H12" s="472"/>
      <c r="I12" s="472"/>
      <c r="J12" s="958" t="str">
        <f t="shared" si="1"/>
        <v/>
      </c>
      <c r="K12" s="375" t="str">
        <f t="shared" si="2"/>
        <v/>
      </c>
      <c r="L12" s="472"/>
      <c r="M12" s="958" t="str">
        <f t="shared" si="3"/>
        <v/>
      </c>
      <c r="N12" s="375" t="str">
        <f t="shared" si="4"/>
        <v/>
      </c>
      <c r="O12" s="472"/>
      <c r="P12" s="959" t="str">
        <f t="shared" si="5"/>
        <v/>
      </c>
      <c r="Q12" s="374" t="str">
        <f t="shared" si="6"/>
        <v/>
      </c>
      <c r="R12" s="472"/>
      <c r="S12" s="958" t="str">
        <f t="shared" si="7"/>
        <v/>
      </c>
      <c r="T12" s="374" t="str">
        <f t="shared" si="8"/>
        <v/>
      </c>
      <c r="U12" s="472"/>
      <c r="V12" s="958" t="str">
        <f t="shared" si="9"/>
        <v/>
      </c>
      <c r="W12" s="374" t="str">
        <f t="shared" si="10"/>
        <v/>
      </c>
      <c r="X12" s="472"/>
      <c r="Y12" s="958" t="str">
        <f t="shared" si="11"/>
        <v/>
      </c>
      <c r="Z12" s="374" t="str">
        <f t="shared" si="12"/>
        <v/>
      </c>
      <c r="AA12" s="472"/>
      <c r="AB12" s="958" t="str">
        <f t="shared" si="13"/>
        <v/>
      </c>
      <c r="AC12" s="374" t="str">
        <f t="shared" si="14"/>
        <v/>
      </c>
      <c r="AD12" s="472"/>
      <c r="AE12" s="958" t="str">
        <f t="shared" si="15"/>
        <v/>
      </c>
      <c r="AF12" s="374" t="str">
        <f t="shared" si="16"/>
        <v/>
      </c>
      <c r="AG12" s="472"/>
      <c r="AH12" s="958" t="str">
        <f t="shared" si="17"/>
        <v/>
      </c>
      <c r="AI12" s="374" t="str">
        <f t="shared" si="18"/>
        <v/>
      </c>
      <c r="AJ12" s="472"/>
      <c r="AK12" s="958" t="str">
        <f t="shared" si="19"/>
        <v/>
      </c>
      <c r="AL12" s="374" t="str">
        <f t="shared" si="20"/>
        <v/>
      </c>
      <c r="AM12" s="472"/>
      <c r="AN12" s="958" t="str">
        <f t="shared" si="21"/>
        <v/>
      </c>
      <c r="AO12" s="374" t="str">
        <f t="shared" si="22"/>
        <v/>
      </c>
      <c r="AP12"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2" s="447" t="str" cm="1">
        <f t="array" ref="AQ12">(ADDRESS(ROW(),COLUMN()-39+MATCH(1,FREQUENCY(1,N(H12:AJ12="")),)))</f>
        <v>$E$12</v>
      </c>
    </row>
    <row r="13" spans="1:43" ht="15.6" x14ac:dyDescent="0.3">
      <c r="A13" s="86" t="s">
        <v>1659</v>
      </c>
      <c r="B13" s="89">
        <v>10</v>
      </c>
      <c r="C13" s="336" t="str">
        <f>IF(Tabelle2214[[#This Row],[Spalte3]]&lt;&gt;"",Tabelle2214[[#This Row],[Spalte3]],"")</f>
        <v/>
      </c>
      <c r="D13" s="348" t="str">
        <f>IF(Tabelle2214[[#This Row],[Spalte4]]&lt;&gt;"",Tabelle2214[[#This Row],[Spalte4]],"")</f>
        <v/>
      </c>
      <c r="E13" s="342" t="str">
        <f>IF(Tabelle2214[[#This Row],[Spalte6]]&lt;&gt;"",Tabelle2214[[#This Row],[Spalte6]],"")</f>
        <v/>
      </c>
      <c r="F13" s="386"/>
      <c r="G13" s="476" t="str">
        <f t="shared" ca="1" si="0"/>
        <v/>
      </c>
      <c r="H13" s="473"/>
      <c r="I13" s="473"/>
      <c r="J13" s="959" t="str">
        <f t="shared" si="1"/>
        <v/>
      </c>
      <c r="K13" s="375" t="str">
        <f t="shared" si="2"/>
        <v/>
      </c>
      <c r="L13" s="473"/>
      <c r="M13" s="959" t="str">
        <f t="shared" si="3"/>
        <v/>
      </c>
      <c r="N13" s="375" t="str">
        <f t="shared" si="4"/>
        <v/>
      </c>
      <c r="O13" s="473"/>
      <c r="P13" s="959" t="str">
        <f t="shared" si="5"/>
        <v/>
      </c>
      <c r="Q13" s="374" t="str">
        <f t="shared" si="6"/>
        <v/>
      </c>
      <c r="R13" s="473"/>
      <c r="S13" s="959" t="str">
        <f t="shared" si="7"/>
        <v/>
      </c>
      <c r="T13" s="374" t="str">
        <f t="shared" si="8"/>
        <v/>
      </c>
      <c r="U13" s="473"/>
      <c r="V13" s="959" t="str">
        <f t="shared" si="9"/>
        <v/>
      </c>
      <c r="W13" s="374" t="str">
        <f t="shared" si="10"/>
        <v/>
      </c>
      <c r="X13" s="473"/>
      <c r="Y13" s="959" t="str">
        <f t="shared" si="11"/>
        <v/>
      </c>
      <c r="Z13" s="374" t="str">
        <f t="shared" si="12"/>
        <v/>
      </c>
      <c r="AA13" s="473"/>
      <c r="AB13" s="959" t="str">
        <f t="shared" si="13"/>
        <v/>
      </c>
      <c r="AC13" s="374" t="str">
        <f t="shared" si="14"/>
        <v/>
      </c>
      <c r="AD13" s="473"/>
      <c r="AE13" s="959" t="str">
        <f t="shared" si="15"/>
        <v/>
      </c>
      <c r="AF13" s="374" t="str">
        <f t="shared" si="16"/>
        <v/>
      </c>
      <c r="AG13" s="473"/>
      <c r="AH13" s="959" t="str">
        <f t="shared" si="17"/>
        <v/>
      </c>
      <c r="AI13" s="374" t="str">
        <f t="shared" si="18"/>
        <v/>
      </c>
      <c r="AJ13" s="473"/>
      <c r="AK13" s="959" t="str">
        <f t="shared" si="19"/>
        <v/>
      </c>
      <c r="AL13" s="374" t="str">
        <f t="shared" si="20"/>
        <v/>
      </c>
      <c r="AM13" s="473"/>
      <c r="AN13" s="959" t="str">
        <f t="shared" si="21"/>
        <v/>
      </c>
      <c r="AO13" s="374" t="str">
        <f t="shared" si="22"/>
        <v/>
      </c>
      <c r="AP13"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3" s="447" t="str" cm="1">
        <f t="array" ref="AQ13">(ADDRESS(ROW(),COLUMN()-39+MATCH(1,FREQUENCY(1,N(H13:AJ13="")),)))</f>
        <v>$E$13</v>
      </c>
    </row>
    <row r="14" spans="1:43" ht="15.6" x14ac:dyDescent="0.3">
      <c r="A14" s="85" t="s">
        <v>1659</v>
      </c>
      <c r="B14" s="88">
        <v>11</v>
      </c>
      <c r="C14" s="335" t="str">
        <f>IF(Tabelle2214[[#This Row],[Spalte3]]&lt;&gt;"",Tabelle2214[[#This Row],[Spalte3]],"")</f>
        <v/>
      </c>
      <c r="D14" s="348" t="str">
        <f>IF(Tabelle2214[[#This Row],[Spalte4]]&lt;&gt;"",Tabelle2214[[#This Row],[Spalte4]],"")</f>
        <v/>
      </c>
      <c r="E14" s="342" t="str">
        <f>IF(Tabelle2214[[#This Row],[Spalte6]]&lt;&gt;"",Tabelle2214[[#This Row],[Spalte6]],"")</f>
        <v/>
      </c>
      <c r="F14" s="386"/>
      <c r="G14" s="476" t="str">
        <f t="shared" ca="1" si="0"/>
        <v/>
      </c>
      <c r="H14" s="472"/>
      <c r="I14" s="472"/>
      <c r="J14" s="958" t="str">
        <f t="shared" si="1"/>
        <v/>
      </c>
      <c r="K14" s="375" t="str">
        <f t="shared" si="2"/>
        <v/>
      </c>
      <c r="L14" s="472"/>
      <c r="M14" s="958" t="str">
        <f t="shared" si="3"/>
        <v/>
      </c>
      <c r="N14" s="375" t="str">
        <f t="shared" si="4"/>
        <v/>
      </c>
      <c r="O14" s="472"/>
      <c r="P14" s="959" t="str">
        <f t="shared" si="5"/>
        <v/>
      </c>
      <c r="Q14" s="374" t="str">
        <f t="shared" si="6"/>
        <v/>
      </c>
      <c r="R14" s="472"/>
      <c r="S14" s="958" t="str">
        <f t="shared" si="7"/>
        <v/>
      </c>
      <c r="T14" s="374" t="str">
        <f t="shared" si="8"/>
        <v/>
      </c>
      <c r="U14" s="472"/>
      <c r="V14" s="958" t="str">
        <f t="shared" si="9"/>
        <v/>
      </c>
      <c r="W14" s="374" t="str">
        <f t="shared" si="10"/>
        <v/>
      </c>
      <c r="X14" s="472"/>
      <c r="Y14" s="958" t="str">
        <f t="shared" si="11"/>
        <v/>
      </c>
      <c r="Z14" s="374" t="str">
        <f t="shared" si="12"/>
        <v/>
      </c>
      <c r="AA14" s="472"/>
      <c r="AB14" s="958" t="str">
        <f t="shared" si="13"/>
        <v/>
      </c>
      <c r="AC14" s="374" t="str">
        <f t="shared" si="14"/>
        <v/>
      </c>
      <c r="AD14" s="472"/>
      <c r="AE14" s="958" t="str">
        <f t="shared" si="15"/>
        <v/>
      </c>
      <c r="AF14" s="374" t="str">
        <f t="shared" si="16"/>
        <v/>
      </c>
      <c r="AG14" s="472"/>
      <c r="AH14" s="958" t="str">
        <f t="shared" si="17"/>
        <v/>
      </c>
      <c r="AI14" s="374" t="str">
        <f t="shared" si="18"/>
        <v/>
      </c>
      <c r="AJ14" s="472"/>
      <c r="AK14" s="958" t="str">
        <f t="shared" si="19"/>
        <v/>
      </c>
      <c r="AL14" s="374" t="str">
        <f t="shared" si="20"/>
        <v/>
      </c>
      <c r="AM14" s="472"/>
      <c r="AN14" s="958" t="str">
        <f t="shared" si="21"/>
        <v/>
      </c>
      <c r="AO14" s="374" t="str">
        <f t="shared" si="22"/>
        <v/>
      </c>
      <c r="AP14"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4" s="447" t="str" cm="1">
        <f t="array" ref="AQ14">(ADDRESS(ROW(),COLUMN()-39+MATCH(1,FREQUENCY(1,N(H14:AJ14="")),)))</f>
        <v>$E$14</v>
      </c>
    </row>
    <row r="15" spans="1:43" ht="15.6" x14ac:dyDescent="0.3">
      <c r="A15" s="86" t="s">
        <v>1659</v>
      </c>
      <c r="B15" s="89">
        <v>12</v>
      </c>
      <c r="C15" s="336" t="str">
        <f>IF(Tabelle2214[[#This Row],[Spalte3]]&lt;&gt;"",Tabelle2214[[#This Row],[Spalte3]],"")</f>
        <v/>
      </c>
      <c r="D15" s="348" t="str">
        <f>IF(Tabelle2214[[#This Row],[Spalte4]]&lt;&gt;"",Tabelle2214[[#This Row],[Spalte4]],"")</f>
        <v/>
      </c>
      <c r="E15" s="342" t="str">
        <f>IF(Tabelle2214[[#This Row],[Spalte6]]&lt;&gt;"",Tabelle2214[[#This Row],[Spalte6]],"")</f>
        <v/>
      </c>
      <c r="F15" s="386"/>
      <c r="G15" s="476" t="str">
        <f t="shared" ca="1" si="0"/>
        <v/>
      </c>
      <c r="H15" s="473"/>
      <c r="I15" s="473"/>
      <c r="J15" s="959" t="str">
        <f t="shared" si="1"/>
        <v/>
      </c>
      <c r="K15" s="375" t="str">
        <f t="shared" si="2"/>
        <v/>
      </c>
      <c r="L15" s="473"/>
      <c r="M15" s="959" t="str">
        <f t="shared" si="3"/>
        <v/>
      </c>
      <c r="N15" s="375" t="str">
        <f t="shared" si="4"/>
        <v/>
      </c>
      <c r="O15" s="473"/>
      <c r="P15" s="959" t="str">
        <f t="shared" si="5"/>
        <v/>
      </c>
      <c r="Q15" s="374" t="str">
        <f t="shared" si="6"/>
        <v/>
      </c>
      <c r="R15" s="473"/>
      <c r="S15" s="959" t="str">
        <f t="shared" si="7"/>
        <v/>
      </c>
      <c r="T15" s="374" t="str">
        <f t="shared" si="8"/>
        <v/>
      </c>
      <c r="U15" s="473"/>
      <c r="V15" s="959" t="str">
        <f t="shared" si="9"/>
        <v/>
      </c>
      <c r="W15" s="374" t="str">
        <f t="shared" si="10"/>
        <v/>
      </c>
      <c r="X15" s="473"/>
      <c r="Y15" s="959" t="str">
        <f t="shared" si="11"/>
        <v/>
      </c>
      <c r="Z15" s="374" t="str">
        <f t="shared" si="12"/>
        <v/>
      </c>
      <c r="AA15" s="473"/>
      <c r="AB15" s="959" t="str">
        <f t="shared" si="13"/>
        <v/>
      </c>
      <c r="AC15" s="374" t="str">
        <f t="shared" si="14"/>
        <v/>
      </c>
      <c r="AD15" s="473"/>
      <c r="AE15" s="959" t="str">
        <f t="shared" si="15"/>
        <v/>
      </c>
      <c r="AF15" s="374" t="str">
        <f t="shared" si="16"/>
        <v/>
      </c>
      <c r="AG15" s="473"/>
      <c r="AH15" s="959" t="str">
        <f t="shared" si="17"/>
        <v/>
      </c>
      <c r="AI15" s="374" t="str">
        <f t="shared" si="18"/>
        <v/>
      </c>
      <c r="AJ15" s="473"/>
      <c r="AK15" s="959" t="str">
        <f t="shared" si="19"/>
        <v/>
      </c>
      <c r="AL15" s="374" t="str">
        <f t="shared" si="20"/>
        <v/>
      </c>
      <c r="AM15" s="473"/>
      <c r="AN15" s="959" t="str">
        <f t="shared" si="21"/>
        <v/>
      </c>
      <c r="AO15" s="374" t="str">
        <f t="shared" si="22"/>
        <v/>
      </c>
      <c r="AP15"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5" s="447" t="str" cm="1">
        <f t="array" ref="AQ15">(ADDRESS(ROW(),COLUMN()-39+MATCH(1,FREQUENCY(1,N(H15:AJ15="")),)))</f>
        <v>$E$15</v>
      </c>
    </row>
    <row r="16" spans="1:43" ht="15.6" x14ac:dyDescent="0.3">
      <c r="A16" s="85" t="s">
        <v>1659</v>
      </c>
      <c r="B16" s="88">
        <v>13</v>
      </c>
      <c r="C16" s="335" t="str">
        <f>IF(Tabelle2214[[#This Row],[Spalte3]]&lt;&gt;"",Tabelle2214[[#This Row],[Spalte3]],"")</f>
        <v/>
      </c>
      <c r="D16" s="348" t="str">
        <f>IF(Tabelle2214[[#This Row],[Spalte4]]&lt;&gt;"",Tabelle2214[[#This Row],[Spalte4]],"")</f>
        <v/>
      </c>
      <c r="E16" s="342" t="str">
        <f>IF(Tabelle2214[[#This Row],[Spalte6]]&lt;&gt;"",Tabelle2214[[#This Row],[Spalte6]],"")</f>
        <v/>
      </c>
      <c r="F16" s="386"/>
      <c r="G16" s="476" t="str">
        <f t="shared" ca="1" si="0"/>
        <v/>
      </c>
      <c r="H16" s="472"/>
      <c r="I16" s="472"/>
      <c r="J16" s="958" t="str">
        <f t="shared" si="1"/>
        <v/>
      </c>
      <c r="K16" s="375" t="str">
        <f t="shared" si="2"/>
        <v/>
      </c>
      <c r="L16" s="472"/>
      <c r="M16" s="958" t="str">
        <f t="shared" si="3"/>
        <v/>
      </c>
      <c r="N16" s="375" t="str">
        <f t="shared" si="4"/>
        <v/>
      </c>
      <c r="O16" s="472"/>
      <c r="P16" s="959" t="str">
        <f t="shared" si="5"/>
        <v/>
      </c>
      <c r="Q16" s="374" t="str">
        <f t="shared" si="6"/>
        <v/>
      </c>
      <c r="R16" s="472"/>
      <c r="S16" s="958" t="str">
        <f t="shared" si="7"/>
        <v/>
      </c>
      <c r="T16" s="374" t="str">
        <f t="shared" si="8"/>
        <v/>
      </c>
      <c r="U16" s="472"/>
      <c r="V16" s="958" t="str">
        <f t="shared" si="9"/>
        <v/>
      </c>
      <c r="W16" s="374" t="str">
        <f t="shared" si="10"/>
        <v/>
      </c>
      <c r="X16" s="472"/>
      <c r="Y16" s="958" t="str">
        <f t="shared" si="11"/>
        <v/>
      </c>
      <c r="Z16" s="374" t="str">
        <f t="shared" si="12"/>
        <v/>
      </c>
      <c r="AA16" s="472"/>
      <c r="AB16" s="958" t="str">
        <f t="shared" si="13"/>
        <v/>
      </c>
      <c r="AC16" s="374" t="str">
        <f t="shared" si="14"/>
        <v/>
      </c>
      <c r="AD16" s="472"/>
      <c r="AE16" s="958" t="str">
        <f t="shared" si="15"/>
        <v/>
      </c>
      <c r="AF16" s="374" t="str">
        <f t="shared" si="16"/>
        <v/>
      </c>
      <c r="AG16" s="472"/>
      <c r="AH16" s="958" t="str">
        <f t="shared" si="17"/>
        <v/>
      </c>
      <c r="AI16" s="374" t="str">
        <f t="shared" si="18"/>
        <v/>
      </c>
      <c r="AJ16" s="472"/>
      <c r="AK16" s="958" t="str">
        <f t="shared" si="19"/>
        <v/>
      </c>
      <c r="AL16" s="374" t="str">
        <f t="shared" si="20"/>
        <v/>
      </c>
      <c r="AM16" s="472"/>
      <c r="AN16" s="958" t="str">
        <f t="shared" si="21"/>
        <v/>
      </c>
      <c r="AO16" s="374" t="str">
        <f t="shared" si="22"/>
        <v/>
      </c>
      <c r="AP16"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6" s="447" t="str" cm="1">
        <f t="array" ref="AQ16">(ADDRESS(ROW(),COLUMN()-39+MATCH(1,FREQUENCY(1,N(H16:AJ16="")),)))</f>
        <v>$E$16</v>
      </c>
    </row>
    <row r="17" spans="1:43" ht="15.6" x14ac:dyDescent="0.3">
      <c r="A17" s="86" t="s">
        <v>1659</v>
      </c>
      <c r="B17" s="89">
        <v>14</v>
      </c>
      <c r="C17" s="336" t="str">
        <f>IF(Tabelle2214[[#This Row],[Spalte3]]&lt;&gt;"",Tabelle2214[[#This Row],[Spalte3]],"")</f>
        <v/>
      </c>
      <c r="D17" s="348" t="str">
        <f>IF(Tabelle2214[[#This Row],[Spalte4]]&lt;&gt;"",Tabelle2214[[#This Row],[Spalte4]],"")</f>
        <v/>
      </c>
      <c r="E17" s="342" t="str">
        <f>IF(Tabelle2214[[#This Row],[Spalte6]]&lt;&gt;"",Tabelle2214[[#This Row],[Spalte6]],"")</f>
        <v/>
      </c>
      <c r="F17" s="386"/>
      <c r="G17" s="476" t="str">
        <f t="shared" ca="1" si="0"/>
        <v/>
      </c>
      <c r="H17" s="473"/>
      <c r="I17" s="473"/>
      <c r="J17" s="959" t="str">
        <f t="shared" si="1"/>
        <v/>
      </c>
      <c r="K17" s="375" t="str">
        <f t="shared" si="2"/>
        <v/>
      </c>
      <c r="L17" s="473"/>
      <c r="M17" s="959" t="str">
        <f t="shared" si="3"/>
        <v/>
      </c>
      <c r="N17" s="375" t="str">
        <f t="shared" si="4"/>
        <v/>
      </c>
      <c r="O17" s="473"/>
      <c r="P17" s="959" t="str">
        <f t="shared" si="5"/>
        <v/>
      </c>
      <c r="Q17" s="374" t="str">
        <f t="shared" si="6"/>
        <v/>
      </c>
      <c r="R17" s="473"/>
      <c r="S17" s="959" t="str">
        <f t="shared" si="7"/>
        <v/>
      </c>
      <c r="T17" s="374" t="str">
        <f t="shared" si="8"/>
        <v/>
      </c>
      <c r="U17" s="473"/>
      <c r="V17" s="959" t="str">
        <f t="shared" si="9"/>
        <v/>
      </c>
      <c r="W17" s="374" t="str">
        <f t="shared" si="10"/>
        <v/>
      </c>
      <c r="X17" s="473"/>
      <c r="Y17" s="959" t="str">
        <f t="shared" si="11"/>
        <v/>
      </c>
      <c r="Z17" s="374" t="str">
        <f t="shared" si="12"/>
        <v/>
      </c>
      <c r="AA17" s="473"/>
      <c r="AB17" s="959" t="str">
        <f t="shared" si="13"/>
        <v/>
      </c>
      <c r="AC17" s="374" t="str">
        <f t="shared" si="14"/>
        <v/>
      </c>
      <c r="AD17" s="473"/>
      <c r="AE17" s="959" t="str">
        <f t="shared" si="15"/>
        <v/>
      </c>
      <c r="AF17" s="374" t="str">
        <f t="shared" si="16"/>
        <v/>
      </c>
      <c r="AG17" s="473"/>
      <c r="AH17" s="959" t="str">
        <f t="shared" si="17"/>
        <v/>
      </c>
      <c r="AI17" s="374" t="str">
        <f t="shared" si="18"/>
        <v/>
      </c>
      <c r="AJ17" s="473"/>
      <c r="AK17" s="959" t="str">
        <f t="shared" si="19"/>
        <v/>
      </c>
      <c r="AL17" s="374" t="str">
        <f t="shared" si="20"/>
        <v/>
      </c>
      <c r="AM17" s="473"/>
      <c r="AN17" s="959" t="str">
        <f t="shared" si="21"/>
        <v/>
      </c>
      <c r="AO17" s="374" t="str">
        <f t="shared" si="22"/>
        <v/>
      </c>
      <c r="AP17"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7" s="447" t="str" cm="1">
        <f t="array" ref="AQ17">(ADDRESS(ROW(),COLUMN()-39+MATCH(1,FREQUENCY(1,N(H17:AJ17="")),)))</f>
        <v>$E$17</v>
      </c>
    </row>
    <row r="18" spans="1:43" ht="15.6" x14ac:dyDescent="0.3">
      <c r="A18" s="85" t="s">
        <v>1659</v>
      </c>
      <c r="B18" s="88">
        <v>15</v>
      </c>
      <c r="C18" s="335" t="str">
        <f>IF(Tabelle2214[[#This Row],[Spalte3]]&lt;&gt;"",Tabelle2214[[#This Row],[Spalte3]],"")</f>
        <v/>
      </c>
      <c r="D18" s="348" t="str">
        <f>IF(Tabelle2214[[#This Row],[Spalte4]]&lt;&gt;"",Tabelle2214[[#This Row],[Spalte4]],"")</f>
        <v/>
      </c>
      <c r="E18" s="342" t="str">
        <f>IF(Tabelle2214[[#This Row],[Spalte6]]&lt;&gt;"",Tabelle2214[[#This Row],[Spalte6]],"")</f>
        <v/>
      </c>
      <c r="F18" s="386"/>
      <c r="G18" s="476" t="str">
        <f t="shared" ca="1" si="0"/>
        <v/>
      </c>
      <c r="H18" s="472"/>
      <c r="I18" s="472"/>
      <c r="J18" s="958" t="str">
        <f t="shared" si="1"/>
        <v/>
      </c>
      <c r="K18" s="375" t="str">
        <f t="shared" si="2"/>
        <v/>
      </c>
      <c r="L18" s="472"/>
      <c r="M18" s="958" t="str">
        <f t="shared" si="3"/>
        <v/>
      </c>
      <c r="N18" s="375" t="str">
        <f t="shared" si="4"/>
        <v/>
      </c>
      <c r="O18" s="472"/>
      <c r="P18" s="959" t="str">
        <f t="shared" si="5"/>
        <v/>
      </c>
      <c r="Q18" s="374" t="str">
        <f t="shared" si="6"/>
        <v/>
      </c>
      <c r="R18" s="472"/>
      <c r="S18" s="958" t="str">
        <f t="shared" si="7"/>
        <v/>
      </c>
      <c r="T18" s="374" t="str">
        <f t="shared" si="8"/>
        <v/>
      </c>
      <c r="U18" s="472"/>
      <c r="V18" s="958" t="str">
        <f t="shared" si="9"/>
        <v/>
      </c>
      <c r="W18" s="374" t="str">
        <f t="shared" si="10"/>
        <v/>
      </c>
      <c r="X18" s="472"/>
      <c r="Y18" s="958" t="str">
        <f t="shared" si="11"/>
        <v/>
      </c>
      <c r="Z18" s="374" t="str">
        <f t="shared" si="12"/>
        <v/>
      </c>
      <c r="AA18" s="472"/>
      <c r="AB18" s="958" t="str">
        <f t="shared" si="13"/>
        <v/>
      </c>
      <c r="AC18" s="374" t="str">
        <f t="shared" si="14"/>
        <v/>
      </c>
      <c r="AD18" s="472"/>
      <c r="AE18" s="958" t="str">
        <f t="shared" si="15"/>
        <v/>
      </c>
      <c r="AF18" s="374" t="str">
        <f t="shared" si="16"/>
        <v/>
      </c>
      <c r="AG18" s="472"/>
      <c r="AH18" s="958" t="str">
        <f t="shared" si="17"/>
        <v/>
      </c>
      <c r="AI18" s="374" t="str">
        <f t="shared" si="18"/>
        <v/>
      </c>
      <c r="AJ18" s="472"/>
      <c r="AK18" s="958" t="str">
        <f t="shared" si="19"/>
        <v/>
      </c>
      <c r="AL18" s="374" t="str">
        <f t="shared" si="20"/>
        <v/>
      </c>
      <c r="AM18" s="472"/>
      <c r="AN18" s="958" t="str">
        <f t="shared" si="21"/>
        <v/>
      </c>
      <c r="AO18" s="374" t="str">
        <f t="shared" si="22"/>
        <v/>
      </c>
      <c r="AP18"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8" s="447" t="str" cm="1">
        <f t="array" ref="AQ18">(ADDRESS(ROW(),COLUMN()-39+MATCH(1,FREQUENCY(1,N(H18:AJ18="")),)))</f>
        <v>$E$18</v>
      </c>
    </row>
    <row r="19" spans="1:43" ht="15.6" x14ac:dyDescent="0.3">
      <c r="A19" s="86" t="s">
        <v>1659</v>
      </c>
      <c r="B19" s="89">
        <v>16</v>
      </c>
      <c r="C19" s="336" t="str">
        <f>IF(Tabelle2214[[#This Row],[Spalte3]]&lt;&gt;"",Tabelle2214[[#This Row],[Spalte3]],"")</f>
        <v/>
      </c>
      <c r="D19" s="348" t="str">
        <f>IF(Tabelle2214[[#This Row],[Spalte4]]&lt;&gt;"",Tabelle2214[[#This Row],[Spalte4]],"")</f>
        <v/>
      </c>
      <c r="E19" s="342" t="str">
        <f>IF(Tabelle2214[[#This Row],[Spalte6]]&lt;&gt;"",Tabelle2214[[#This Row],[Spalte6]],"")</f>
        <v/>
      </c>
      <c r="F19" s="385"/>
      <c r="G19" s="476" t="str">
        <f t="shared" ca="1" si="0"/>
        <v/>
      </c>
      <c r="H19" s="473"/>
      <c r="I19" s="473"/>
      <c r="J19" s="959" t="str">
        <f t="shared" si="1"/>
        <v/>
      </c>
      <c r="K19" s="375" t="str">
        <f t="shared" si="2"/>
        <v/>
      </c>
      <c r="L19" s="473"/>
      <c r="M19" s="959" t="str">
        <f t="shared" si="3"/>
        <v/>
      </c>
      <c r="N19" s="375" t="str">
        <f t="shared" si="4"/>
        <v/>
      </c>
      <c r="O19" s="473"/>
      <c r="P19" s="959" t="str">
        <f t="shared" si="5"/>
        <v/>
      </c>
      <c r="Q19" s="374" t="str">
        <f t="shared" si="6"/>
        <v/>
      </c>
      <c r="R19" s="473"/>
      <c r="S19" s="959" t="str">
        <f t="shared" si="7"/>
        <v/>
      </c>
      <c r="T19" s="374" t="str">
        <f t="shared" si="8"/>
        <v/>
      </c>
      <c r="U19" s="473"/>
      <c r="V19" s="959" t="str">
        <f t="shared" si="9"/>
        <v/>
      </c>
      <c r="W19" s="374" t="str">
        <f t="shared" si="10"/>
        <v/>
      </c>
      <c r="X19" s="473"/>
      <c r="Y19" s="959" t="str">
        <f t="shared" si="11"/>
        <v/>
      </c>
      <c r="Z19" s="374" t="str">
        <f t="shared" si="12"/>
        <v/>
      </c>
      <c r="AA19" s="473"/>
      <c r="AB19" s="959" t="str">
        <f t="shared" si="13"/>
        <v/>
      </c>
      <c r="AC19" s="374" t="str">
        <f t="shared" si="14"/>
        <v/>
      </c>
      <c r="AD19" s="473"/>
      <c r="AE19" s="959" t="str">
        <f t="shared" si="15"/>
        <v/>
      </c>
      <c r="AF19" s="374" t="str">
        <f t="shared" si="16"/>
        <v/>
      </c>
      <c r="AG19" s="473"/>
      <c r="AH19" s="959" t="str">
        <f t="shared" si="17"/>
        <v/>
      </c>
      <c r="AI19" s="374" t="str">
        <f t="shared" si="18"/>
        <v/>
      </c>
      <c r="AJ19" s="473"/>
      <c r="AK19" s="959" t="str">
        <f t="shared" si="19"/>
        <v/>
      </c>
      <c r="AL19" s="374" t="str">
        <f t="shared" si="20"/>
        <v/>
      </c>
      <c r="AM19" s="473"/>
      <c r="AN19" s="959" t="str">
        <f t="shared" si="21"/>
        <v/>
      </c>
      <c r="AO19" s="374" t="str">
        <f t="shared" si="22"/>
        <v/>
      </c>
      <c r="AP19"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19" s="447" t="str" cm="1">
        <f t="array" ref="AQ19">(ADDRESS(ROW(),COLUMN()-39+MATCH(1,FREQUENCY(1,N(H19:AJ19="")),)))</f>
        <v>$E$19</v>
      </c>
    </row>
    <row r="20" spans="1:43" ht="15.6" x14ac:dyDescent="0.3">
      <c r="A20" s="85" t="s">
        <v>1659</v>
      </c>
      <c r="B20" s="88">
        <v>17</v>
      </c>
      <c r="C20" s="335" t="str">
        <f>IF(Tabelle2214[[#This Row],[Spalte3]]&lt;&gt;"",Tabelle2214[[#This Row],[Spalte3]],"")</f>
        <v/>
      </c>
      <c r="D20" s="348" t="str">
        <f>IF(Tabelle2214[[#This Row],[Spalte4]]&lt;&gt;"",Tabelle2214[[#This Row],[Spalte4]],"")</f>
        <v/>
      </c>
      <c r="E20" s="342" t="str">
        <f>IF(Tabelle2214[[#This Row],[Spalte6]]&lt;&gt;"",Tabelle2214[[#This Row],[Spalte6]],"")</f>
        <v/>
      </c>
      <c r="F20" s="385"/>
      <c r="G20" s="476" t="str">
        <f t="shared" ca="1" si="0"/>
        <v/>
      </c>
      <c r="H20" s="472"/>
      <c r="I20" s="472"/>
      <c r="J20" s="958" t="str">
        <f t="shared" si="1"/>
        <v/>
      </c>
      <c r="K20" s="375" t="str">
        <f t="shared" si="2"/>
        <v/>
      </c>
      <c r="L20" s="472"/>
      <c r="M20" s="958" t="str">
        <f t="shared" si="3"/>
        <v/>
      </c>
      <c r="N20" s="375" t="str">
        <f t="shared" si="4"/>
        <v/>
      </c>
      <c r="O20" s="472"/>
      <c r="P20" s="959" t="str">
        <f t="shared" si="5"/>
        <v/>
      </c>
      <c r="Q20" s="374" t="str">
        <f t="shared" si="6"/>
        <v/>
      </c>
      <c r="R20" s="472"/>
      <c r="S20" s="958" t="str">
        <f t="shared" si="7"/>
        <v/>
      </c>
      <c r="T20" s="374" t="str">
        <f t="shared" si="8"/>
        <v/>
      </c>
      <c r="U20" s="472"/>
      <c r="V20" s="958" t="str">
        <f t="shared" si="9"/>
        <v/>
      </c>
      <c r="W20" s="374" t="str">
        <f t="shared" si="10"/>
        <v/>
      </c>
      <c r="X20" s="472"/>
      <c r="Y20" s="958" t="str">
        <f t="shared" si="11"/>
        <v/>
      </c>
      <c r="Z20" s="374" t="str">
        <f t="shared" si="12"/>
        <v/>
      </c>
      <c r="AA20" s="472"/>
      <c r="AB20" s="958" t="str">
        <f t="shared" si="13"/>
        <v/>
      </c>
      <c r="AC20" s="374" t="str">
        <f t="shared" si="14"/>
        <v/>
      </c>
      <c r="AD20" s="472"/>
      <c r="AE20" s="958" t="str">
        <f t="shared" si="15"/>
        <v/>
      </c>
      <c r="AF20" s="374" t="str">
        <f t="shared" si="16"/>
        <v/>
      </c>
      <c r="AG20" s="472"/>
      <c r="AH20" s="958" t="str">
        <f t="shared" si="17"/>
        <v/>
      </c>
      <c r="AI20" s="374" t="str">
        <f t="shared" si="18"/>
        <v/>
      </c>
      <c r="AJ20" s="472"/>
      <c r="AK20" s="958" t="str">
        <f t="shared" si="19"/>
        <v/>
      </c>
      <c r="AL20" s="374" t="str">
        <f t="shared" si="20"/>
        <v/>
      </c>
      <c r="AM20" s="472"/>
      <c r="AN20" s="958" t="str">
        <f t="shared" si="21"/>
        <v/>
      </c>
      <c r="AO20" s="374" t="str">
        <f t="shared" si="22"/>
        <v/>
      </c>
      <c r="AP20"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0" s="447" t="str" cm="1">
        <f t="array" ref="AQ20">(ADDRESS(ROW(),COLUMN()-39+MATCH(1,FREQUENCY(1,N(H20:AJ20="")),)))</f>
        <v>$E$20</v>
      </c>
    </row>
    <row r="21" spans="1:43" ht="15.6" x14ac:dyDescent="0.3">
      <c r="A21" s="86" t="s">
        <v>1659</v>
      </c>
      <c r="B21" s="89">
        <v>18</v>
      </c>
      <c r="C21" s="336" t="str">
        <f>IF(Tabelle2214[[#This Row],[Spalte3]]&lt;&gt;"",Tabelle2214[[#This Row],[Spalte3]],"")</f>
        <v/>
      </c>
      <c r="D21" s="348" t="str">
        <f>IF(Tabelle2214[[#This Row],[Spalte4]]&lt;&gt;"",Tabelle2214[[#This Row],[Spalte4]],"")</f>
        <v/>
      </c>
      <c r="E21" s="342" t="str">
        <f>IF(Tabelle2214[[#This Row],[Spalte6]]&lt;&gt;"",Tabelle2214[[#This Row],[Spalte6]],"")</f>
        <v/>
      </c>
      <c r="F21" s="385"/>
      <c r="G21" s="476" t="str">
        <f t="shared" ca="1" si="0"/>
        <v/>
      </c>
      <c r="H21" s="473"/>
      <c r="I21" s="473"/>
      <c r="J21" s="959" t="str">
        <f t="shared" si="1"/>
        <v/>
      </c>
      <c r="K21" s="375" t="str">
        <f t="shared" si="2"/>
        <v/>
      </c>
      <c r="L21" s="473"/>
      <c r="M21" s="959" t="str">
        <f t="shared" si="3"/>
        <v/>
      </c>
      <c r="N21" s="375" t="str">
        <f t="shared" si="4"/>
        <v/>
      </c>
      <c r="O21" s="473"/>
      <c r="P21" s="959" t="str">
        <f t="shared" si="5"/>
        <v/>
      </c>
      <c r="Q21" s="374" t="str">
        <f t="shared" si="6"/>
        <v/>
      </c>
      <c r="R21" s="473"/>
      <c r="S21" s="959" t="str">
        <f t="shared" si="7"/>
        <v/>
      </c>
      <c r="T21" s="374" t="str">
        <f t="shared" si="8"/>
        <v/>
      </c>
      <c r="U21" s="473"/>
      <c r="V21" s="959" t="str">
        <f t="shared" si="9"/>
        <v/>
      </c>
      <c r="W21" s="374" t="str">
        <f t="shared" si="10"/>
        <v/>
      </c>
      <c r="X21" s="473"/>
      <c r="Y21" s="959" t="str">
        <f t="shared" si="11"/>
        <v/>
      </c>
      <c r="Z21" s="374" t="str">
        <f t="shared" si="12"/>
        <v/>
      </c>
      <c r="AA21" s="473"/>
      <c r="AB21" s="959" t="str">
        <f t="shared" si="13"/>
        <v/>
      </c>
      <c r="AC21" s="374" t="str">
        <f t="shared" si="14"/>
        <v/>
      </c>
      <c r="AD21" s="473"/>
      <c r="AE21" s="959" t="str">
        <f t="shared" si="15"/>
        <v/>
      </c>
      <c r="AF21" s="374" t="str">
        <f t="shared" si="16"/>
        <v/>
      </c>
      <c r="AG21" s="473"/>
      <c r="AH21" s="959" t="str">
        <f t="shared" si="17"/>
        <v/>
      </c>
      <c r="AI21" s="374" t="str">
        <f t="shared" si="18"/>
        <v/>
      </c>
      <c r="AJ21" s="473"/>
      <c r="AK21" s="959" t="str">
        <f t="shared" si="19"/>
        <v/>
      </c>
      <c r="AL21" s="374" t="str">
        <f t="shared" si="20"/>
        <v/>
      </c>
      <c r="AM21" s="473"/>
      <c r="AN21" s="959" t="str">
        <f t="shared" si="21"/>
        <v/>
      </c>
      <c r="AO21" s="374" t="str">
        <f t="shared" si="22"/>
        <v/>
      </c>
      <c r="AP21"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1" s="447" t="str" cm="1">
        <f t="array" ref="AQ21">(ADDRESS(ROW(),COLUMN()-39+MATCH(1,FREQUENCY(1,N(H21:AJ21="")),)))</f>
        <v>$E$21</v>
      </c>
    </row>
    <row r="22" spans="1:43" ht="15.6" x14ac:dyDescent="0.3">
      <c r="A22" s="85" t="s">
        <v>1659</v>
      </c>
      <c r="B22" s="88">
        <v>19</v>
      </c>
      <c r="C22" s="335" t="str">
        <f>IF(Tabelle2214[[#This Row],[Spalte3]]&lt;&gt;"",Tabelle2214[[#This Row],[Spalte3]],"")</f>
        <v/>
      </c>
      <c r="D22" s="348" t="str">
        <f>IF(Tabelle2214[[#This Row],[Spalte4]]&lt;&gt;"",Tabelle2214[[#This Row],[Spalte4]],"")</f>
        <v/>
      </c>
      <c r="E22" s="342" t="str">
        <f>IF(Tabelle2214[[#This Row],[Spalte6]]&lt;&gt;"",Tabelle2214[[#This Row],[Spalte6]],"")</f>
        <v/>
      </c>
      <c r="F22" s="385"/>
      <c r="G22" s="476" t="str">
        <f t="shared" ca="1" si="0"/>
        <v/>
      </c>
      <c r="H22" s="472"/>
      <c r="I22" s="472"/>
      <c r="J22" s="958" t="str">
        <f t="shared" si="1"/>
        <v/>
      </c>
      <c r="K22" s="375" t="str">
        <f t="shared" si="2"/>
        <v/>
      </c>
      <c r="L22" s="472"/>
      <c r="M22" s="958" t="str">
        <f t="shared" si="3"/>
        <v/>
      </c>
      <c r="N22" s="375" t="str">
        <f t="shared" si="4"/>
        <v/>
      </c>
      <c r="O22" s="472"/>
      <c r="P22" s="959" t="str">
        <f t="shared" si="5"/>
        <v/>
      </c>
      <c r="Q22" s="374" t="str">
        <f t="shared" si="6"/>
        <v/>
      </c>
      <c r="R22" s="472"/>
      <c r="S22" s="958" t="str">
        <f t="shared" si="7"/>
        <v/>
      </c>
      <c r="T22" s="374" t="str">
        <f t="shared" si="8"/>
        <v/>
      </c>
      <c r="U22" s="472"/>
      <c r="V22" s="958" t="str">
        <f t="shared" si="9"/>
        <v/>
      </c>
      <c r="W22" s="374" t="str">
        <f t="shared" si="10"/>
        <v/>
      </c>
      <c r="X22" s="472"/>
      <c r="Y22" s="958" t="str">
        <f t="shared" si="11"/>
        <v/>
      </c>
      <c r="Z22" s="374" t="str">
        <f t="shared" si="12"/>
        <v/>
      </c>
      <c r="AA22" s="472"/>
      <c r="AB22" s="958" t="str">
        <f t="shared" si="13"/>
        <v/>
      </c>
      <c r="AC22" s="374" t="str">
        <f t="shared" si="14"/>
        <v/>
      </c>
      <c r="AD22" s="472"/>
      <c r="AE22" s="958" t="str">
        <f t="shared" si="15"/>
        <v/>
      </c>
      <c r="AF22" s="374" t="str">
        <f t="shared" si="16"/>
        <v/>
      </c>
      <c r="AG22" s="472"/>
      <c r="AH22" s="958" t="str">
        <f t="shared" si="17"/>
        <v/>
      </c>
      <c r="AI22" s="374" t="str">
        <f t="shared" si="18"/>
        <v/>
      </c>
      <c r="AJ22" s="472"/>
      <c r="AK22" s="958" t="str">
        <f t="shared" si="19"/>
        <v/>
      </c>
      <c r="AL22" s="374" t="str">
        <f t="shared" si="20"/>
        <v/>
      </c>
      <c r="AM22" s="472"/>
      <c r="AN22" s="958" t="str">
        <f t="shared" si="21"/>
        <v/>
      </c>
      <c r="AO22" s="374" t="str">
        <f t="shared" si="22"/>
        <v/>
      </c>
      <c r="AP22"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2" s="447" t="str" cm="1">
        <f t="array" ref="AQ22">(ADDRESS(ROW(),COLUMN()-39+MATCH(1,FREQUENCY(1,N(H22:AJ22="")),)))</f>
        <v>$E$22</v>
      </c>
    </row>
    <row r="23" spans="1:43" ht="15.6" x14ac:dyDescent="0.3">
      <c r="A23" s="86" t="s">
        <v>1659</v>
      </c>
      <c r="B23" s="89">
        <v>20</v>
      </c>
      <c r="C23" s="336" t="str">
        <f>IF(Tabelle2214[[#This Row],[Spalte3]]&lt;&gt;"",Tabelle2214[[#This Row],[Spalte3]],"")</f>
        <v/>
      </c>
      <c r="D23" s="348" t="str">
        <f>IF(Tabelle2214[[#This Row],[Spalte4]]&lt;&gt;"",Tabelle2214[[#This Row],[Spalte4]],"")</f>
        <v/>
      </c>
      <c r="E23" s="342" t="str">
        <f>IF(Tabelle2214[[#This Row],[Spalte6]]&lt;&gt;"",Tabelle2214[[#This Row],[Spalte6]],"")</f>
        <v/>
      </c>
      <c r="F23" s="385"/>
      <c r="G23" s="476" t="str">
        <f t="shared" ca="1" si="0"/>
        <v/>
      </c>
      <c r="H23" s="473"/>
      <c r="I23" s="473"/>
      <c r="J23" s="959" t="str">
        <f t="shared" si="1"/>
        <v/>
      </c>
      <c r="K23" s="375" t="str">
        <f t="shared" si="2"/>
        <v/>
      </c>
      <c r="L23" s="473"/>
      <c r="M23" s="959" t="str">
        <f t="shared" si="3"/>
        <v/>
      </c>
      <c r="N23" s="375" t="str">
        <f t="shared" si="4"/>
        <v/>
      </c>
      <c r="O23" s="473"/>
      <c r="P23" s="959" t="str">
        <f t="shared" si="5"/>
        <v/>
      </c>
      <c r="Q23" s="374" t="str">
        <f t="shared" si="6"/>
        <v/>
      </c>
      <c r="R23" s="473"/>
      <c r="S23" s="959" t="str">
        <f t="shared" si="7"/>
        <v/>
      </c>
      <c r="T23" s="374" t="str">
        <f t="shared" si="8"/>
        <v/>
      </c>
      <c r="U23" s="473"/>
      <c r="V23" s="959" t="str">
        <f t="shared" si="9"/>
        <v/>
      </c>
      <c r="W23" s="374" t="str">
        <f t="shared" si="10"/>
        <v/>
      </c>
      <c r="X23" s="473"/>
      <c r="Y23" s="959" t="str">
        <f t="shared" si="11"/>
        <v/>
      </c>
      <c r="Z23" s="374" t="str">
        <f t="shared" si="12"/>
        <v/>
      </c>
      <c r="AA23" s="473"/>
      <c r="AB23" s="959" t="str">
        <f t="shared" si="13"/>
        <v/>
      </c>
      <c r="AC23" s="374" t="str">
        <f t="shared" si="14"/>
        <v/>
      </c>
      <c r="AD23" s="473"/>
      <c r="AE23" s="959" t="str">
        <f t="shared" si="15"/>
        <v/>
      </c>
      <c r="AF23" s="374" t="str">
        <f t="shared" si="16"/>
        <v/>
      </c>
      <c r="AG23" s="473"/>
      <c r="AH23" s="959" t="str">
        <f t="shared" si="17"/>
        <v/>
      </c>
      <c r="AI23" s="374" t="str">
        <f t="shared" si="18"/>
        <v/>
      </c>
      <c r="AJ23" s="473"/>
      <c r="AK23" s="959" t="str">
        <f t="shared" si="19"/>
        <v/>
      </c>
      <c r="AL23" s="374" t="str">
        <f t="shared" si="20"/>
        <v/>
      </c>
      <c r="AM23" s="473"/>
      <c r="AN23" s="959" t="str">
        <f t="shared" si="21"/>
        <v/>
      </c>
      <c r="AO23" s="374" t="str">
        <f t="shared" si="22"/>
        <v/>
      </c>
      <c r="AP23"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3" s="447" t="str" cm="1">
        <f t="array" ref="AQ23">(ADDRESS(ROW(),COLUMN()-39+MATCH(1,FREQUENCY(1,N(H23:AJ23="")),)))</f>
        <v>$E$23</v>
      </c>
    </row>
    <row r="24" spans="1:43" ht="15.6" x14ac:dyDescent="0.3">
      <c r="A24" s="85" t="s">
        <v>1659</v>
      </c>
      <c r="B24" s="88">
        <v>21</v>
      </c>
      <c r="C24" s="335" t="str">
        <f>IF(Tabelle2214[[#This Row],[Spalte3]]&lt;&gt;"",Tabelle2214[[#This Row],[Spalte3]],"")</f>
        <v/>
      </c>
      <c r="D24" s="348" t="str">
        <f>IF(Tabelle2214[[#This Row],[Spalte4]]&lt;&gt;"",Tabelle2214[[#This Row],[Spalte4]],"")</f>
        <v/>
      </c>
      <c r="E24" s="342" t="str">
        <f>IF(Tabelle2214[[#This Row],[Spalte6]]&lt;&gt;"",Tabelle2214[[#This Row],[Spalte6]],"")</f>
        <v/>
      </c>
      <c r="F24" s="385"/>
      <c r="G24" s="476" t="str">
        <f t="shared" ca="1" si="0"/>
        <v/>
      </c>
      <c r="H24" s="472"/>
      <c r="I24" s="472"/>
      <c r="J24" s="958" t="str">
        <f t="shared" si="1"/>
        <v/>
      </c>
      <c r="K24" s="375" t="str">
        <f t="shared" si="2"/>
        <v/>
      </c>
      <c r="L24" s="472"/>
      <c r="M24" s="958" t="str">
        <f t="shared" si="3"/>
        <v/>
      </c>
      <c r="N24" s="375" t="str">
        <f t="shared" si="4"/>
        <v/>
      </c>
      <c r="O24" s="472"/>
      <c r="P24" s="959" t="str">
        <f t="shared" si="5"/>
        <v/>
      </c>
      <c r="Q24" s="374" t="str">
        <f t="shared" si="6"/>
        <v/>
      </c>
      <c r="R24" s="472"/>
      <c r="S24" s="958" t="str">
        <f t="shared" si="7"/>
        <v/>
      </c>
      <c r="T24" s="374" t="str">
        <f t="shared" si="8"/>
        <v/>
      </c>
      <c r="U24" s="472"/>
      <c r="V24" s="958" t="str">
        <f t="shared" si="9"/>
        <v/>
      </c>
      <c r="W24" s="374" t="str">
        <f t="shared" si="10"/>
        <v/>
      </c>
      <c r="X24" s="472"/>
      <c r="Y24" s="958" t="str">
        <f t="shared" si="11"/>
        <v/>
      </c>
      <c r="Z24" s="374" t="str">
        <f t="shared" si="12"/>
        <v/>
      </c>
      <c r="AA24" s="472"/>
      <c r="AB24" s="958" t="str">
        <f t="shared" si="13"/>
        <v/>
      </c>
      <c r="AC24" s="374" t="str">
        <f t="shared" si="14"/>
        <v/>
      </c>
      <c r="AD24" s="472"/>
      <c r="AE24" s="958" t="str">
        <f t="shared" si="15"/>
        <v/>
      </c>
      <c r="AF24" s="374" t="str">
        <f t="shared" si="16"/>
        <v/>
      </c>
      <c r="AG24" s="472"/>
      <c r="AH24" s="958" t="str">
        <f t="shared" si="17"/>
        <v/>
      </c>
      <c r="AI24" s="374" t="str">
        <f t="shared" si="18"/>
        <v/>
      </c>
      <c r="AJ24" s="472"/>
      <c r="AK24" s="958" t="str">
        <f t="shared" si="19"/>
        <v/>
      </c>
      <c r="AL24" s="374" t="str">
        <f t="shared" si="20"/>
        <v/>
      </c>
      <c r="AM24" s="472"/>
      <c r="AN24" s="958" t="str">
        <f t="shared" si="21"/>
        <v/>
      </c>
      <c r="AO24" s="374" t="str">
        <f t="shared" si="22"/>
        <v/>
      </c>
      <c r="AP24"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4" s="447" t="str" cm="1">
        <f t="array" ref="AQ24">(ADDRESS(ROW(),COLUMN()-39+MATCH(1,FREQUENCY(1,N(H24:AJ24="")),)))</f>
        <v>$E$24</v>
      </c>
    </row>
    <row r="25" spans="1:43" ht="15.6" x14ac:dyDescent="0.3">
      <c r="A25" s="86" t="s">
        <v>1659</v>
      </c>
      <c r="B25" s="89">
        <v>22</v>
      </c>
      <c r="C25" s="336" t="str">
        <f>IF(Tabelle2214[[#This Row],[Spalte3]]&lt;&gt;"",Tabelle2214[[#This Row],[Spalte3]],"")</f>
        <v/>
      </c>
      <c r="D25" s="348" t="str">
        <f>IF(Tabelle2214[[#This Row],[Spalte4]]&lt;&gt;"",Tabelle2214[[#This Row],[Spalte4]],"")</f>
        <v/>
      </c>
      <c r="E25" s="342" t="str">
        <f>IF(Tabelle2214[[#This Row],[Spalte6]]&lt;&gt;"",Tabelle2214[[#This Row],[Spalte6]],"")</f>
        <v/>
      </c>
      <c r="F25" s="385"/>
      <c r="G25" s="476" t="str">
        <f t="shared" ca="1" si="0"/>
        <v/>
      </c>
      <c r="H25" s="473"/>
      <c r="I25" s="473"/>
      <c r="J25" s="959" t="str">
        <f t="shared" si="1"/>
        <v/>
      </c>
      <c r="K25" s="375" t="str">
        <f t="shared" si="2"/>
        <v/>
      </c>
      <c r="L25" s="473"/>
      <c r="M25" s="959" t="str">
        <f t="shared" si="3"/>
        <v/>
      </c>
      <c r="N25" s="375" t="str">
        <f t="shared" si="4"/>
        <v/>
      </c>
      <c r="O25" s="473"/>
      <c r="P25" s="959" t="str">
        <f t="shared" si="5"/>
        <v/>
      </c>
      <c r="Q25" s="374" t="str">
        <f t="shared" si="6"/>
        <v/>
      </c>
      <c r="R25" s="473"/>
      <c r="S25" s="959" t="str">
        <f t="shared" si="7"/>
        <v/>
      </c>
      <c r="T25" s="374" t="str">
        <f t="shared" si="8"/>
        <v/>
      </c>
      <c r="U25" s="473"/>
      <c r="V25" s="959" t="str">
        <f t="shared" si="9"/>
        <v/>
      </c>
      <c r="W25" s="374" t="str">
        <f t="shared" si="10"/>
        <v/>
      </c>
      <c r="X25" s="473"/>
      <c r="Y25" s="959" t="str">
        <f t="shared" si="11"/>
        <v/>
      </c>
      <c r="Z25" s="374" t="str">
        <f t="shared" si="12"/>
        <v/>
      </c>
      <c r="AA25" s="473"/>
      <c r="AB25" s="959" t="str">
        <f t="shared" si="13"/>
        <v/>
      </c>
      <c r="AC25" s="374" t="str">
        <f t="shared" si="14"/>
        <v/>
      </c>
      <c r="AD25" s="473"/>
      <c r="AE25" s="959" t="str">
        <f t="shared" si="15"/>
        <v/>
      </c>
      <c r="AF25" s="374" t="str">
        <f t="shared" si="16"/>
        <v/>
      </c>
      <c r="AG25" s="473"/>
      <c r="AH25" s="959" t="str">
        <f t="shared" si="17"/>
        <v/>
      </c>
      <c r="AI25" s="374" t="str">
        <f t="shared" si="18"/>
        <v/>
      </c>
      <c r="AJ25" s="473"/>
      <c r="AK25" s="959" t="str">
        <f t="shared" si="19"/>
        <v/>
      </c>
      <c r="AL25" s="374" t="str">
        <f t="shared" si="20"/>
        <v/>
      </c>
      <c r="AM25" s="473"/>
      <c r="AN25" s="959" t="str">
        <f t="shared" si="21"/>
        <v/>
      </c>
      <c r="AO25" s="374" t="str">
        <f t="shared" si="22"/>
        <v/>
      </c>
      <c r="AP25"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5" s="447" t="str" cm="1">
        <f t="array" ref="AQ25">(ADDRESS(ROW(),COLUMN()-39+MATCH(1,FREQUENCY(1,N(H25:AJ25="")),)))</f>
        <v>$E$25</v>
      </c>
    </row>
    <row r="26" spans="1:43" ht="15.6" x14ac:dyDescent="0.3">
      <c r="A26" s="85" t="s">
        <v>1659</v>
      </c>
      <c r="B26" s="88">
        <v>23</v>
      </c>
      <c r="C26" s="335" t="str">
        <f>IF(Tabelle2214[[#This Row],[Spalte3]]&lt;&gt;"",Tabelle2214[[#This Row],[Spalte3]],"")</f>
        <v/>
      </c>
      <c r="D26" s="348" t="str">
        <f>IF(Tabelle2214[[#This Row],[Spalte4]]&lt;&gt;"",Tabelle2214[[#This Row],[Spalte4]],"")</f>
        <v/>
      </c>
      <c r="E26" s="342" t="str">
        <f>IF(Tabelle2214[[#This Row],[Spalte6]]&lt;&gt;"",Tabelle2214[[#This Row],[Spalte6]],"")</f>
        <v/>
      </c>
      <c r="F26" s="387"/>
      <c r="G26" s="476" t="str">
        <f t="shared" ca="1" si="0"/>
        <v/>
      </c>
      <c r="H26" s="472"/>
      <c r="I26" s="472"/>
      <c r="J26" s="958" t="str">
        <f t="shared" si="1"/>
        <v/>
      </c>
      <c r="K26" s="376" t="str">
        <f t="shared" si="2"/>
        <v/>
      </c>
      <c r="L26" s="472"/>
      <c r="M26" s="958" t="str">
        <f t="shared" si="3"/>
        <v/>
      </c>
      <c r="N26" s="376" t="str">
        <f t="shared" si="4"/>
        <v/>
      </c>
      <c r="O26" s="472"/>
      <c r="P26" s="959" t="str">
        <f t="shared" si="5"/>
        <v/>
      </c>
      <c r="Q26" s="374" t="str">
        <f t="shared" si="6"/>
        <v/>
      </c>
      <c r="R26" s="472"/>
      <c r="S26" s="958" t="str">
        <f t="shared" si="7"/>
        <v/>
      </c>
      <c r="T26" s="374" t="str">
        <f t="shared" si="8"/>
        <v/>
      </c>
      <c r="U26" s="472"/>
      <c r="V26" s="958" t="str">
        <f t="shared" si="9"/>
        <v/>
      </c>
      <c r="W26" s="374" t="str">
        <f t="shared" si="10"/>
        <v/>
      </c>
      <c r="X26" s="472"/>
      <c r="Y26" s="958" t="str">
        <f t="shared" si="11"/>
        <v/>
      </c>
      <c r="Z26" s="374" t="str">
        <f t="shared" si="12"/>
        <v/>
      </c>
      <c r="AA26" s="472"/>
      <c r="AB26" s="958" t="str">
        <f t="shared" si="13"/>
        <v/>
      </c>
      <c r="AC26" s="374" t="str">
        <f t="shared" si="14"/>
        <v/>
      </c>
      <c r="AD26" s="472"/>
      <c r="AE26" s="958" t="str">
        <f t="shared" si="15"/>
        <v/>
      </c>
      <c r="AF26" s="374" t="str">
        <f t="shared" si="16"/>
        <v/>
      </c>
      <c r="AG26" s="472"/>
      <c r="AH26" s="958" t="str">
        <f t="shared" si="17"/>
        <v/>
      </c>
      <c r="AI26" s="374" t="str">
        <f t="shared" si="18"/>
        <v/>
      </c>
      <c r="AJ26" s="472"/>
      <c r="AK26" s="958" t="str">
        <f t="shared" si="19"/>
        <v/>
      </c>
      <c r="AL26" s="374" t="str">
        <f t="shared" si="20"/>
        <v/>
      </c>
      <c r="AM26" s="472"/>
      <c r="AN26" s="958" t="str">
        <f t="shared" si="21"/>
        <v/>
      </c>
      <c r="AO26" s="374" t="str">
        <f t="shared" si="22"/>
        <v/>
      </c>
      <c r="AP26"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6" s="447" t="str" cm="1">
        <f t="array" ref="AQ26">(ADDRESS(ROW(),COLUMN()-39+MATCH(1,FREQUENCY(1,N(H26:AJ26="")),)))</f>
        <v>$E$26</v>
      </c>
    </row>
    <row r="27" spans="1:43" ht="15.6" x14ac:dyDescent="0.3">
      <c r="A27" s="86" t="s">
        <v>1659</v>
      </c>
      <c r="B27" s="89">
        <v>24</v>
      </c>
      <c r="C27" s="336" t="str">
        <f>IF(Tabelle2214[[#This Row],[Spalte3]]&lt;&gt;"",Tabelle2214[[#This Row],[Spalte3]],"")</f>
        <v/>
      </c>
      <c r="D27" s="348" t="str">
        <f>IF(Tabelle2214[[#This Row],[Spalte4]]&lt;&gt;"",Tabelle2214[[#This Row],[Spalte4]],"")</f>
        <v/>
      </c>
      <c r="E27" s="342" t="str">
        <f>IF(Tabelle2214[[#This Row],[Spalte6]]&lt;&gt;"",Tabelle2214[[#This Row],[Spalte6]],"")</f>
        <v/>
      </c>
      <c r="F27" s="387"/>
      <c r="G27" s="476" t="str">
        <f t="shared" ca="1" si="0"/>
        <v/>
      </c>
      <c r="H27" s="473"/>
      <c r="I27" s="473"/>
      <c r="J27" s="959" t="str">
        <f t="shared" si="1"/>
        <v/>
      </c>
      <c r="K27" s="376" t="str">
        <f t="shared" si="2"/>
        <v/>
      </c>
      <c r="L27" s="473"/>
      <c r="M27" s="959" t="str">
        <f t="shared" si="3"/>
        <v/>
      </c>
      <c r="N27" s="376" t="str">
        <f t="shared" si="4"/>
        <v/>
      </c>
      <c r="O27" s="473"/>
      <c r="P27" s="959" t="str">
        <f t="shared" si="5"/>
        <v/>
      </c>
      <c r="Q27" s="374" t="str">
        <f t="shared" si="6"/>
        <v/>
      </c>
      <c r="R27" s="473"/>
      <c r="S27" s="959" t="str">
        <f t="shared" si="7"/>
        <v/>
      </c>
      <c r="T27" s="374" t="str">
        <f t="shared" si="8"/>
        <v/>
      </c>
      <c r="U27" s="473"/>
      <c r="V27" s="959" t="str">
        <f t="shared" si="9"/>
        <v/>
      </c>
      <c r="W27" s="374" t="str">
        <f t="shared" si="10"/>
        <v/>
      </c>
      <c r="X27" s="473"/>
      <c r="Y27" s="959" t="str">
        <f t="shared" si="11"/>
        <v/>
      </c>
      <c r="Z27" s="374" t="str">
        <f t="shared" si="12"/>
        <v/>
      </c>
      <c r="AA27" s="473"/>
      <c r="AB27" s="959" t="str">
        <f t="shared" si="13"/>
        <v/>
      </c>
      <c r="AC27" s="374" t="str">
        <f t="shared" si="14"/>
        <v/>
      </c>
      <c r="AD27" s="473"/>
      <c r="AE27" s="959" t="str">
        <f t="shared" si="15"/>
        <v/>
      </c>
      <c r="AF27" s="374" t="str">
        <f t="shared" si="16"/>
        <v/>
      </c>
      <c r="AG27" s="473"/>
      <c r="AH27" s="959" t="str">
        <f t="shared" si="17"/>
        <v/>
      </c>
      <c r="AI27" s="374" t="str">
        <f t="shared" si="18"/>
        <v/>
      </c>
      <c r="AJ27" s="473"/>
      <c r="AK27" s="959" t="str">
        <f t="shared" si="19"/>
        <v/>
      </c>
      <c r="AL27" s="374" t="str">
        <f t="shared" si="20"/>
        <v/>
      </c>
      <c r="AM27" s="473"/>
      <c r="AN27" s="959" t="str">
        <f t="shared" si="21"/>
        <v/>
      </c>
      <c r="AO27" s="374" t="str">
        <f t="shared" si="22"/>
        <v/>
      </c>
      <c r="AP27"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7" s="447" t="str" cm="1">
        <f t="array" ref="AQ27">(ADDRESS(ROW(),COLUMN()-39+MATCH(1,FREQUENCY(1,N(H27:AJ27="")),)))</f>
        <v>$E$27</v>
      </c>
    </row>
    <row r="28" spans="1:43" ht="15.6" x14ac:dyDescent="0.3">
      <c r="A28" s="85" t="s">
        <v>1659</v>
      </c>
      <c r="B28" s="88">
        <v>25</v>
      </c>
      <c r="C28" s="335" t="str">
        <f>IF(Tabelle2214[[#This Row],[Spalte3]]&lt;&gt;"",Tabelle2214[[#This Row],[Spalte3]],"")</f>
        <v/>
      </c>
      <c r="D28" s="348" t="str">
        <f>IF(Tabelle2214[[#This Row],[Spalte4]]&lt;&gt;"",Tabelle2214[[#This Row],[Spalte4]],"")</f>
        <v/>
      </c>
      <c r="E28" s="342" t="str">
        <f>IF(Tabelle2214[[#This Row],[Spalte6]]&lt;&gt;"",Tabelle2214[[#This Row],[Spalte6]],"")</f>
        <v/>
      </c>
      <c r="F28" s="387"/>
      <c r="G28" s="476" t="str">
        <f t="shared" ca="1" si="0"/>
        <v/>
      </c>
      <c r="H28" s="472"/>
      <c r="I28" s="472"/>
      <c r="J28" s="958" t="str">
        <f t="shared" si="1"/>
        <v/>
      </c>
      <c r="K28" s="376" t="str">
        <f t="shared" si="2"/>
        <v/>
      </c>
      <c r="L28" s="472"/>
      <c r="M28" s="958" t="str">
        <f t="shared" si="3"/>
        <v/>
      </c>
      <c r="N28" s="376" t="str">
        <f t="shared" si="4"/>
        <v/>
      </c>
      <c r="O28" s="472"/>
      <c r="P28" s="959" t="str">
        <f t="shared" si="5"/>
        <v/>
      </c>
      <c r="Q28" s="374" t="str">
        <f t="shared" si="6"/>
        <v/>
      </c>
      <c r="R28" s="472"/>
      <c r="S28" s="958" t="str">
        <f t="shared" si="7"/>
        <v/>
      </c>
      <c r="T28" s="374" t="str">
        <f t="shared" si="8"/>
        <v/>
      </c>
      <c r="U28" s="472"/>
      <c r="V28" s="958" t="str">
        <f t="shared" si="9"/>
        <v/>
      </c>
      <c r="W28" s="374" t="str">
        <f t="shared" si="10"/>
        <v/>
      </c>
      <c r="X28" s="472"/>
      <c r="Y28" s="958" t="str">
        <f t="shared" si="11"/>
        <v/>
      </c>
      <c r="Z28" s="374" t="str">
        <f t="shared" si="12"/>
        <v/>
      </c>
      <c r="AA28" s="472"/>
      <c r="AB28" s="958" t="str">
        <f t="shared" si="13"/>
        <v/>
      </c>
      <c r="AC28" s="374" t="str">
        <f t="shared" si="14"/>
        <v/>
      </c>
      <c r="AD28" s="472"/>
      <c r="AE28" s="958" t="str">
        <f t="shared" si="15"/>
        <v/>
      </c>
      <c r="AF28" s="374" t="str">
        <f t="shared" si="16"/>
        <v/>
      </c>
      <c r="AG28" s="472"/>
      <c r="AH28" s="958" t="str">
        <f t="shared" si="17"/>
        <v/>
      </c>
      <c r="AI28" s="374" t="str">
        <f t="shared" si="18"/>
        <v/>
      </c>
      <c r="AJ28" s="472"/>
      <c r="AK28" s="958" t="str">
        <f t="shared" si="19"/>
        <v/>
      </c>
      <c r="AL28" s="374" t="str">
        <f t="shared" si="20"/>
        <v/>
      </c>
      <c r="AM28" s="472"/>
      <c r="AN28" s="958" t="str">
        <f t="shared" si="21"/>
        <v/>
      </c>
      <c r="AO28" s="374" t="str">
        <f t="shared" si="22"/>
        <v/>
      </c>
      <c r="AP28"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8" s="447" t="str" cm="1">
        <f t="array" ref="AQ28">(ADDRESS(ROW(),COLUMN()-39+MATCH(1,FREQUENCY(1,N(H28:AJ28="")),)))</f>
        <v>$E$28</v>
      </c>
    </row>
    <row r="29" spans="1:43" ht="15.6" x14ac:dyDescent="0.3">
      <c r="A29" s="86" t="s">
        <v>1659</v>
      </c>
      <c r="B29" s="89">
        <v>26</v>
      </c>
      <c r="C29" s="336" t="str">
        <f>IF(Tabelle2214[[#This Row],[Spalte3]]&lt;&gt;"",Tabelle2214[[#This Row],[Spalte3]],"")</f>
        <v/>
      </c>
      <c r="D29" s="348" t="str">
        <f>IF(Tabelle2214[[#This Row],[Spalte4]]&lt;&gt;"",Tabelle2214[[#This Row],[Spalte4]],"")</f>
        <v/>
      </c>
      <c r="E29" s="342" t="str">
        <f>IF(Tabelle2214[[#This Row],[Spalte6]]&lt;&gt;"",Tabelle2214[[#This Row],[Spalte6]],"")</f>
        <v/>
      </c>
      <c r="F29" s="387"/>
      <c r="G29" s="476" t="str">
        <f t="shared" ca="1" si="0"/>
        <v/>
      </c>
      <c r="H29" s="473"/>
      <c r="I29" s="473"/>
      <c r="J29" s="959" t="str">
        <f t="shared" si="1"/>
        <v/>
      </c>
      <c r="K29" s="376" t="str">
        <f t="shared" si="2"/>
        <v/>
      </c>
      <c r="L29" s="473"/>
      <c r="M29" s="959" t="str">
        <f t="shared" si="3"/>
        <v/>
      </c>
      <c r="N29" s="376" t="str">
        <f t="shared" si="4"/>
        <v/>
      </c>
      <c r="O29" s="473"/>
      <c r="P29" s="959" t="str">
        <f t="shared" si="5"/>
        <v/>
      </c>
      <c r="Q29" s="374" t="str">
        <f t="shared" si="6"/>
        <v/>
      </c>
      <c r="R29" s="473"/>
      <c r="S29" s="959" t="str">
        <f t="shared" si="7"/>
        <v/>
      </c>
      <c r="T29" s="374" t="str">
        <f t="shared" si="8"/>
        <v/>
      </c>
      <c r="U29" s="473"/>
      <c r="V29" s="959" t="str">
        <f t="shared" si="9"/>
        <v/>
      </c>
      <c r="W29" s="374" t="str">
        <f t="shared" si="10"/>
        <v/>
      </c>
      <c r="X29" s="473"/>
      <c r="Y29" s="959" t="str">
        <f t="shared" si="11"/>
        <v/>
      </c>
      <c r="Z29" s="374" t="str">
        <f t="shared" si="12"/>
        <v/>
      </c>
      <c r="AA29" s="473"/>
      <c r="AB29" s="959" t="str">
        <f t="shared" si="13"/>
        <v/>
      </c>
      <c r="AC29" s="374" t="str">
        <f t="shared" si="14"/>
        <v/>
      </c>
      <c r="AD29" s="473"/>
      <c r="AE29" s="959" t="str">
        <f t="shared" si="15"/>
        <v/>
      </c>
      <c r="AF29" s="374" t="str">
        <f t="shared" si="16"/>
        <v/>
      </c>
      <c r="AG29" s="473"/>
      <c r="AH29" s="959" t="str">
        <f t="shared" si="17"/>
        <v/>
      </c>
      <c r="AI29" s="374" t="str">
        <f t="shared" si="18"/>
        <v/>
      </c>
      <c r="AJ29" s="473"/>
      <c r="AK29" s="959" t="str">
        <f t="shared" si="19"/>
        <v/>
      </c>
      <c r="AL29" s="374" t="str">
        <f t="shared" si="20"/>
        <v/>
      </c>
      <c r="AM29" s="473"/>
      <c r="AN29" s="959" t="str">
        <f t="shared" si="21"/>
        <v/>
      </c>
      <c r="AO29" s="374" t="str">
        <f t="shared" si="22"/>
        <v/>
      </c>
      <c r="AP29"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29" s="447" t="str" cm="1">
        <f t="array" ref="AQ29">(ADDRESS(ROW(),COLUMN()-39+MATCH(1,FREQUENCY(1,N(H29:AJ29="")),)))</f>
        <v>$E$29</v>
      </c>
    </row>
    <row r="30" spans="1:43" ht="15.6" x14ac:dyDescent="0.3">
      <c r="A30" s="85" t="s">
        <v>1659</v>
      </c>
      <c r="B30" s="88">
        <v>27</v>
      </c>
      <c r="C30" s="335" t="str">
        <f>IF(Tabelle2214[[#This Row],[Spalte3]]&lt;&gt;"",Tabelle2214[[#This Row],[Spalte3]],"")</f>
        <v/>
      </c>
      <c r="D30" s="348" t="str">
        <f>IF(Tabelle2214[[#This Row],[Spalte4]]&lt;&gt;"",Tabelle2214[[#This Row],[Spalte4]],"")</f>
        <v/>
      </c>
      <c r="E30" s="342" t="str">
        <f>IF(Tabelle2214[[#This Row],[Spalte6]]&lt;&gt;"",Tabelle2214[[#This Row],[Spalte6]],"")</f>
        <v/>
      </c>
      <c r="F30" s="387"/>
      <c r="G30" s="476" t="str">
        <f t="shared" ca="1" si="0"/>
        <v/>
      </c>
      <c r="H30" s="472"/>
      <c r="I30" s="472"/>
      <c r="J30" s="958" t="str">
        <f t="shared" si="1"/>
        <v/>
      </c>
      <c r="K30" s="376" t="str">
        <f t="shared" si="2"/>
        <v/>
      </c>
      <c r="L30" s="472"/>
      <c r="M30" s="958" t="str">
        <f t="shared" si="3"/>
        <v/>
      </c>
      <c r="N30" s="376" t="str">
        <f t="shared" si="4"/>
        <v/>
      </c>
      <c r="O30" s="472"/>
      <c r="P30" s="959" t="str">
        <f t="shared" si="5"/>
        <v/>
      </c>
      <c r="Q30" s="374" t="str">
        <f t="shared" si="6"/>
        <v/>
      </c>
      <c r="R30" s="472"/>
      <c r="S30" s="958" t="str">
        <f t="shared" si="7"/>
        <v/>
      </c>
      <c r="T30" s="374" t="str">
        <f t="shared" si="8"/>
        <v/>
      </c>
      <c r="U30" s="472"/>
      <c r="V30" s="958" t="str">
        <f t="shared" si="9"/>
        <v/>
      </c>
      <c r="W30" s="374" t="str">
        <f t="shared" si="10"/>
        <v/>
      </c>
      <c r="X30" s="472"/>
      <c r="Y30" s="958" t="str">
        <f t="shared" si="11"/>
        <v/>
      </c>
      <c r="Z30" s="374" t="str">
        <f t="shared" si="12"/>
        <v/>
      </c>
      <c r="AA30" s="472"/>
      <c r="AB30" s="958" t="str">
        <f t="shared" si="13"/>
        <v/>
      </c>
      <c r="AC30" s="374" t="str">
        <f t="shared" si="14"/>
        <v/>
      </c>
      <c r="AD30" s="472"/>
      <c r="AE30" s="958" t="str">
        <f t="shared" si="15"/>
        <v/>
      </c>
      <c r="AF30" s="374" t="str">
        <f t="shared" si="16"/>
        <v/>
      </c>
      <c r="AG30" s="472"/>
      <c r="AH30" s="958" t="str">
        <f t="shared" si="17"/>
        <v/>
      </c>
      <c r="AI30" s="374" t="str">
        <f t="shared" si="18"/>
        <v/>
      </c>
      <c r="AJ30" s="472"/>
      <c r="AK30" s="958" t="str">
        <f t="shared" si="19"/>
        <v/>
      </c>
      <c r="AL30" s="374" t="str">
        <f t="shared" si="20"/>
        <v/>
      </c>
      <c r="AM30" s="472"/>
      <c r="AN30" s="958" t="str">
        <f t="shared" si="21"/>
        <v/>
      </c>
      <c r="AO30" s="374" t="str">
        <f t="shared" si="22"/>
        <v/>
      </c>
      <c r="AP30"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0" s="447" t="str" cm="1">
        <f t="array" ref="AQ30">(ADDRESS(ROW(),COLUMN()-39+MATCH(1,FREQUENCY(1,N(H30:AJ30="")),)))</f>
        <v>$E$30</v>
      </c>
    </row>
    <row r="31" spans="1:43" ht="15.6" x14ac:dyDescent="0.3">
      <c r="A31" s="86" t="s">
        <v>1659</v>
      </c>
      <c r="B31" s="89">
        <v>28</v>
      </c>
      <c r="C31" s="336" t="str">
        <f>IF(Tabelle2214[[#This Row],[Spalte3]]&lt;&gt;"",Tabelle2214[[#This Row],[Spalte3]],"")</f>
        <v/>
      </c>
      <c r="D31" s="348" t="str">
        <f>IF(Tabelle2214[[#This Row],[Spalte4]]&lt;&gt;"",Tabelle2214[[#This Row],[Spalte4]],"")</f>
        <v/>
      </c>
      <c r="E31" s="342" t="str">
        <f>IF(Tabelle2214[[#This Row],[Spalte6]]&lt;&gt;"",Tabelle2214[[#This Row],[Spalte6]],"")</f>
        <v/>
      </c>
      <c r="F31" s="387"/>
      <c r="G31" s="476" t="str">
        <f t="shared" ca="1" si="0"/>
        <v/>
      </c>
      <c r="H31" s="473"/>
      <c r="I31" s="473"/>
      <c r="J31" s="959" t="str">
        <f t="shared" si="1"/>
        <v/>
      </c>
      <c r="K31" s="376" t="str">
        <f t="shared" si="2"/>
        <v/>
      </c>
      <c r="L31" s="473"/>
      <c r="M31" s="959" t="str">
        <f t="shared" si="3"/>
        <v/>
      </c>
      <c r="N31" s="376" t="str">
        <f t="shared" si="4"/>
        <v/>
      </c>
      <c r="O31" s="473"/>
      <c r="P31" s="959" t="str">
        <f t="shared" si="5"/>
        <v/>
      </c>
      <c r="Q31" s="374" t="str">
        <f t="shared" si="6"/>
        <v/>
      </c>
      <c r="R31" s="473"/>
      <c r="S31" s="959" t="str">
        <f t="shared" si="7"/>
        <v/>
      </c>
      <c r="T31" s="374" t="str">
        <f t="shared" si="8"/>
        <v/>
      </c>
      <c r="U31" s="473"/>
      <c r="V31" s="959" t="str">
        <f t="shared" si="9"/>
        <v/>
      </c>
      <c r="W31" s="374" t="str">
        <f t="shared" si="10"/>
        <v/>
      </c>
      <c r="X31" s="473"/>
      <c r="Y31" s="959" t="str">
        <f t="shared" si="11"/>
        <v/>
      </c>
      <c r="Z31" s="374" t="str">
        <f t="shared" si="12"/>
        <v/>
      </c>
      <c r="AA31" s="473"/>
      <c r="AB31" s="959" t="str">
        <f t="shared" si="13"/>
        <v/>
      </c>
      <c r="AC31" s="374" t="str">
        <f t="shared" si="14"/>
        <v/>
      </c>
      <c r="AD31" s="473"/>
      <c r="AE31" s="959" t="str">
        <f t="shared" si="15"/>
        <v/>
      </c>
      <c r="AF31" s="374" t="str">
        <f t="shared" si="16"/>
        <v/>
      </c>
      <c r="AG31" s="473"/>
      <c r="AH31" s="959" t="str">
        <f t="shared" si="17"/>
        <v/>
      </c>
      <c r="AI31" s="374" t="str">
        <f t="shared" si="18"/>
        <v/>
      </c>
      <c r="AJ31" s="473"/>
      <c r="AK31" s="959" t="str">
        <f t="shared" si="19"/>
        <v/>
      </c>
      <c r="AL31" s="374" t="str">
        <f t="shared" si="20"/>
        <v/>
      </c>
      <c r="AM31" s="473"/>
      <c r="AN31" s="959" t="str">
        <f t="shared" si="21"/>
        <v/>
      </c>
      <c r="AO31" s="374" t="str">
        <f t="shared" si="22"/>
        <v/>
      </c>
      <c r="AP31"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1" s="447" t="str" cm="1">
        <f t="array" ref="AQ31">(ADDRESS(ROW(),COLUMN()-39+MATCH(1,FREQUENCY(1,N(H31:AJ31="")),)))</f>
        <v>$E$31</v>
      </c>
    </row>
    <row r="32" spans="1:43" ht="15.6" x14ac:dyDescent="0.3">
      <c r="A32" s="85" t="s">
        <v>1659</v>
      </c>
      <c r="B32" s="88">
        <v>29</v>
      </c>
      <c r="C32" s="335" t="str">
        <f>IF(Tabelle2214[[#This Row],[Spalte3]]&lt;&gt;"",Tabelle2214[[#This Row],[Spalte3]],"")</f>
        <v/>
      </c>
      <c r="D32" s="348" t="str">
        <f>IF(Tabelle2214[[#This Row],[Spalte4]]&lt;&gt;"",Tabelle2214[[#This Row],[Spalte4]],"")</f>
        <v/>
      </c>
      <c r="E32" s="342" t="str">
        <f>IF(Tabelle2214[[#This Row],[Spalte6]]&lt;&gt;"",Tabelle2214[[#This Row],[Spalte6]],"")</f>
        <v/>
      </c>
      <c r="F32" s="387"/>
      <c r="G32" s="476" t="str">
        <f t="shared" ca="1" si="0"/>
        <v/>
      </c>
      <c r="H32" s="472"/>
      <c r="I32" s="472"/>
      <c r="J32" s="958" t="str">
        <f t="shared" si="1"/>
        <v/>
      </c>
      <c r="K32" s="376" t="str">
        <f t="shared" si="2"/>
        <v/>
      </c>
      <c r="L32" s="472"/>
      <c r="M32" s="958" t="str">
        <f t="shared" si="3"/>
        <v/>
      </c>
      <c r="N32" s="376" t="str">
        <f t="shared" si="4"/>
        <v/>
      </c>
      <c r="O32" s="472"/>
      <c r="P32" s="959" t="str">
        <f t="shared" si="5"/>
        <v/>
      </c>
      <c r="Q32" s="374" t="str">
        <f t="shared" si="6"/>
        <v/>
      </c>
      <c r="R32" s="472"/>
      <c r="S32" s="958" t="str">
        <f t="shared" si="7"/>
        <v/>
      </c>
      <c r="T32" s="374" t="str">
        <f t="shared" si="8"/>
        <v/>
      </c>
      <c r="U32" s="472"/>
      <c r="V32" s="958" t="str">
        <f t="shared" si="9"/>
        <v/>
      </c>
      <c r="W32" s="374" t="str">
        <f t="shared" si="10"/>
        <v/>
      </c>
      <c r="X32" s="472"/>
      <c r="Y32" s="958" t="str">
        <f t="shared" si="11"/>
        <v/>
      </c>
      <c r="Z32" s="374" t="str">
        <f t="shared" si="12"/>
        <v/>
      </c>
      <c r="AA32" s="472"/>
      <c r="AB32" s="958" t="str">
        <f t="shared" si="13"/>
        <v/>
      </c>
      <c r="AC32" s="374" t="str">
        <f t="shared" si="14"/>
        <v/>
      </c>
      <c r="AD32" s="472"/>
      <c r="AE32" s="958" t="str">
        <f t="shared" si="15"/>
        <v/>
      </c>
      <c r="AF32" s="374" t="str">
        <f t="shared" si="16"/>
        <v/>
      </c>
      <c r="AG32" s="472"/>
      <c r="AH32" s="958" t="str">
        <f t="shared" si="17"/>
        <v/>
      </c>
      <c r="AI32" s="374" t="str">
        <f t="shared" si="18"/>
        <v/>
      </c>
      <c r="AJ32" s="472"/>
      <c r="AK32" s="958" t="str">
        <f t="shared" si="19"/>
        <v/>
      </c>
      <c r="AL32" s="374" t="str">
        <f t="shared" si="20"/>
        <v/>
      </c>
      <c r="AM32" s="472"/>
      <c r="AN32" s="958" t="str">
        <f t="shared" si="21"/>
        <v/>
      </c>
      <c r="AO32" s="374" t="str">
        <f t="shared" si="22"/>
        <v/>
      </c>
      <c r="AP32"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2" s="447" t="str" cm="1">
        <f t="array" ref="AQ32">(ADDRESS(ROW(),COLUMN()-39+MATCH(1,FREQUENCY(1,N(H32:AJ32="")),)))</f>
        <v>$E$32</v>
      </c>
    </row>
    <row r="33" spans="1:43" ht="15.6" x14ac:dyDescent="0.3">
      <c r="A33" s="86" t="s">
        <v>1659</v>
      </c>
      <c r="B33" s="89">
        <v>30</v>
      </c>
      <c r="C33" s="336" t="str">
        <f>IF(Tabelle2214[[#This Row],[Spalte3]]&lt;&gt;"",Tabelle2214[[#This Row],[Spalte3]],"")</f>
        <v/>
      </c>
      <c r="D33" s="348" t="str">
        <f>IF(Tabelle2214[[#This Row],[Spalte4]]&lt;&gt;"",Tabelle2214[[#This Row],[Spalte4]],"")</f>
        <v/>
      </c>
      <c r="E33" s="342" t="str">
        <f>IF(Tabelle2214[[#This Row],[Spalte6]]&lt;&gt;"",Tabelle2214[[#This Row],[Spalte6]],"")</f>
        <v/>
      </c>
      <c r="F33" s="387"/>
      <c r="G33" s="476" t="str">
        <f t="shared" ca="1" si="0"/>
        <v/>
      </c>
      <c r="H33" s="473"/>
      <c r="I33" s="473"/>
      <c r="J33" s="959" t="str">
        <f t="shared" si="1"/>
        <v/>
      </c>
      <c r="K33" s="376" t="str">
        <f t="shared" si="2"/>
        <v/>
      </c>
      <c r="L33" s="473"/>
      <c r="M33" s="959" t="str">
        <f t="shared" si="3"/>
        <v/>
      </c>
      <c r="N33" s="376" t="str">
        <f t="shared" si="4"/>
        <v/>
      </c>
      <c r="O33" s="473"/>
      <c r="P33" s="959" t="str">
        <f t="shared" si="5"/>
        <v/>
      </c>
      <c r="Q33" s="374" t="str">
        <f t="shared" si="6"/>
        <v/>
      </c>
      <c r="R33" s="473"/>
      <c r="S33" s="959" t="str">
        <f t="shared" si="7"/>
        <v/>
      </c>
      <c r="T33" s="374" t="str">
        <f t="shared" si="8"/>
        <v/>
      </c>
      <c r="U33" s="473"/>
      <c r="V33" s="959" t="str">
        <f t="shared" si="9"/>
        <v/>
      </c>
      <c r="W33" s="374" t="str">
        <f t="shared" si="10"/>
        <v/>
      </c>
      <c r="X33" s="473"/>
      <c r="Y33" s="959" t="str">
        <f t="shared" si="11"/>
        <v/>
      </c>
      <c r="Z33" s="374" t="str">
        <f t="shared" si="12"/>
        <v/>
      </c>
      <c r="AA33" s="473"/>
      <c r="AB33" s="959" t="str">
        <f t="shared" si="13"/>
        <v/>
      </c>
      <c r="AC33" s="374" t="str">
        <f t="shared" si="14"/>
        <v/>
      </c>
      <c r="AD33" s="473"/>
      <c r="AE33" s="959" t="str">
        <f t="shared" si="15"/>
        <v/>
      </c>
      <c r="AF33" s="374" t="str">
        <f t="shared" si="16"/>
        <v/>
      </c>
      <c r="AG33" s="473"/>
      <c r="AH33" s="959" t="str">
        <f t="shared" si="17"/>
        <v/>
      </c>
      <c r="AI33" s="374" t="str">
        <f t="shared" si="18"/>
        <v/>
      </c>
      <c r="AJ33" s="473"/>
      <c r="AK33" s="959" t="str">
        <f t="shared" si="19"/>
        <v/>
      </c>
      <c r="AL33" s="374" t="str">
        <f t="shared" si="20"/>
        <v/>
      </c>
      <c r="AM33" s="473"/>
      <c r="AN33" s="959" t="str">
        <f t="shared" si="21"/>
        <v/>
      </c>
      <c r="AO33" s="374" t="str">
        <f t="shared" si="22"/>
        <v/>
      </c>
      <c r="AP33"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3" s="447" t="str" cm="1">
        <f t="array" ref="AQ33">(ADDRESS(ROW(),COLUMN()-39+MATCH(1,FREQUENCY(1,N(H33:AJ33="")),)))</f>
        <v>$E$33</v>
      </c>
    </row>
    <row r="34" spans="1:43" ht="15.6" x14ac:dyDescent="0.3">
      <c r="A34" s="85" t="s">
        <v>1659</v>
      </c>
      <c r="B34" s="88">
        <v>31</v>
      </c>
      <c r="C34" s="335" t="str">
        <f>IF(Tabelle2214[[#This Row],[Spalte3]]&lt;&gt;"",Tabelle2214[[#This Row],[Spalte3]],"")</f>
        <v/>
      </c>
      <c r="D34" s="348" t="str">
        <f>IF(Tabelle2214[[#This Row],[Spalte4]]&lt;&gt;"",Tabelle2214[[#This Row],[Spalte4]],"")</f>
        <v/>
      </c>
      <c r="E34" s="342" t="str">
        <f>IF(Tabelle2214[[#This Row],[Spalte6]]&lt;&gt;"",Tabelle2214[[#This Row],[Spalte6]],"")</f>
        <v/>
      </c>
      <c r="F34" s="387"/>
      <c r="G34" s="476" t="str">
        <f t="shared" ca="1" si="0"/>
        <v/>
      </c>
      <c r="H34" s="472"/>
      <c r="I34" s="472"/>
      <c r="J34" s="958" t="str">
        <f t="shared" si="1"/>
        <v/>
      </c>
      <c r="K34" s="376" t="str">
        <f t="shared" si="2"/>
        <v/>
      </c>
      <c r="L34" s="472"/>
      <c r="M34" s="958" t="str">
        <f t="shared" si="3"/>
        <v/>
      </c>
      <c r="N34" s="376" t="str">
        <f t="shared" si="4"/>
        <v/>
      </c>
      <c r="O34" s="472"/>
      <c r="P34" s="959" t="str">
        <f t="shared" si="5"/>
        <v/>
      </c>
      <c r="Q34" s="374" t="str">
        <f t="shared" si="6"/>
        <v/>
      </c>
      <c r="R34" s="472"/>
      <c r="S34" s="958" t="str">
        <f t="shared" si="7"/>
        <v/>
      </c>
      <c r="T34" s="374" t="str">
        <f t="shared" si="8"/>
        <v/>
      </c>
      <c r="U34" s="472"/>
      <c r="V34" s="958" t="str">
        <f t="shared" si="9"/>
        <v/>
      </c>
      <c r="W34" s="374" t="str">
        <f t="shared" si="10"/>
        <v/>
      </c>
      <c r="X34" s="472"/>
      <c r="Y34" s="958" t="str">
        <f t="shared" si="11"/>
        <v/>
      </c>
      <c r="Z34" s="374" t="str">
        <f t="shared" si="12"/>
        <v/>
      </c>
      <c r="AA34" s="472"/>
      <c r="AB34" s="958" t="str">
        <f t="shared" si="13"/>
        <v/>
      </c>
      <c r="AC34" s="374" t="str">
        <f t="shared" si="14"/>
        <v/>
      </c>
      <c r="AD34" s="472"/>
      <c r="AE34" s="958" t="str">
        <f t="shared" si="15"/>
        <v/>
      </c>
      <c r="AF34" s="374" t="str">
        <f t="shared" si="16"/>
        <v/>
      </c>
      <c r="AG34" s="472"/>
      <c r="AH34" s="958" t="str">
        <f t="shared" si="17"/>
        <v/>
      </c>
      <c r="AI34" s="374" t="str">
        <f t="shared" si="18"/>
        <v/>
      </c>
      <c r="AJ34" s="472"/>
      <c r="AK34" s="958" t="str">
        <f t="shared" si="19"/>
        <v/>
      </c>
      <c r="AL34" s="374" t="str">
        <f t="shared" si="20"/>
        <v/>
      </c>
      <c r="AM34" s="472"/>
      <c r="AN34" s="958" t="str">
        <f t="shared" si="21"/>
        <v/>
      </c>
      <c r="AO34" s="374" t="str">
        <f t="shared" si="22"/>
        <v/>
      </c>
      <c r="AP34"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4" s="447" t="str" cm="1">
        <f t="array" ref="AQ34">(ADDRESS(ROW(),COLUMN()-39+MATCH(1,FREQUENCY(1,N(H34:AJ34="")),)))</f>
        <v>$E$34</v>
      </c>
    </row>
    <row r="35" spans="1:43" ht="15.6" x14ac:dyDescent="0.3">
      <c r="A35" s="86" t="s">
        <v>1659</v>
      </c>
      <c r="B35" s="89">
        <v>32</v>
      </c>
      <c r="C35" s="336" t="str">
        <f>IF(Tabelle2214[[#This Row],[Spalte3]]&lt;&gt;"",Tabelle2214[[#This Row],[Spalte3]],"")</f>
        <v/>
      </c>
      <c r="D35" s="348" t="str">
        <f>IF(Tabelle2214[[#This Row],[Spalte4]]&lt;&gt;"",Tabelle2214[[#This Row],[Spalte4]],"")</f>
        <v/>
      </c>
      <c r="E35" s="342" t="str">
        <f>IF(Tabelle2214[[#This Row],[Spalte6]]&lt;&gt;"",Tabelle2214[[#This Row],[Spalte6]],"")</f>
        <v/>
      </c>
      <c r="F35" s="387"/>
      <c r="G35" s="476" t="str">
        <f t="shared" ca="1" si="0"/>
        <v/>
      </c>
      <c r="H35" s="473"/>
      <c r="I35" s="473"/>
      <c r="J35" s="959" t="str">
        <f t="shared" si="1"/>
        <v/>
      </c>
      <c r="K35" s="376" t="str">
        <f t="shared" si="2"/>
        <v/>
      </c>
      <c r="L35" s="473"/>
      <c r="M35" s="959" t="str">
        <f t="shared" si="3"/>
        <v/>
      </c>
      <c r="N35" s="376" t="str">
        <f t="shared" si="4"/>
        <v/>
      </c>
      <c r="O35" s="473"/>
      <c r="P35" s="959" t="str">
        <f t="shared" si="5"/>
        <v/>
      </c>
      <c r="Q35" s="374" t="str">
        <f t="shared" si="6"/>
        <v/>
      </c>
      <c r="R35" s="473"/>
      <c r="S35" s="959" t="str">
        <f t="shared" si="7"/>
        <v/>
      </c>
      <c r="T35" s="374" t="str">
        <f t="shared" si="8"/>
        <v/>
      </c>
      <c r="U35" s="473"/>
      <c r="V35" s="959" t="str">
        <f t="shared" si="9"/>
        <v/>
      </c>
      <c r="W35" s="374" t="str">
        <f t="shared" si="10"/>
        <v/>
      </c>
      <c r="X35" s="473"/>
      <c r="Y35" s="959" t="str">
        <f t="shared" si="11"/>
        <v/>
      </c>
      <c r="Z35" s="374" t="str">
        <f t="shared" si="12"/>
        <v/>
      </c>
      <c r="AA35" s="473"/>
      <c r="AB35" s="959" t="str">
        <f t="shared" si="13"/>
        <v/>
      </c>
      <c r="AC35" s="374" t="str">
        <f t="shared" si="14"/>
        <v/>
      </c>
      <c r="AD35" s="473"/>
      <c r="AE35" s="959" t="str">
        <f t="shared" si="15"/>
        <v/>
      </c>
      <c r="AF35" s="374" t="str">
        <f t="shared" si="16"/>
        <v/>
      </c>
      <c r="AG35" s="473"/>
      <c r="AH35" s="959" t="str">
        <f t="shared" si="17"/>
        <v/>
      </c>
      <c r="AI35" s="374" t="str">
        <f t="shared" si="18"/>
        <v/>
      </c>
      <c r="AJ35" s="473"/>
      <c r="AK35" s="959" t="str">
        <f t="shared" si="19"/>
        <v/>
      </c>
      <c r="AL35" s="374" t="str">
        <f t="shared" si="20"/>
        <v/>
      </c>
      <c r="AM35" s="473"/>
      <c r="AN35" s="959" t="str">
        <f t="shared" si="21"/>
        <v/>
      </c>
      <c r="AO35" s="374" t="str">
        <f t="shared" si="22"/>
        <v/>
      </c>
      <c r="AP35"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5" s="447" t="str" cm="1">
        <f t="array" ref="AQ35">(ADDRESS(ROW(),COLUMN()-39+MATCH(1,FREQUENCY(1,N(H35:AJ35="")),)))</f>
        <v>$E$35</v>
      </c>
    </row>
    <row r="36" spans="1:43" ht="15.6" x14ac:dyDescent="0.3">
      <c r="A36" s="85" t="s">
        <v>1659</v>
      </c>
      <c r="B36" s="88">
        <v>33</v>
      </c>
      <c r="C36" s="335" t="str">
        <f>IF(Tabelle2214[[#This Row],[Spalte3]]&lt;&gt;"",Tabelle2214[[#This Row],[Spalte3]],"")</f>
        <v/>
      </c>
      <c r="D36" s="348" t="str">
        <f>IF(Tabelle2214[[#This Row],[Spalte4]]&lt;&gt;"",Tabelle2214[[#This Row],[Spalte4]],"")</f>
        <v/>
      </c>
      <c r="E36" s="342" t="str">
        <f>IF(Tabelle2214[[#This Row],[Spalte6]]&lt;&gt;"",Tabelle2214[[#This Row],[Spalte6]],"")</f>
        <v/>
      </c>
      <c r="F36" s="387"/>
      <c r="G36" s="476" t="str">
        <f t="shared" ref="G36:G53" ca="1" si="23">IF(F36&lt;&gt;"",
IF(AND(H36&lt;&gt;"",I36=""),
H36/F36,
IF(F36&lt;&gt;"",
INDIRECT(AQ36)/F36,"")),"")</f>
        <v/>
      </c>
      <c r="H36" s="472"/>
      <c r="I36" s="472"/>
      <c r="J36" s="958" t="str">
        <f t="shared" si="1"/>
        <v/>
      </c>
      <c r="K36" s="376" t="str">
        <f t="shared" si="2"/>
        <v/>
      </c>
      <c r="L36" s="472"/>
      <c r="M36" s="958" t="str">
        <f t="shared" si="3"/>
        <v/>
      </c>
      <c r="N36" s="376" t="str">
        <f t="shared" si="4"/>
        <v/>
      </c>
      <c r="O36" s="472"/>
      <c r="P36" s="959" t="str">
        <f t="shared" si="5"/>
        <v/>
      </c>
      <c r="Q36" s="374" t="str">
        <f t="shared" si="6"/>
        <v/>
      </c>
      <c r="R36" s="472"/>
      <c r="S36" s="958" t="str">
        <f t="shared" si="7"/>
        <v/>
      </c>
      <c r="T36" s="374" t="str">
        <f t="shared" si="8"/>
        <v/>
      </c>
      <c r="U36" s="472"/>
      <c r="V36" s="958" t="str">
        <f t="shared" si="9"/>
        <v/>
      </c>
      <c r="W36" s="374" t="str">
        <f t="shared" si="10"/>
        <v/>
      </c>
      <c r="X36" s="472"/>
      <c r="Y36" s="958" t="str">
        <f t="shared" si="11"/>
        <v/>
      </c>
      <c r="Z36" s="374" t="str">
        <f t="shared" si="12"/>
        <v/>
      </c>
      <c r="AA36" s="472"/>
      <c r="AB36" s="958" t="str">
        <f t="shared" si="13"/>
        <v/>
      </c>
      <c r="AC36" s="374" t="str">
        <f t="shared" si="14"/>
        <v/>
      </c>
      <c r="AD36" s="472"/>
      <c r="AE36" s="958" t="str">
        <f t="shared" si="15"/>
        <v/>
      </c>
      <c r="AF36" s="374" t="str">
        <f t="shared" si="16"/>
        <v/>
      </c>
      <c r="AG36" s="472"/>
      <c r="AH36" s="958" t="str">
        <f t="shared" si="17"/>
        <v/>
      </c>
      <c r="AI36" s="374" t="str">
        <f t="shared" si="18"/>
        <v/>
      </c>
      <c r="AJ36" s="472"/>
      <c r="AK36" s="958" t="str">
        <f t="shared" ref="AK36:AK53" si="24">IF(AJ36="","",
IF(AND($D36="max",AI36&gt;AQ36),ABS(AQ36),
IF(AND($D36="max",AI36&lt;AQ36),-AQ36,
IF(AND($D36="min",AQ36&lt;0),AQ36,AQ36))))</f>
        <v/>
      </c>
      <c r="AL36" s="374" t="str">
        <f t="shared" si="20"/>
        <v/>
      </c>
      <c r="AM36" s="472"/>
      <c r="AN36" s="958" t="str">
        <f t="shared" ref="AN36:AN53" si="25">IF(AM36="","",
IF(AND($D36="max",AL36&gt;AV36),ABS(AV36),
IF(AND($D36="max",AL36&lt;AV36),-AV36,
IF(AND($D36="min",AV36&lt;0),AV36,AV36))))</f>
        <v/>
      </c>
      <c r="AO36" s="374" t="str">
        <f t="shared" si="22"/>
        <v/>
      </c>
      <c r="AP36"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6" s="447" t="str" cm="1">
        <f t="array" ref="AQ36">(ADDRESS(ROW(),COLUMN()-39+MATCH(1,FREQUENCY(1,N(H36:AJ36="")),)))</f>
        <v>$E$36</v>
      </c>
    </row>
    <row r="37" spans="1:43" ht="15.6" x14ac:dyDescent="0.3">
      <c r="A37" s="86" t="s">
        <v>1659</v>
      </c>
      <c r="B37" s="89">
        <v>34</v>
      </c>
      <c r="C37" s="336" t="str">
        <f>IF(Tabelle2214[[#This Row],[Spalte3]]&lt;&gt;"",Tabelle2214[[#This Row],[Spalte3]],"")</f>
        <v/>
      </c>
      <c r="D37" s="348" t="str">
        <f>IF(Tabelle2214[[#This Row],[Spalte4]]&lt;&gt;"",Tabelle2214[[#This Row],[Spalte4]],"")</f>
        <v/>
      </c>
      <c r="E37" s="342" t="str">
        <f>IF(Tabelle2214[[#This Row],[Spalte6]]&lt;&gt;"",Tabelle2214[[#This Row],[Spalte6]],"")</f>
        <v/>
      </c>
      <c r="F37" s="387"/>
      <c r="G37" s="476" t="str">
        <f t="shared" ca="1" si="23"/>
        <v/>
      </c>
      <c r="H37" s="473"/>
      <c r="I37" s="473"/>
      <c r="J37" s="959" t="str">
        <f t="shared" si="1"/>
        <v/>
      </c>
      <c r="K37" s="376" t="str">
        <f t="shared" si="2"/>
        <v/>
      </c>
      <c r="L37" s="473"/>
      <c r="M37" s="959" t="str">
        <f t="shared" si="3"/>
        <v/>
      </c>
      <c r="N37" s="376" t="str">
        <f t="shared" si="4"/>
        <v/>
      </c>
      <c r="O37" s="473"/>
      <c r="P37" s="959" t="str">
        <f t="shared" si="5"/>
        <v/>
      </c>
      <c r="Q37" s="374" t="str">
        <f t="shared" si="6"/>
        <v/>
      </c>
      <c r="R37" s="473"/>
      <c r="S37" s="959" t="str">
        <f t="shared" si="7"/>
        <v/>
      </c>
      <c r="T37" s="374" t="str">
        <f t="shared" si="8"/>
        <v/>
      </c>
      <c r="U37" s="473"/>
      <c r="V37" s="959" t="str">
        <f t="shared" si="9"/>
        <v/>
      </c>
      <c r="W37" s="374" t="str">
        <f t="shared" si="10"/>
        <v/>
      </c>
      <c r="X37" s="473"/>
      <c r="Y37" s="959" t="str">
        <f t="shared" si="11"/>
        <v/>
      </c>
      <c r="Z37" s="374" t="str">
        <f t="shared" si="12"/>
        <v/>
      </c>
      <c r="AA37" s="473"/>
      <c r="AB37" s="959" t="str">
        <f t="shared" si="13"/>
        <v/>
      </c>
      <c r="AC37" s="374" t="str">
        <f t="shared" si="14"/>
        <v/>
      </c>
      <c r="AD37" s="473"/>
      <c r="AE37" s="959" t="str">
        <f t="shared" si="15"/>
        <v/>
      </c>
      <c r="AF37" s="374" t="str">
        <f t="shared" si="16"/>
        <v/>
      </c>
      <c r="AG37" s="473"/>
      <c r="AH37" s="959" t="str">
        <f t="shared" si="17"/>
        <v/>
      </c>
      <c r="AI37" s="374" t="str">
        <f t="shared" si="18"/>
        <v/>
      </c>
      <c r="AJ37" s="473"/>
      <c r="AK37" s="959" t="str">
        <f t="shared" si="24"/>
        <v/>
      </c>
      <c r="AL37" s="374" t="str">
        <f t="shared" si="20"/>
        <v/>
      </c>
      <c r="AM37" s="473"/>
      <c r="AN37" s="959" t="str">
        <f t="shared" si="25"/>
        <v/>
      </c>
      <c r="AO37" s="374" t="str">
        <f t="shared" si="22"/>
        <v/>
      </c>
      <c r="AP37"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7" s="447" t="str" cm="1">
        <f t="array" ref="AQ37">(ADDRESS(ROW(),COLUMN()-39+MATCH(1,FREQUENCY(1,N(H37:AJ37="")),)))</f>
        <v>$E$37</v>
      </c>
    </row>
    <row r="38" spans="1:43" ht="15.6" x14ac:dyDescent="0.3">
      <c r="A38" s="85" t="s">
        <v>1659</v>
      </c>
      <c r="B38" s="88">
        <v>35</v>
      </c>
      <c r="C38" s="335" t="str">
        <f>IF(Tabelle2214[[#This Row],[Spalte3]]&lt;&gt;"",Tabelle2214[[#This Row],[Spalte3]],"")</f>
        <v/>
      </c>
      <c r="D38" s="348" t="str">
        <f>IF(Tabelle2214[[#This Row],[Spalte4]]&lt;&gt;"",Tabelle2214[[#This Row],[Spalte4]],"")</f>
        <v/>
      </c>
      <c r="E38" s="342" t="str">
        <f>IF(Tabelle2214[[#This Row],[Spalte6]]&lt;&gt;"",Tabelle2214[[#This Row],[Spalte6]],"")</f>
        <v/>
      </c>
      <c r="F38" s="387"/>
      <c r="G38" s="476" t="str">
        <f t="shared" ca="1" si="23"/>
        <v/>
      </c>
      <c r="H38" s="472"/>
      <c r="I38" s="472"/>
      <c r="J38" s="958" t="str">
        <f t="shared" si="1"/>
        <v/>
      </c>
      <c r="K38" s="376" t="str">
        <f t="shared" si="2"/>
        <v/>
      </c>
      <c r="L38" s="472"/>
      <c r="M38" s="958" t="str">
        <f t="shared" si="3"/>
        <v/>
      </c>
      <c r="N38" s="376" t="str">
        <f t="shared" si="4"/>
        <v/>
      </c>
      <c r="O38" s="472"/>
      <c r="P38" s="959" t="str">
        <f t="shared" si="5"/>
        <v/>
      </c>
      <c r="Q38" s="374" t="str">
        <f t="shared" si="6"/>
        <v/>
      </c>
      <c r="R38" s="472"/>
      <c r="S38" s="958" t="str">
        <f t="shared" si="7"/>
        <v/>
      </c>
      <c r="T38" s="374" t="str">
        <f t="shared" si="8"/>
        <v/>
      </c>
      <c r="U38" s="472"/>
      <c r="V38" s="958" t="str">
        <f t="shared" si="9"/>
        <v/>
      </c>
      <c r="W38" s="374" t="str">
        <f t="shared" si="10"/>
        <v/>
      </c>
      <c r="X38" s="472"/>
      <c r="Y38" s="958" t="str">
        <f t="shared" si="11"/>
        <v/>
      </c>
      <c r="Z38" s="374" t="str">
        <f t="shared" si="12"/>
        <v/>
      </c>
      <c r="AA38" s="472"/>
      <c r="AB38" s="958" t="str">
        <f t="shared" si="13"/>
        <v/>
      </c>
      <c r="AC38" s="374" t="str">
        <f t="shared" si="14"/>
        <v/>
      </c>
      <c r="AD38" s="472"/>
      <c r="AE38" s="958" t="str">
        <f t="shared" si="15"/>
        <v/>
      </c>
      <c r="AF38" s="374" t="str">
        <f t="shared" si="16"/>
        <v/>
      </c>
      <c r="AG38" s="472"/>
      <c r="AH38" s="958" t="str">
        <f t="shared" si="17"/>
        <v/>
      </c>
      <c r="AI38" s="374" t="str">
        <f t="shared" si="18"/>
        <v/>
      </c>
      <c r="AJ38" s="472"/>
      <c r="AK38" s="958" t="str">
        <f t="shared" si="24"/>
        <v/>
      </c>
      <c r="AL38" s="374" t="str">
        <f t="shared" si="20"/>
        <v/>
      </c>
      <c r="AM38" s="472"/>
      <c r="AN38" s="958" t="str">
        <f t="shared" si="25"/>
        <v/>
      </c>
      <c r="AO38" s="374" t="str">
        <f t="shared" si="22"/>
        <v/>
      </c>
      <c r="AP38"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8" s="447" t="str" cm="1">
        <f t="array" ref="AQ38">(ADDRESS(ROW(),COLUMN()-39+MATCH(1,FREQUENCY(1,N(H38:AJ38="")),)))</f>
        <v>$E$38</v>
      </c>
    </row>
    <row r="39" spans="1:43" ht="15.6" x14ac:dyDescent="0.3">
      <c r="A39" s="86" t="s">
        <v>1659</v>
      </c>
      <c r="B39" s="89">
        <v>36</v>
      </c>
      <c r="C39" s="336" t="str">
        <f>IF(Tabelle2214[[#This Row],[Spalte3]]&lt;&gt;"",Tabelle2214[[#This Row],[Spalte3]],"")</f>
        <v/>
      </c>
      <c r="D39" s="348" t="str">
        <f>IF(Tabelle2214[[#This Row],[Spalte4]]&lt;&gt;"",Tabelle2214[[#This Row],[Spalte4]],"")</f>
        <v/>
      </c>
      <c r="E39" s="342" t="str">
        <f>IF(Tabelle2214[[#This Row],[Spalte6]]&lt;&gt;"",Tabelle2214[[#This Row],[Spalte6]],"")</f>
        <v/>
      </c>
      <c r="F39" s="387"/>
      <c r="G39" s="476" t="str">
        <f t="shared" ca="1" si="23"/>
        <v/>
      </c>
      <c r="H39" s="473"/>
      <c r="I39" s="473"/>
      <c r="J39" s="959" t="str">
        <f t="shared" si="1"/>
        <v/>
      </c>
      <c r="K39" s="376" t="str">
        <f t="shared" si="2"/>
        <v/>
      </c>
      <c r="L39" s="473"/>
      <c r="M39" s="959" t="str">
        <f t="shared" si="3"/>
        <v/>
      </c>
      <c r="N39" s="376" t="str">
        <f t="shared" si="4"/>
        <v/>
      </c>
      <c r="O39" s="473"/>
      <c r="P39" s="959" t="str">
        <f t="shared" si="5"/>
        <v/>
      </c>
      <c r="Q39" s="374" t="str">
        <f t="shared" si="6"/>
        <v/>
      </c>
      <c r="R39" s="473"/>
      <c r="S39" s="959" t="str">
        <f t="shared" si="7"/>
        <v/>
      </c>
      <c r="T39" s="374" t="str">
        <f t="shared" si="8"/>
        <v/>
      </c>
      <c r="U39" s="473"/>
      <c r="V39" s="959" t="str">
        <f t="shared" si="9"/>
        <v/>
      </c>
      <c r="W39" s="374" t="str">
        <f t="shared" si="10"/>
        <v/>
      </c>
      <c r="X39" s="473"/>
      <c r="Y39" s="959" t="str">
        <f t="shared" si="11"/>
        <v/>
      </c>
      <c r="Z39" s="374" t="str">
        <f t="shared" si="12"/>
        <v/>
      </c>
      <c r="AA39" s="473"/>
      <c r="AB39" s="959" t="str">
        <f t="shared" si="13"/>
        <v/>
      </c>
      <c r="AC39" s="374" t="str">
        <f t="shared" si="14"/>
        <v/>
      </c>
      <c r="AD39" s="473"/>
      <c r="AE39" s="959" t="str">
        <f t="shared" si="15"/>
        <v/>
      </c>
      <c r="AF39" s="374" t="str">
        <f t="shared" si="16"/>
        <v/>
      </c>
      <c r="AG39" s="473"/>
      <c r="AH39" s="959" t="str">
        <f t="shared" si="17"/>
        <v/>
      </c>
      <c r="AI39" s="374" t="str">
        <f t="shared" si="18"/>
        <v/>
      </c>
      <c r="AJ39" s="473"/>
      <c r="AK39" s="959" t="str">
        <f t="shared" si="24"/>
        <v/>
      </c>
      <c r="AL39" s="374" t="str">
        <f t="shared" si="20"/>
        <v/>
      </c>
      <c r="AM39" s="473"/>
      <c r="AN39" s="959" t="str">
        <f t="shared" si="25"/>
        <v/>
      </c>
      <c r="AO39" s="374" t="str">
        <f t="shared" si="22"/>
        <v/>
      </c>
      <c r="AP39"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39" s="447" t="str" cm="1">
        <f t="array" ref="AQ39">(ADDRESS(ROW(),COLUMN()-39+MATCH(1,FREQUENCY(1,N(H39:AJ39="")),)))</f>
        <v>$E$39</v>
      </c>
    </row>
    <row r="40" spans="1:43" ht="15.6" x14ac:dyDescent="0.3">
      <c r="A40" s="85" t="s">
        <v>1659</v>
      </c>
      <c r="B40" s="88">
        <v>37</v>
      </c>
      <c r="C40" s="335" t="str">
        <f>IF(Tabelle2214[[#This Row],[Spalte3]]&lt;&gt;"",Tabelle2214[[#This Row],[Spalte3]],"")</f>
        <v/>
      </c>
      <c r="D40" s="348" t="str">
        <f>IF(Tabelle2214[[#This Row],[Spalte4]]&lt;&gt;"",Tabelle2214[[#This Row],[Spalte4]],"")</f>
        <v/>
      </c>
      <c r="E40" s="342" t="str">
        <f>IF(Tabelle2214[[#This Row],[Spalte6]]&lt;&gt;"",Tabelle2214[[#This Row],[Spalte6]],"")</f>
        <v/>
      </c>
      <c r="F40" s="387"/>
      <c r="G40" s="476" t="str">
        <f t="shared" ca="1" si="23"/>
        <v/>
      </c>
      <c r="H40" s="472"/>
      <c r="I40" s="472"/>
      <c r="J40" s="958" t="str">
        <f t="shared" si="1"/>
        <v/>
      </c>
      <c r="K40" s="376" t="str">
        <f t="shared" si="2"/>
        <v/>
      </c>
      <c r="L40" s="472"/>
      <c r="M40" s="958" t="str">
        <f t="shared" si="3"/>
        <v/>
      </c>
      <c r="N40" s="376" t="str">
        <f t="shared" si="4"/>
        <v/>
      </c>
      <c r="O40" s="472"/>
      <c r="P40" s="959" t="str">
        <f t="shared" si="5"/>
        <v/>
      </c>
      <c r="Q40" s="374" t="str">
        <f t="shared" si="6"/>
        <v/>
      </c>
      <c r="R40" s="472"/>
      <c r="S40" s="958" t="str">
        <f t="shared" si="7"/>
        <v/>
      </c>
      <c r="T40" s="374" t="str">
        <f t="shared" si="8"/>
        <v/>
      </c>
      <c r="U40" s="472"/>
      <c r="V40" s="958" t="str">
        <f t="shared" si="9"/>
        <v/>
      </c>
      <c r="W40" s="374" t="str">
        <f t="shared" si="10"/>
        <v/>
      </c>
      <c r="X40" s="472"/>
      <c r="Y40" s="958" t="str">
        <f t="shared" si="11"/>
        <v/>
      </c>
      <c r="Z40" s="374" t="str">
        <f t="shared" si="12"/>
        <v/>
      </c>
      <c r="AA40" s="472"/>
      <c r="AB40" s="958" t="str">
        <f t="shared" si="13"/>
        <v/>
      </c>
      <c r="AC40" s="374" t="str">
        <f t="shared" si="14"/>
        <v/>
      </c>
      <c r="AD40" s="472"/>
      <c r="AE40" s="958" t="str">
        <f t="shared" si="15"/>
        <v/>
      </c>
      <c r="AF40" s="374" t="str">
        <f t="shared" si="16"/>
        <v/>
      </c>
      <c r="AG40" s="472"/>
      <c r="AH40" s="958" t="str">
        <f t="shared" si="17"/>
        <v/>
      </c>
      <c r="AI40" s="374" t="str">
        <f t="shared" si="18"/>
        <v/>
      </c>
      <c r="AJ40" s="472"/>
      <c r="AK40" s="958" t="str">
        <f t="shared" si="24"/>
        <v/>
      </c>
      <c r="AL40" s="374" t="str">
        <f t="shared" si="20"/>
        <v/>
      </c>
      <c r="AM40" s="472"/>
      <c r="AN40" s="958" t="str">
        <f t="shared" si="25"/>
        <v/>
      </c>
      <c r="AO40" s="374" t="str">
        <f t="shared" si="22"/>
        <v/>
      </c>
      <c r="AP40"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0" s="447" t="str" cm="1">
        <f t="array" ref="AQ40">(ADDRESS(ROW(),COLUMN()-39+MATCH(1,FREQUENCY(1,N(H40:AJ40="")),)))</f>
        <v>$E$40</v>
      </c>
    </row>
    <row r="41" spans="1:43" ht="15.6" x14ac:dyDescent="0.3">
      <c r="A41" s="86" t="s">
        <v>1659</v>
      </c>
      <c r="B41" s="89">
        <v>38</v>
      </c>
      <c r="C41" s="336" t="str">
        <f>IF(Tabelle2214[[#This Row],[Spalte3]]&lt;&gt;"",Tabelle2214[[#This Row],[Spalte3]],"")</f>
        <v/>
      </c>
      <c r="D41" s="348" t="str">
        <f>IF(Tabelle2214[[#This Row],[Spalte4]]&lt;&gt;"",Tabelle2214[[#This Row],[Spalte4]],"")</f>
        <v/>
      </c>
      <c r="E41" s="342" t="str">
        <f>IF(Tabelle2214[[#This Row],[Spalte6]]&lt;&gt;"",Tabelle2214[[#This Row],[Spalte6]],"")</f>
        <v/>
      </c>
      <c r="F41" s="387"/>
      <c r="G41" s="476" t="str">
        <f t="shared" ca="1" si="23"/>
        <v/>
      </c>
      <c r="H41" s="473"/>
      <c r="I41" s="473"/>
      <c r="J41" s="959" t="str">
        <f t="shared" si="1"/>
        <v/>
      </c>
      <c r="K41" s="376" t="str">
        <f t="shared" si="2"/>
        <v/>
      </c>
      <c r="L41" s="473"/>
      <c r="M41" s="959" t="str">
        <f t="shared" si="3"/>
        <v/>
      </c>
      <c r="N41" s="376" t="str">
        <f t="shared" si="4"/>
        <v/>
      </c>
      <c r="O41" s="473"/>
      <c r="P41" s="959" t="str">
        <f t="shared" si="5"/>
        <v/>
      </c>
      <c r="Q41" s="374" t="str">
        <f t="shared" si="6"/>
        <v/>
      </c>
      <c r="R41" s="473"/>
      <c r="S41" s="959" t="str">
        <f t="shared" si="7"/>
        <v/>
      </c>
      <c r="T41" s="374" t="str">
        <f t="shared" si="8"/>
        <v/>
      </c>
      <c r="U41" s="473"/>
      <c r="V41" s="959" t="str">
        <f t="shared" si="9"/>
        <v/>
      </c>
      <c r="W41" s="374" t="str">
        <f t="shared" si="10"/>
        <v/>
      </c>
      <c r="X41" s="473"/>
      <c r="Y41" s="959" t="str">
        <f t="shared" si="11"/>
        <v/>
      </c>
      <c r="Z41" s="374" t="str">
        <f t="shared" si="12"/>
        <v/>
      </c>
      <c r="AA41" s="473"/>
      <c r="AB41" s="959" t="str">
        <f t="shared" si="13"/>
        <v/>
      </c>
      <c r="AC41" s="374" t="str">
        <f t="shared" si="14"/>
        <v/>
      </c>
      <c r="AD41" s="473"/>
      <c r="AE41" s="959" t="str">
        <f t="shared" si="15"/>
        <v/>
      </c>
      <c r="AF41" s="374" t="str">
        <f t="shared" si="16"/>
        <v/>
      </c>
      <c r="AG41" s="473"/>
      <c r="AH41" s="959" t="str">
        <f t="shared" si="17"/>
        <v/>
      </c>
      <c r="AI41" s="374" t="str">
        <f t="shared" si="18"/>
        <v/>
      </c>
      <c r="AJ41" s="473"/>
      <c r="AK41" s="959" t="str">
        <f t="shared" si="24"/>
        <v/>
      </c>
      <c r="AL41" s="374" t="str">
        <f t="shared" si="20"/>
        <v/>
      </c>
      <c r="AM41" s="473"/>
      <c r="AN41" s="959" t="str">
        <f t="shared" si="25"/>
        <v/>
      </c>
      <c r="AO41" s="374" t="str">
        <f t="shared" si="22"/>
        <v/>
      </c>
      <c r="AP41"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1" s="447" t="str" cm="1">
        <f t="array" ref="AQ41">(ADDRESS(ROW(),COLUMN()-39+MATCH(1,FREQUENCY(1,N(H41:AJ41="")),)))</f>
        <v>$E$41</v>
      </c>
    </row>
    <row r="42" spans="1:43" ht="15.6" x14ac:dyDescent="0.3">
      <c r="A42" s="85" t="s">
        <v>1659</v>
      </c>
      <c r="B42" s="88">
        <v>39</v>
      </c>
      <c r="C42" s="335" t="str">
        <f>IF(Tabelle2214[[#This Row],[Spalte3]]&lt;&gt;"",Tabelle2214[[#This Row],[Spalte3]],"")</f>
        <v/>
      </c>
      <c r="D42" s="348" t="str">
        <f>IF(Tabelle2214[[#This Row],[Spalte4]]&lt;&gt;"",Tabelle2214[[#This Row],[Spalte4]],"")</f>
        <v/>
      </c>
      <c r="E42" s="342" t="str">
        <f>IF(Tabelle2214[[#This Row],[Spalte6]]&lt;&gt;"",Tabelle2214[[#This Row],[Spalte6]],"")</f>
        <v/>
      </c>
      <c r="F42" s="387"/>
      <c r="G42" s="476" t="str">
        <f t="shared" ca="1" si="23"/>
        <v/>
      </c>
      <c r="H42" s="472"/>
      <c r="I42" s="472"/>
      <c r="J42" s="958" t="str">
        <f t="shared" si="1"/>
        <v/>
      </c>
      <c r="K42" s="376" t="str">
        <f t="shared" si="2"/>
        <v/>
      </c>
      <c r="L42" s="472"/>
      <c r="M42" s="958" t="str">
        <f t="shared" si="3"/>
        <v/>
      </c>
      <c r="N42" s="376" t="str">
        <f t="shared" si="4"/>
        <v/>
      </c>
      <c r="O42" s="472"/>
      <c r="P42" s="959" t="str">
        <f t="shared" si="5"/>
        <v/>
      </c>
      <c r="Q42" s="374" t="str">
        <f t="shared" si="6"/>
        <v/>
      </c>
      <c r="R42" s="472"/>
      <c r="S42" s="958" t="str">
        <f t="shared" si="7"/>
        <v/>
      </c>
      <c r="T42" s="374" t="str">
        <f t="shared" si="8"/>
        <v/>
      </c>
      <c r="U42" s="472"/>
      <c r="V42" s="958" t="str">
        <f t="shared" si="9"/>
        <v/>
      </c>
      <c r="W42" s="374" t="str">
        <f t="shared" si="10"/>
        <v/>
      </c>
      <c r="X42" s="472"/>
      <c r="Y42" s="958" t="str">
        <f t="shared" si="11"/>
        <v/>
      </c>
      <c r="Z42" s="374" t="str">
        <f t="shared" si="12"/>
        <v/>
      </c>
      <c r="AA42" s="472"/>
      <c r="AB42" s="958" t="str">
        <f t="shared" si="13"/>
        <v/>
      </c>
      <c r="AC42" s="374" t="str">
        <f t="shared" si="14"/>
        <v/>
      </c>
      <c r="AD42" s="472"/>
      <c r="AE42" s="958" t="str">
        <f t="shared" si="15"/>
        <v/>
      </c>
      <c r="AF42" s="374" t="str">
        <f t="shared" si="16"/>
        <v/>
      </c>
      <c r="AG42" s="472"/>
      <c r="AH42" s="958" t="str">
        <f t="shared" si="17"/>
        <v/>
      </c>
      <c r="AI42" s="374" t="str">
        <f t="shared" si="18"/>
        <v/>
      </c>
      <c r="AJ42" s="472"/>
      <c r="AK42" s="958" t="str">
        <f t="shared" si="24"/>
        <v/>
      </c>
      <c r="AL42" s="374" t="str">
        <f t="shared" si="20"/>
        <v/>
      </c>
      <c r="AM42" s="472"/>
      <c r="AN42" s="958" t="str">
        <f t="shared" si="25"/>
        <v/>
      </c>
      <c r="AO42" s="374" t="str">
        <f t="shared" si="22"/>
        <v/>
      </c>
      <c r="AP42"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2" s="447" t="str" cm="1">
        <f t="array" ref="AQ42">(ADDRESS(ROW(),COLUMN()-39+MATCH(1,FREQUENCY(1,N(H42:AJ42="")),)))</f>
        <v>$E$42</v>
      </c>
    </row>
    <row r="43" spans="1:43" ht="15.6" x14ac:dyDescent="0.3">
      <c r="A43" s="86" t="s">
        <v>1659</v>
      </c>
      <c r="B43" s="89">
        <v>40</v>
      </c>
      <c r="C43" s="336" t="str">
        <f>IF(Tabelle2214[[#This Row],[Spalte3]]&lt;&gt;"",Tabelle2214[[#This Row],[Spalte3]],"")</f>
        <v/>
      </c>
      <c r="D43" s="348" t="str">
        <f>IF(Tabelle2214[[#This Row],[Spalte4]]&lt;&gt;"",Tabelle2214[[#This Row],[Spalte4]],"")</f>
        <v/>
      </c>
      <c r="E43" s="342" t="str">
        <f>IF(Tabelle2214[[#This Row],[Spalte6]]&lt;&gt;"",Tabelle2214[[#This Row],[Spalte6]],"")</f>
        <v/>
      </c>
      <c r="F43" s="387"/>
      <c r="G43" s="476" t="str">
        <f t="shared" ca="1" si="23"/>
        <v/>
      </c>
      <c r="H43" s="473"/>
      <c r="I43" s="473"/>
      <c r="J43" s="959" t="str">
        <f t="shared" si="1"/>
        <v/>
      </c>
      <c r="K43" s="376" t="str">
        <f t="shared" si="2"/>
        <v/>
      </c>
      <c r="L43" s="473"/>
      <c r="M43" s="959" t="str">
        <f t="shared" si="3"/>
        <v/>
      </c>
      <c r="N43" s="376" t="str">
        <f t="shared" si="4"/>
        <v/>
      </c>
      <c r="O43" s="473"/>
      <c r="P43" s="959" t="str">
        <f t="shared" si="5"/>
        <v/>
      </c>
      <c r="Q43" s="374" t="str">
        <f t="shared" si="6"/>
        <v/>
      </c>
      <c r="R43" s="473"/>
      <c r="S43" s="959" t="str">
        <f t="shared" si="7"/>
        <v/>
      </c>
      <c r="T43" s="374" t="str">
        <f t="shared" si="8"/>
        <v/>
      </c>
      <c r="U43" s="473"/>
      <c r="V43" s="959" t="str">
        <f t="shared" si="9"/>
        <v/>
      </c>
      <c r="W43" s="374" t="str">
        <f t="shared" si="10"/>
        <v/>
      </c>
      <c r="X43" s="473"/>
      <c r="Y43" s="959" t="str">
        <f t="shared" si="11"/>
        <v/>
      </c>
      <c r="Z43" s="374" t="str">
        <f t="shared" si="12"/>
        <v/>
      </c>
      <c r="AA43" s="473"/>
      <c r="AB43" s="959" t="str">
        <f t="shared" si="13"/>
        <v/>
      </c>
      <c r="AC43" s="374" t="str">
        <f t="shared" si="14"/>
        <v/>
      </c>
      <c r="AD43" s="473"/>
      <c r="AE43" s="959" t="str">
        <f t="shared" si="15"/>
        <v/>
      </c>
      <c r="AF43" s="374" t="str">
        <f t="shared" si="16"/>
        <v/>
      </c>
      <c r="AG43" s="473"/>
      <c r="AH43" s="959" t="str">
        <f t="shared" si="17"/>
        <v/>
      </c>
      <c r="AI43" s="374" t="str">
        <f t="shared" si="18"/>
        <v/>
      </c>
      <c r="AJ43" s="473"/>
      <c r="AK43" s="959" t="str">
        <f t="shared" si="24"/>
        <v/>
      </c>
      <c r="AL43" s="374" t="str">
        <f t="shared" si="20"/>
        <v/>
      </c>
      <c r="AM43" s="473"/>
      <c r="AN43" s="959" t="str">
        <f t="shared" si="25"/>
        <v/>
      </c>
      <c r="AO43" s="374" t="str">
        <f t="shared" si="22"/>
        <v/>
      </c>
      <c r="AP43"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3" s="447" t="str" cm="1">
        <f t="array" ref="AQ43">(ADDRESS(ROW(),COLUMN()-39+MATCH(1,FREQUENCY(1,N(H43:AJ43="")),)))</f>
        <v>$E$43</v>
      </c>
    </row>
    <row r="44" spans="1:43" ht="15.6" x14ac:dyDescent="0.3">
      <c r="A44" s="85" t="s">
        <v>1659</v>
      </c>
      <c r="B44" s="88">
        <v>41</v>
      </c>
      <c r="C44" s="335" t="str">
        <f>IF(Tabelle2214[[#This Row],[Spalte3]]&lt;&gt;"",Tabelle2214[[#This Row],[Spalte3]],"")</f>
        <v/>
      </c>
      <c r="D44" s="348" t="str">
        <f>IF(Tabelle2214[[#This Row],[Spalte4]]&lt;&gt;"",Tabelle2214[[#This Row],[Spalte4]],"")</f>
        <v/>
      </c>
      <c r="E44" s="342" t="str">
        <f>IF(Tabelle2214[[#This Row],[Spalte6]]&lt;&gt;"",Tabelle2214[[#This Row],[Spalte6]],"")</f>
        <v/>
      </c>
      <c r="F44" s="388"/>
      <c r="G44" s="476" t="str">
        <f t="shared" ca="1" si="23"/>
        <v/>
      </c>
      <c r="H44" s="472"/>
      <c r="I44" s="472"/>
      <c r="J44" s="959" t="str">
        <f t="shared" si="1"/>
        <v/>
      </c>
      <c r="K44" s="377" t="str">
        <f t="shared" si="2"/>
        <v/>
      </c>
      <c r="L44" s="472"/>
      <c r="M44" s="959" t="str">
        <f t="shared" si="3"/>
        <v/>
      </c>
      <c r="N44" s="377" t="str">
        <f t="shared" si="4"/>
        <v/>
      </c>
      <c r="O44" s="472"/>
      <c r="P44" s="959" t="str">
        <f t="shared" si="5"/>
        <v/>
      </c>
      <c r="Q44" s="374" t="str">
        <f t="shared" si="6"/>
        <v/>
      </c>
      <c r="R44" s="472"/>
      <c r="S44" s="959" t="str">
        <f t="shared" si="7"/>
        <v/>
      </c>
      <c r="T44" s="374" t="str">
        <f t="shared" si="8"/>
        <v/>
      </c>
      <c r="U44" s="472"/>
      <c r="V44" s="959" t="str">
        <f t="shared" si="9"/>
        <v/>
      </c>
      <c r="W44" s="374" t="str">
        <f t="shared" si="10"/>
        <v/>
      </c>
      <c r="X44" s="472"/>
      <c r="Y44" s="959" t="str">
        <f t="shared" si="11"/>
        <v/>
      </c>
      <c r="Z44" s="374" t="str">
        <f t="shared" si="12"/>
        <v/>
      </c>
      <c r="AA44" s="472"/>
      <c r="AB44" s="959" t="str">
        <f t="shared" si="13"/>
        <v/>
      </c>
      <c r="AC44" s="374" t="str">
        <f t="shared" si="14"/>
        <v/>
      </c>
      <c r="AD44" s="472"/>
      <c r="AE44" s="959" t="str">
        <f t="shared" si="15"/>
        <v/>
      </c>
      <c r="AF44" s="374" t="str">
        <f t="shared" si="16"/>
        <v/>
      </c>
      <c r="AG44" s="472"/>
      <c r="AH44" s="959" t="str">
        <f t="shared" si="17"/>
        <v/>
      </c>
      <c r="AI44" s="374" t="str">
        <f t="shared" si="18"/>
        <v/>
      </c>
      <c r="AJ44" s="472"/>
      <c r="AK44" s="959" t="str">
        <f t="shared" si="24"/>
        <v/>
      </c>
      <c r="AL44" s="374" t="str">
        <f t="shared" si="20"/>
        <v/>
      </c>
      <c r="AM44" s="472"/>
      <c r="AN44" s="959" t="str">
        <f t="shared" si="25"/>
        <v/>
      </c>
      <c r="AO44" s="374" t="str">
        <f t="shared" si="22"/>
        <v/>
      </c>
      <c r="AP44"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4" s="447" t="str" cm="1">
        <f t="array" ref="AQ44">(ADDRESS(ROW(),COLUMN()-39+MATCH(1,FREQUENCY(1,N(H44:AJ44="")),)))</f>
        <v>$E$44</v>
      </c>
    </row>
    <row r="45" spans="1:43" ht="15.6" x14ac:dyDescent="0.3">
      <c r="A45" s="86" t="s">
        <v>1659</v>
      </c>
      <c r="B45" s="89">
        <v>42</v>
      </c>
      <c r="C45" s="336" t="str">
        <f>IF(Tabelle2214[[#This Row],[Spalte3]]&lt;&gt;"",Tabelle2214[[#This Row],[Spalte3]],"")</f>
        <v/>
      </c>
      <c r="D45" s="348" t="str">
        <f>IF(Tabelle2214[[#This Row],[Spalte4]]&lt;&gt;"",Tabelle2214[[#This Row],[Spalte4]],"")</f>
        <v/>
      </c>
      <c r="E45" s="342" t="str">
        <f>IF(Tabelle2214[[#This Row],[Spalte6]]&lt;&gt;"",Tabelle2214[[#This Row],[Spalte6]],"")</f>
        <v/>
      </c>
      <c r="F45" s="388"/>
      <c r="G45" s="476" t="str">
        <f t="shared" ca="1" si="23"/>
        <v/>
      </c>
      <c r="H45" s="473"/>
      <c r="I45" s="473"/>
      <c r="J45" s="959" t="str">
        <f t="shared" si="1"/>
        <v/>
      </c>
      <c r="K45" s="377" t="str">
        <f t="shared" si="2"/>
        <v/>
      </c>
      <c r="L45" s="473"/>
      <c r="M45" s="959" t="str">
        <f t="shared" si="3"/>
        <v/>
      </c>
      <c r="N45" s="377" t="str">
        <f t="shared" si="4"/>
        <v/>
      </c>
      <c r="O45" s="473"/>
      <c r="P45" s="959" t="str">
        <f t="shared" si="5"/>
        <v/>
      </c>
      <c r="Q45" s="374" t="str">
        <f t="shared" si="6"/>
        <v/>
      </c>
      <c r="R45" s="473"/>
      <c r="S45" s="959" t="str">
        <f t="shared" si="7"/>
        <v/>
      </c>
      <c r="T45" s="374" t="str">
        <f t="shared" si="8"/>
        <v/>
      </c>
      <c r="U45" s="473"/>
      <c r="V45" s="959" t="str">
        <f t="shared" si="9"/>
        <v/>
      </c>
      <c r="W45" s="374" t="str">
        <f t="shared" si="10"/>
        <v/>
      </c>
      <c r="X45" s="473"/>
      <c r="Y45" s="959" t="str">
        <f t="shared" si="11"/>
        <v/>
      </c>
      <c r="Z45" s="374" t="str">
        <f t="shared" si="12"/>
        <v/>
      </c>
      <c r="AA45" s="473"/>
      <c r="AB45" s="959" t="str">
        <f t="shared" si="13"/>
        <v/>
      </c>
      <c r="AC45" s="374" t="str">
        <f t="shared" si="14"/>
        <v/>
      </c>
      <c r="AD45" s="473"/>
      <c r="AE45" s="959" t="str">
        <f t="shared" si="15"/>
        <v/>
      </c>
      <c r="AF45" s="374" t="str">
        <f t="shared" si="16"/>
        <v/>
      </c>
      <c r="AG45" s="473"/>
      <c r="AH45" s="959" t="str">
        <f t="shared" si="17"/>
        <v/>
      </c>
      <c r="AI45" s="374" t="str">
        <f t="shared" si="18"/>
        <v/>
      </c>
      <c r="AJ45" s="473"/>
      <c r="AK45" s="959" t="str">
        <f t="shared" si="24"/>
        <v/>
      </c>
      <c r="AL45" s="374" t="str">
        <f t="shared" si="20"/>
        <v/>
      </c>
      <c r="AM45" s="473"/>
      <c r="AN45" s="959" t="str">
        <f t="shared" si="25"/>
        <v/>
      </c>
      <c r="AO45" s="374" t="str">
        <f t="shared" si="22"/>
        <v/>
      </c>
      <c r="AP45"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5" s="447" t="str" cm="1">
        <f t="array" ref="AQ45">(ADDRESS(ROW(),COLUMN()-39+MATCH(1,FREQUENCY(1,N(H45:AJ45="")),)))</f>
        <v>$E$45</v>
      </c>
    </row>
    <row r="46" spans="1:43" ht="15.6" x14ac:dyDescent="0.3">
      <c r="A46" s="85" t="s">
        <v>1659</v>
      </c>
      <c r="B46" s="88">
        <v>43</v>
      </c>
      <c r="C46" s="335" t="str">
        <f>IF(Tabelle2214[[#This Row],[Spalte3]]&lt;&gt;"",Tabelle2214[[#This Row],[Spalte3]],"")</f>
        <v/>
      </c>
      <c r="D46" s="348" t="str">
        <f>IF(Tabelle2214[[#This Row],[Spalte4]]&lt;&gt;"",Tabelle2214[[#This Row],[Spalte4]],"")</f>
        <v/>
      </c>
      <c r="E46" s="342" t="str">
        <f>IF(Tabelle2214[[#This Row],[Spalte6]]&lt;&gt;"",Tabelle2214[[#This Row],[Spalte6]],"")</f>
        <v/>
      </c>
      <c r="F46" s="388"/>
      <c r="G46" s="476" t="str">
        <f t="shared" ca="1" si="23"/>
        <v/>
      </c>
      <c r="H46" s="472"/>
      <c r="I46" s="472"/>
      <c r="J46" s="959" t="str">
        <f t="shared" si="1"/>
        <v/>
      </c>
      <c r="K46" s="377" t="str">
        <f t="shared" si="2"/>
        <v/>
      </c>
      <c r="L46" s="472"/>
      <c r="M46" s="959" t="str">
        <f t="shared" si="3"/>
        <v/>
      </c>
      <c r="N46" s="377" t="str">
        <f t="shared" si="4"/>
        <v/>
      </c>
      <c r="O46" s="472"/>
      <c r="P46" s="959" t="str">
        <f t="shared" si="5"/>
        <v/>
      </c>
      <c r="Q46" s="374" t="str">
        <f t="shared" si="6"/>
        <v/>
      </c>
      <c r="R46" s="472"/>
      <c r="S46" s="959" t="str">
        <f t="shared" si="7"/>
        <v/>
      </c>
      <c r="T46" s="374" t="str">
        <f t="shared" si="8"/>
        <v/>
      </c>
      <c r="U46" s="472"/>
      <c r="V46" s="959" t="str">
        <f t="shared" si="9"/>
        <v/>
      </c>
      <c r="W46" s="374" t="str">
        <f t="shared" si="10"/>
        <v/>
      </c>
      <c r="X46" s="472"/>
      <c r="Y46" s="959" t="str">
        <f t="shared" si="11"/>
        <v/>
      </c>
      <c r="Z46" s="374" t="str">
        <f t="shared" si="12"/>
        <v/>
      </c>
      <c r="AA46" s="472"/>
      <c r="AB46" s="959" t="str">
        <f t="shared" si="13"/>
        <v/>
      </c>
      <c r="AC46" s="374" t="str">
        <f t="shared" si="14"/>
        <v/>
      </c>
      <c r="AD46" s="472"/>
      <c r="AE46" s="959" t="str">
        <f t="shared" si="15"/>
        <v/>
      </c>
      <c r="AF46" s="374" t="str">
        <f t="shared" si="16"/>
        <v/>
      </c>
      <c r="AG46" s="472"/>
      <c r="AH46" s="959" t="str">
        <f t="shared" si="17"/>
        <v/>
      </c>
      <c r="AI46" s="374" t="str">
        <f t="shared" si="18"/>
        <v/>
      </c>
      <c r="AJ46" s="472"/>
      <c r="AK46" s="959" t="str">
        <f t="shared" si="24"/>
        <v/>
      </c>
      <c r="AL46" s="374" t="str">
        <f t="shared" si="20"/>
        <v/>
      </c>
      <c r="AM46" s="472"/>
      <c r="AN46" s="959" t="str">
        <f t="shared" si="25"/>
        <v/>
      </c>
      <c r="AO46" s="374" t="str">
        <f t="shared" si="22"/>
        <v/>
      </c>
      <c r="AP46"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6" s="447" t="str" cm="1">
        <f t="array" ref="AQ46">(ADDRESS(ROW(),COLUMN()-39+MATCH(1,FREQUENCY(1,N(H46:AJ46="")),)))</f>
        <v>$E$46</v>
      </c>
    </row>
    <row r="47" spans="1:43" ht="15.6" x14ac:dyDescent="0.3">
      <c r="A47" s="86" t="s">
        <v>1659</v>
      </c>
      <c r="B47" s="89">
        <v>44</v>
      </c>
      <c r="C47" s="336" t="str">
        <f>IF(Tabelle2214[[#This Row],[Spalte3]]&lt;&gt;"",Tabelle2214[[#This Row],[Spalte3]],"")</f>
        <v/>
      </c>
      <c r="D47" s="348" t="str">
        <f>IF(Tabelle2214[[#This Row],[Spalte4]]&lt;&gt;"",Tabelle2214[[#This Row],[Spalte4]],"")</f>
        <v/>
      </c>
      <c r="E47" s="342" t="str">
        <f>IF(Tabelle2214[[#This Row],[Spalte6]]&lt;&gt;"",Tabelle2214[[#This Row],[Spalte6]],"")</f>
        <v/>
      </c>
      <c r="F47" s="388"/>
      <c r="G47" s="476" t="str">
        <f t="shared" ca="1" si="23"/>
        <v/>
      </c>
      <c r="H47" s="473"/>
      <c r="I47" s="473"/>
      <c r="J47" s="959" t="str">
        <f t="shared" si="1"/>
        <v/>
      </c>
      <c r="K47" s="377" t="str">
        <f t="shared" si="2"/>
        <v/>
      </c>
      <c r="L47" s="473"/>
      <c r="M47" s="959" t="str">
        <f t="shared" si="3"/>
        <v/>
      </c>
      <c r="N47" s="377" t="str">
        <f t="shared" si="4"/>
        <v/>
      </c>
      <c r="O47" s="473"/>
      <c r="P47" s="959" t="str">
        <f t="shared" si="5"/>
        <v/>
      </c>
      <c r="Q47" s="374" t="str">
        <f t="shared" si="6"/>
        <v/>
      </c>
      <c r="R47" s="473"/>
      <c r="S47" s="959" t="str">
        <f t="shared" si="7"/>
        <v/>
      </c>
      <c r="T47" s="374" t="str">
        <f t="shared" si="8"/>
        <v/>
      </c>
      <c r="U47" s="473"/>
      <c r="V47" s="959" t="str">
        <f t="shared" si="9"/>
        <v/>
      </c>
      <c r="W47" s="374" t="str">
        <f t="shared" si="10"/>
        <v/>
      </c>
      <c r="X47" s="473"/>
      <c r="Y47" s="959" t="str">
        <f t="shared" si="11"/>
        <v/>
      </c>
      <c r="Z47" s="374" t="str">
        <f t="shared" si="12"/>
        <v/>
      </c>
      <c r="AA47" s="473"/>
      <c r="AB47" s="959" t="str">
        <f t="shared" si="13"/>
        <v/>
      </c>
      <c r="AC47" s="374" t="str">
        <f t="shared" si="14"/>
        <v/>
      </c>
      <c r="AD47" s="473"/>
      <c r="AE47" s="959" t="str">
        <f t="shared" si="15"/>
        <v/>
      </c>
      <c r="AF47" s="374" t="str">
        <f t="shared" si="16"/>
        <v/>
      </c>
      <c r="AG47" s="473"/>
      <c r="AH47" s="959" t="str">
        <f t="shared" si="17"/>
        <v/>
      </c>
      <c r="AI47" s="374" t="str">
        <f t="shared" si="18"/>
        <v/>
      </c>
      <c r="AJ47" s="473"/>
      <c r="AK47" s="959" t="str">
        <f t="shared" si="24"/>
        <v/>
      </c>
      <c r="AL47" s="374" t="str">
        <f t="shared" si="20"/>
        <v/>
      </c>
      <c r="AM47" s="473"/>
      <c r="AN47" s="959" t="str">
        <f t="shared" si="25"/>
        <v/>
      </c>
      <c r="AO47" s="374" t="str">
        <f t="shared" si="22"/>
        <v/>
      </c>
      <c r="AP47"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7" s="447" t="str" cm="1">
        <f t="array" ref="AQ47">(ADDRESS(ROW(),COLUMN()-39+MATCH(1,FREQUENCY(1,N(H47:AJ47="")),)))</f>
        <v>$E$47</v>
      </c>
    </row>
    <row r="48" spans="1:43" ht="15.6" x14ac:dyDescent="0.3">
      <c r="A48" s="85" t="s">
        <v>1659</v>
      </c>
      <c r="B48" s="88">
        <v>45</v>
      </c>
      <c r="C48" s="335" t="str">
        <f>IF(Tabelle2214[[#This Row],[Spalte3]]&lt;&gt;"",Tabelle2214[[#This Row],[Spalte3]],"")</f>
        <v/>
      </c>
      <c r="D48" s="348" t="str">
        <f>IF(Tabelle2214[[#This Row],[Spalte4]]&lt;&gt;"",Tabelle2214[[#This Row],[Spalte4]],"")</f>
        <v/>
      </c>
      <c r="E48" s="342" t="str">
        <f>IF(Tabelle2214[[#This Row],[Spalte6]]&lt;&gt;"",Tabelle2214[[#This Row],[Spalte6]],"")</f>
        <v/>
      </c>
      <c r="F48" s="388"/>
      <c r="G48" s="476" t="str">
        <f t="shared" ca="1" si="23"/>
        <v/>
      </c>
      <c r="H48" s="472"/>
      <c r="I48" s="472"/>
      <c r="J48" s="959" t="str">
        <f t="shared" si="1"/>
        <v/>
      </c>
      <c r="K48" s="377" t="str">
        <f t="shared" si="2"/>
        <v/>
      </c>
      <c r="L48" s="472"/>
      <c r="M48" s="959" t="str">
        <f t="shared" si="3"/>
        <v/>
      </c>
      <c r="N48" s="377" t="str">
        <f t="shared" si="4"/>
        <v/>
      </c>
      <c r="O48" s="472"/>
      <c r="P48" s="959" t="str">
        <f t="shared" si="5"/>
        <v/>
      </c>
      <c r="Q48" s="374" t="str">
        <f t="shared" si="6"/>
        <v/>
      </c>
      <c r="R48" s="472"/>
      <c r="S48" s="959" t="str">
        <f t="shared" si="7"/>
        <v/>
      </c>
      <c r="T48" s="374" t="str">
        <f t="shared" si="8"/>
        <v/>
      </c>
      <c r="U48" s="472"/>
      <c r="V48" s="959" t="str">
        <f t="shared" si="9"/>
        <v/>
      </c>
      <c r="W48" s="374" t="str">
        <f t="shared" si="10"/>
        <v/>
      </c>
      <c r="X48" s="472"/>
      <c r="Y48" s="959" t="str">
        <f t="shared" si="11"/>
        <v/>
      </c>
      <c r="Z48" s="374" t="str">
        <f t="shared" si="12"/>
        <v/>
      </c>
      <c r="AA48" s="472"/>
      <c r="AB48" s="959" t="str">
        <f t="shared" si="13"/>
        <v/>
      </c>
      <c r="AC48" s="374" t="str">
        <f t="shared" si="14"/>
        <v/>
      </c>
      <c r="AD48" s="472"/>
      <c r="AE48" s="959" t="str">
        <f t="shared" si="15"/>
        <v/>
      </c>
      <c r="AF48" s="374" t="str">
        <f t="shared" si="16"/>
        <v/>
      </c>
      <c r="AG48" s="472"/>
      <c r="AH48" s="959" t="str">
        <f t="shared" si="17"/>
        <v/>
      </c>
      <c r="AI48" s="374" t="str">
        <f t="shared" si="18"/>
        <v/>
      </c>
      <c r="AJ48" s="472"/>
      <c r="AK48" s="959" t="str">
        <f t="shared" si="24"/>
        <v/>
      </c>
      <c r="AL48" s="374" t="str">
        <f t="shared" si="20"/>
        <v/>
      </c>
      <c r="AM48" s="472"/>
      <c r="AN48" s="959" t="str">
        <f t="shared" si="25"/>
        <v/>
      </c>
      <c r="AO48" s="374" t="str">
        <f t="shared" si="22"/>
        <v/>
      </c>
      <c r="AP48"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8" s="447" t="str" cm="1">
        <f t="array" ref="AQ48">(ADDRESS(ROW(),COLUMN()-39+MATCH(1,FREQUENCY(1,N(H48:AJ48="")),)))</f>
        <v>$E$48</v>
      </c>
    </row>
    <row r="49" spans="1:43" ht="15.6" x14ac:dyDescent="0.3">
      <c r="A49" s="86" t="s">
        <v>1659</v>
      </c>
      <c r="B49" s="89">
        <v>46</v>
      </c>
      <c r="C49" s="336" t="str">
        <f>IF(Tabelle2214[[#This Row],[Spalte3]]&lt;&gt;"",Tabelle2214[[#This Row],[Spalte3]],"")</f>
        <v/>
      </c>
      <c r="D49" s="348" t="str">
        <f>IF(Tabelle2214[[#This Row],[Spalte4]]&lt;&gt;"",Tabelle2214[[#This Row],[Spalte4]],"")</f>
        <v/>
      </c>
      <c r="E49" s="342" t="str">
        <f>IF(Tabelle2214[[#This Row],[Spalte6]]&lt;&gt;"",Tabelle2214[[#This Row],[Spalte6]],"")</f>
        <v/>
      </c>
      <c r="F49" s="388"/>
      <c r="G49" s="476" t="str">
        <f t="shared" ca="1" si="23"/>
        <v/>
      </c>
      <c r="H49" s="473"/>
      <c r="I49" s="473"/>
      <c r="J49" s="959" t="str">
        <f t="shared" si="1"/>
        <v/>
      </c>
      <c r="K49" s="377" t="str">
        <f t="shared" si="2"/>
        <v/>
      </c>
      <c r="L49" s="473"/>
      <c r="M49" s="959" t="str">
        <f t="shared" si="3"/>
        <v/>
      </c>
      <c r="N49" s="377" t="str">
        <f t="shared" si="4"/>
        <v/>
      </c>
      <c r="O49" s="473"/>
      <c r="P49" s="959" t="str">
        <f t="shared" si="5"/>
        <v/>
      </c>
      <c r="Q49" s="374" t="str">
        <f t="shared" si="6"/>
        <v/>
      </c>
      <c r="R49" s="473"/>
      <c r="S49" s="959" t="str">
        <f t="shared" si="7"/>
        <v/>
      </c>
      <c r="T49" s="374" t="str">
        <f t="shared" si="8"/>
        <v/>
      </c>
      <c r="U49" s="473"/>
      <c r="V49" s="959" t="str">
        <f t="shared" si="9"/>
        <v/>
      </c>
      <c r="W49" s="374" t="str">
        <f t="shared" si="10"/>
        <v/>
      </c>
      <c r="X49" s="473"/>
      <c r="Y49" s="959" t="str">
        <f t="shared" si="11"/>
        <v/>
      </c>
      <c r="Z49" s="374" t="str">
        <f t="shared" si="12"/>
        <v/>
      </c>
      <c r="AA49" s="473"/>
      <c r="AB49" s="959" t="str">
        <f t="shared" si="13"/>
        <v/>
      </c>
      <c r="AC49" s="374" t="str">
        <f t="shared" si="14"/>
        <v/>
      </c>
      <c r="AD49" s="473"/>
      <c r="AE49" s="959" t="str">
        <f t="shared" si="15"/>
        <v/>
      </c>
      <c r="AF49" s="374" t="str">
        <f t="shared" si="16"/>
        <v/>
      </c>
      <c r="AG49" s="473"/>
      <c r="AH49" s="959" t="str">
        <f t="shared" si="17"/>
        <v/>
      </c>
      <c r="AI49" s="374" t="str">
        <f t="shared" si="18"/>
        <v/>
      </c>
      <c r="AJ49" s="473"/>
      <c r="AK49" s="959" t="str">
        <f t="shared" si="24"/>
        <v/>
      </c>
      <c r="AL49" s="374" t="str">
        <f t="shared" si="20"/>
        <v/>
      </c>
      <c r="AM49" s="473"/>
      <c r="AN49" s="959" t="str">
        <f t="shared" si="25"/>
        <v/>
      </c>
      <c r="AO49" s="374" t="str">
        <f t="shared" si="22"/>
        <v/>
      </c>
      <c r="AP49"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49" s="447" t="str" cm="1">
        <f t="array" ref="AQ49">(ADDRESS(ROW(),COLUMN()-39+MATCH(1,FREQUENCY(1,N(H49:AJ49="")),)))</f>
        <v>$E$49</v>
      </c>
    </row>
    <row r="50" spans="1:43" ht="15.6" x14ac:dyDescent="0.3">
      <c r="A50" s="85" t="s">
        <v>1659</v>
      </c>
      <c r="B50" s="88">
        <v>47</v>
      </c>
      <c r="C50" s="335" t="str">
        <f>IF(Tabelle2214[[#This Row],[Spalte3]]&lt;&gt;"",Tabelle2214[[#This Row],[Spalte3]],"")</f>
        <v/>
      </c>
      <c r="D50" s="348" t="str">
        <f>IF(Tabelle2214[[#This Row],[Spalte4]]&lt;&gt;"",Tabelle2214[[#This Row],[Spalte4]],"")</f>
        <v/>
      </c>
      <c r="E50" s="342" t="str">
        <f>IF(Tabelle2214[[#This Row],[Spalte6]]&lt;&gt;"",Tabelle2214[[#This Row],[Spalte6]],"")</f>
        <v/>
      </c>
      <c r="F50" s="388"/>
      <c r="G50" s="476" t="str">
        <f t="shared" ca="1" si="23"/>
        <v/>
      </c>
      <c r="H50" s="472"/>
      <c r="I50" s="472"/>
      <c r="J50" s="959" t="str">
        <f t="shared" si="1"/>
        <v/>
      </c>
      <c r="K50" s="377" t="str">
        <f t="shared" si="2"/>
        <v/>
      </c>
      <c r="L50" s="472"/>
      <c r="M50" s="959" t="str">
        <f t="shared" si="3"/>
        <v/>
      </c>
      <c r="N50" s="377" t="str">
        <f t="shared" si="4"/>
        <v/>
      </c>
      <c r="O50" s="472"/>
      <c r="P50" s="959" t="str">
        <f t="shared" si="5"/>
        <v/>
      </c>
      <c r="Q50" s="374" t="str">
        <f t="shared" si="6"/>
        <v/>
      </c>
      <c r="R50" s="472"/>
      <c r="S50" s="959" t="str">
        <f t="shared" si="7"/>
        <v/>
      </c>
      <c r="T50" s="374" t="str">
        <f t="shared" si="8"/>
        <v/>
      </c>
      <c r="U50" s="472"/>
      <c r="V50" s="959" t="str">
        <f t="shared" si="9"/>
        <v/>
      </c>
      <c r="W50" s="374" t="str">
        <f t="shared" si="10"/>
        <v/>
      </c>
      <c r="X50" s="472"/>
      <c r="Y50" s="959" t="str">
        <f t="shared" si="11"/>
        <v/>
      </c>
      <c r="Z50" s="374" t="str">
        <f t="shared" si="12"/>
        <v/>
      </c>
      <c r="AA50" s="472"/>
      <c r="AB50" s="959" t="str">
        <f t="shared" si="13"/>
        <v/>
      </c>
      <c r="AC50" s="374" t="str">
        <f t="shared" si="14"/>
        <v/>
      </c>
      <c r="AD50" s="472"/>
      <c r="AE50" s="959" t="str">
        <f t="shared" si="15"/>
        <v/>
      </c>
      <c r="AF50" s="374" t="str">
        <f t="shared" si="16"/>
        <v/>
      </c>
      <c r="AG50" s="472"/>
      <c r="AH50" s="959" t="str">
        <f t="shared" si="17"/>
        <v/>
      </c>
      <c r="AI50" s="374" t="str">
        <f t="shared" si="18"/>
        <v/>
      </c>
      <c r="AJ50" s="472"/>
      <c r="AK50" s="959" t="str">
        <f t="shared" si="24"/>
        <v/>
      </c>
      <c r="AL50" s="374" t="str">
        <f t="shared" si="20"/>
        <v/>
      </c>
      <c r="AM50" s="472"/>
      <c r="AN50" s="959" t="str">
        <f t="shared" si="25"/>
        <v/>
      </c>
      <c r="AO50" s="374" t="str">
        <f t="shared" si="22"/>
        <v/>
      </c>
      <c r="AP50"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50" s="447" t="str" cm="1">
        <f t="array" ref="AQ50">(ADDRESS(ROW(),COLUMN()-39+MATCH(1,FREQUENCY(1,N(H50:AJ50="")),)))</f>
        <v>$E$50</v>
      </c>
    </row>
    <row r="51" spans="1:43" ht="15.6" x14ac:dyDescent="0.3">
      <c r="A51" s="86" t="s">
        <v>1659</v>
      </c>
      <c r="B51" s="89">
        <v>48</v>
      </c>
      <c r="C51" s="336" t="str">
        <f>IF(Tabelle2214[[#This Row],[Spalte3]]&lt;&gt;"",Tabelle2214[[#This Row],[Spalte3]],"")</f>
        <v/>
      </c>
      <c r="D51" s="348" t="str">
        <f>IF(Tabelle2214[[#This Row],[Spalte4]]&lt;&gt;"",Tabelle2214[[#This Row],[Spalte4]],"")</f>
        <v/>
      </c>
      <c r="E51" s="342" t="str">
        <f>IF(Tabelle2214[[#This Row],[Spalte6]]&lt;&gt;"",Tabelle2214[[#This Row],[Spalte6]],"")</f>
        <v/>
      </c>
      <c r="F51" s="388"/>
      <c r="G51" s="476" t="str">
        <f t="shared" ca="1" si="23"/>
        <v/>
      </c>
      <c r="H51" s="473"/>
      <c r="I51" s="473"/>
      <c r="J51" s="959" t="str">
        <f t="shared" si="1"/>
        <v/>
      </c>
      <c r="K51" s="377" t="str">
        <f t="shared" si="2"/>
        <v/>
      </c>
      <c r="L51" s="473"/>
      <c r="M51" s="959" t="str">
        <f t="shared" si="3"/>
        <v/>
      </c>
      <c r="N51" s="377" t="str">
        <f t="shared" si="4"/>
        <v/>
      </c>
      <c r="O51" s="473"/>
      <c r="P51" s="959" t="str">
        <f t="shared" si="5"/>
        <v/>
      </c>
      <c r="Q51" s="374" t="str">
        <f t="shared" si="6"/>
        <v/>
      </c>
      <c r="R51" s="473"/>
      <c r="S51" s="959" t="str">
        <f t="shared" si="7"/>
        <v/>
      </c>
      <c r="T51" s="374" t="str">
        <f t="shared" si="8"/>
        <v/>
      </c>
      <c r="U51" s="473"/>
      <c r="V51" s="959" t="str">
        <f t="shared" si="9"/>
        <v/>
      </c>
      <c r="W51" s="374" t="str">
        <f t="shared" si="10"/>
        <v/>
      </c>
      <c r="X51" s="473"/>
      <c r="Y51" s="959" t="str">
        <f t="shared" si="11"/>
        <v/>
      </c>
      <c r="Z51" s="374" t="str">
        <f t="shared" si="12"/>
        <v/>
      </c>
      <c r="AA51" s="473"/>
      <c r="AB51" s="959" t="str">
        <f t="shared" si="13"/>
        <v/>
      </c>
      <c r="AC51" s="374" t="str">
        <f t="shared" si="14"/>
        <v/>
      </c>
      <c r="AD51" s="473"/>
      <c r="AE51" s="959" t="str">
        <f t="shared" si="15"/>
        <v/>
      </c>
      <c r="AF51" s="374" t="str">
        <f t="shared" si="16"/>
        <v/>
      </c>
      <c r="AG51" s="473"/>
      <c r="AH51" s="959" t="str">
        <f t="shared" si="17"/>
        <v/>
      </c>
      <c r="AI51" s="374" t="str">
        <f t="shared" si="18"/>
        <v/>
      </c>
      <c r="AJ51" s="473"/>
      <c r="AK51" s="959" t="str">
        <f t="shared" si="24"/>
        <v/>
      </c>
      <c r="AL51" s="374" t="str">
        <f t="shared" si="20"/>
        <v/>
      </c>
      <c r="AM51" s="473"/>
      <c r="AN51" s="959" t="str">
        <f t="shared" si="25"/>
        <v/>
      </c>
      <c r="AO51" s="374" t="str">
        <f t="shared" si="22"/>
        <v/>
      </c>
      <c r="AP51"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51" s="447" t="str" cm="1">
        <f t="array" ref="AQ51">(ADDRESS(ROW(),COLUMN()-39+MATCH(1,FREQUENCY(1,N(H51:AJ51="")),)))</f>
        <v>$E$51</v>
      </c>
    </row>
    <row r="52" spans="1:43" ht="15.6" x14ac:dyDescent="0.3">
      <c r="A52" s="85" t="s">
        <v>1659</v>
      </c>
      <c r="B52" s="88">
        <v>49</v>
      </c>
      <c r="C52" s="335" t="str">
        <f>IF(Tabelle2214[[#This Row],[Spalte3]]&lt;&gt;"",Tabelle2214[[#This Row],[Spalte3]],"")</f>
        <v/>
      </c>
      <c r="D52" s="348" t="str">
        <f>IF(Tabelle2214[[#This Row],[Spalte4]]&lt;&gt;"",Tabelle2214[[#This Row],[Spalte4]],"")</f>
        <v/>
      </c>
      <c r="E52" s="342" t="str">
        <f>IF(Tabelle2214[[#This Row],[Spalte6]]&lt;&gt;"",Tabelle2214[[#This Row],[Spalte6]],"")</f>
        <v/>
      </c>
      <c r="F52" s="388"/>
      <c r="G52" s="476" t="str">
        <f t="shared" ca="1" si="23"/>
        <v/>
      </c>
      <c r="H52" s="472"/>
      <c r="I52" s="472"/>
      <c r="J52" s="959" t="str">
        <f t="shared" si="1"/>
        <v/>
      </c>
      <c r="K52" s="377" t="str">
        <f t="shared" si="2"/>
        <v/>
      </c>
      <c r="L52" s="472"/>
      <c r="M52" s="959" t="str">
        <f t="shared" si="3"/>
        <v/>
      </c>
      <c r="N52" s="377" t="str">
        <f t="shared" si="4"/>
        <v/>
      </c>
      <c r="O52" s="472"/>
      <c r="P52" s="959" t="str">
        <f t="shared" si="5"/>
        <v/>
      </c>
      <c r="Q52" s="374" t="str">
        <f t="shared" si="6"/>
        <v/>
      </c>
      <c r="R52" s="472"/>
      <c r="S52" s="959" t="str">
        <f t="shared" si="7"/>
        <v/>
      </c>
      <c r="T52" s="374" t="str">
        <f t="shared" si="8"/>
        <v/>
      </c>
      <c r="U52" s="472"/>
      <c r="V52" s="959" t="str">
        <f t="shared" si="9"/>
        <v/>
      </c>
      <c r="W52" s="374" t="str">
        <f t="shared" si="10"/>
        <v/>
      </c>
      <c r="X52" s="472"/>
      <c r="Y52" s="959" t="str">
        <f t="shared" si="11"/>
        <v/>
      </c>
      <c r="Z52" s="374" t="str">
        <f t="shared" si="12"/>
        <v/>
      </c>
      <c r="AA52" s="472"/>
      <c r="AB52" s="959" t="str">
        <f t="shared" si="13"/>
        <v/>
      </c>
      <c r="AC52" s="374" t="str">
        <f t="shared" si="14"/>
        <v/>
      </c>
      <c r="AD52" s="472"/>
      <c r="AE52" s="959" t="str">
        <f t="shared" si="15"/>
        <v/>
      </c>
      <c r="AF52" s="374" t="str">
        <f t="shared" si="16"/>
        <v/>
      </c>
      <c r="AG52" s="472"/>
      <c r="AH52" s="959" t="str">
        <f t="shared" si="17"/>
        <v/>
      </c>
      <c r="AI52" s="374" t="str">
        <f t="shared" si="18"/>
        <v/>
      </c>
      <c r="AJ52" s="472"/>
      <c r="AK52" s="959" t="str">
        <f t="shared" si="24"/>
        <v/>
      </c>
      <c r="AL52" s="374" t="str">
        <f t="shared" si="20"/>
        <v/>
      </c>
      <c r="AM52" s="472"/>
      <c r="AN52" s="959" t="str">
        <f t="shared" si="25"/>
        <v/>
      </c>
      <c r="AO52" s="374" t="str">
        <f t="shared" si="22"/>
        <v/>
      </c>
      <c r="AP52" s="965"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52" s="447" t="str" cm="1">
        <f t="array" ref="AQ52">(ADDRESS(ROW(),COLUMN()-39+MATCH(1,FREQUENCY(1,N(H52:AJ52="")),)))</f>
        <v>$E$52</v>
      </c>
    </row>
    <row r="53" spans="1:43" ht="15.6" x14ac:dyDescent="0.3">
      <c r="A53" s="87" t="s">
        <v>1659</v>
      </c>
      <c r="B53" s="90">
        <v>50</v>
      </c>
      <c r="C53" s="966" t="str">
        <f>IF(Tabelle2214[[#This Row],[Spalte3]]&lt;&gt;"",Tabelle2214[[#This Row],[Spalte3]],"")</f>
        <v/>
      </c>
      <c r="D53" s="967" t="str">
        <f>IF(Tabelle2214[[#This Row],[Spalte4]]&lt;&gt;"",Tabelle2214[[#This Row],[Spalte4]],"")</f>
        <v/>
      </c>
      <c r="E53" s="968" t="str">
        <f>IF(Tabelle2214[[#This Row],[Spalte6]]&lt;&gt;"",Tabelle2214[[#This Row],[Spalte6]],"")</f>
        <v/>
      </c>
      <c r="F53" s="389"/>
      <c r="G53" s="961" t="str">
        <f t="shared" ca="1" si="23"/>
        <v/>
      </c>
      <c r="H53" s="474"/>
      <c r="I53" s="474"/>
      <c r="J53" s="962" t="str">
        <f t="shared" si="1"/>
        <v/>
      </c>
      <c r="K53" s="378" t="str">
        <f t="shared" si="2"/>
        <v/>
      </c>
      <c r="L53" s="474"/>
      <c r="M53" s="962" t="str">
        <f t="shared" si="3"/>
        <v/>
      </c>
      <c r="N53" s="378" t="str">
        <f t="shared" si="4"/>
        <v/>
      </c>
      <c r="O53" s="474"/>
      <c r="P53" s="962" t="str">
        <f t="shared" si="5"/>
        <v/>
      </c>
      <c r="Q53" s="384" t="str">
        <f t="shared" si="6"/>
        <v/>
      </c>
      <c r="R53" s="474"/>
      <c r="S53" s="962" t="str">
        <f t="shared" si="7"/>
        <v/>
      </c>
      <c r="T53" s="384" t="str">
        <f t="shared" si="8"/>
        <v/>
      </c>
      <c r="U53" s="474"/>
      <c r="V53" s="962" t="str">
        <f t="shared" si="9"/>
        <v/>
      </c>
      <c r="W53" s="384" t="str">
        <f t="shared" si="10"/>
        <v/>
      </c>
      <c r="X53" s="474"/>
      <c r="Y53" s="962" t="str">
        <f t="shared" si="11"/>
        <v/>
      </c>
      <c r="Z53" s="384" t="str">
        <f t="shared" si="12"/>
        <v/>
      </c>
      <c r="AA53" s="474"/>
      <c r="AB53" s="962" t="str">
        <f t="shared" si="13"/>
        <v/>
      </c>
      <c r="AC53" s="384" t="str">
        <f t="shared" si="14"/>
        <v/>
      </c>
      <c r="AD53" s="474"/>
      <c r="AE53" s="962" t="str">
        <f t="shared" si="15"/>
        <v/>
      </c>
      <c r="AF53" s="384" t="str">
        <f t="shared" si="16"/>
        <v/>
      </c>
      <c r="AG53" s="474"/>
      <c r="AH53" s="962" t="str">
        <f t="shared" si="17"/>
        <v/>
      </c>
      <c r="AI53" s="384" t="str">
        <f t="shared" si="18"/>
        <v/>
      </c>
      <c r="AJ53" s="474"/>
      <c r="AK53" s="962" t="str">
        <f t="shared" si="24"/>
        <v/>
      </c>
      <c r="AL53" s="384" t="str">
        <f t="shared" si="20"/>
        <v/>
      </c>
      <c r="AM53" s="474"/>
      <c r="AN53" s="962" t="str">
        <f t="shared" si="25"/>
        <v/>
      </c>
      <c r="AO53" s="384" t="str">
        <f t="shared" si="22"/>
        <v/>
      </c>
      <c r="AP53" s="969" t="str">
        <f>IF(Tabelle22142[[#This Row],[Spalte3]]&lt;&gt;"",Tabelle22142[[#This Row],[Spalte38]]+Tabelle22142[[#This Row],[Spalte35]]+Tabelle22142[[#This Row],[Spalte32]]+Tabelle22142[[#This Row],[Spalte29]]+Tabelle22142[[#This Row],[Spalte26]]+Tabelle22142[[#This Row],[Spalte23]]+Tabelle22142[[#This Row],[Spalte20]]+Tabelle22142[[#This Row],[Spalte17]]+Tabelle22142[[#This Row],[Spalte14]]+Tabelle22142[[#This Row],[Spalte11]]+Tabelle22142[[#This Row],[Spalte8]]+Tabelle22142[[#This Row],[Spalte7]],"")</f>
        <v/>
      </c>
      <c r="AQ53" s="447" t="str" cm="1">
        <f t="array" ref="AQ53">(ADDRESS(ROW(),COLUMN()-39+MATCH(1,FREQUENCY(1,N(H53:AJ53="")),)))</f>
        <v>$E$53</v>
      </c>
    </row>
  </sheetData>
  <sheetProtection sheet="1" objects="1" scenarios="1" formatCells="0" formatColumns="0" formatRows="0" insertHyperlinks="0" selectLockedCells="1" sort="0" autoFilter="0"/>
  <phoneticPr fontId="92" type="noConversion"/>
  <conditionalFormatting sqref="G4:G53">
    <cfRule type="dataBar" priority="77">
      <dataBar>
        <cfvo type="num" val="0"/>
        <cfvo type="num" val="1"/>
        <color theme="0" tint="-0.34998626667073579"/>
      </dataBar>
      <extLst>
        <ext xmlns:x14="http://schemas.microsoft.com/office/spreadsheetml/2009/9/main" uri="{B025F937-C7B1-47D3-B67F-A62EFF666E3E}">
          <x14:id>{AC24B917-63E0-4332-BD43-CD77C350455D}</x14:id>
        </ext>
      </extLst>
    </cfRule>
    <cfRule type="cellIs" dxfId="375" priority="78" operator="lessThan">
      <formula>0.7</formula>
    </cfRule>
    <cfRule type="cellIs" dxfId="374" priority="79" operator="between">
      <formula>0.9</formula>
      <formula>1</formula>
    </cfRule>
    <cfRule type="cellIs" dxfId="373" priority="80" operator="between">
      <formula>0.7</formula>
      <formula>0.9</formula>
    </cfRule>
  </conditionalFormatting>
  <conditionalFormatting sqref="H2:I2">
    <cfRule type="cellIs" dxfId="372" priority="44" operator="equal">
      <formula>$I$1</formula>
    </cfRule>
  </conditionalFormatting>
  <conditionalFormatting sqref="H2:I2">
    <cfRule type="cellIs" dxfId="371" priority="43" operator="equal">
      <formula>$I$1</formula>
    </cfRule>
  </conditionalFormatting>
  <conditionalFormatting sqref="L2">
    <cfRule type="cellIs" dxfId="370" priority="22" operator="equal">
      <formula>$I$1</formula>
    </cfRule>
  </conditionalFormatting>
  <conditionalFormatting sqref="L2">
    <cfRule type="cellIs" dxfId="369" priority="21" operator="equal">
      <formula>$I$1</formula>
    </cfRule>
  </conditionalFormatting>
  <conditionalFormatting sqref="O2">
    <cfRule type="cellIs" dxfId="368" priority="20" operator="equal">
      <formula>$I$1</formula>
    </cfRule>
  </conditionalFormatting>
  <conditionalFormatting sqref="O2">
    <cfRule type="cellIs" dxfId="367" priority="19" operator="equal">
      <formula>$I$1</formula>
    </cfRule>
  </conditionalFormatting>
  <conditionalFormatting sqref="R2">
    <cfRule type="cellIs" dxfId="366" priority="18" operator="equal">
      <formula>$I$1</formula>
    </cfRule>
  </conditionalFormatting>
  <conditionalFormatting sqref="R2">
    <cfRule type="cellIs" dxfId="365" priority="17" operator="equal">
      <formula>$I$1</formula>
    </cfRule>
  </conditionalFormatting>
  <conditionalFormatting sqref="U2">
    <cfRule type="cellIs" dxfId="364" priority="16" operator="equal">
      <formula>$I$1</formula>
    </cfRule>
  </conditionalFormatting>
  <conditionalFormatting sqref="U2">
    <cfRule type="cellIs" dxfId="363" priority="15" operator="equal">
      <formula>$I$1</formula>
    </cfRule>
  </conditionalFormatting>
  <conditionalFormatting sqref="X2">
    <cfRule type="cellIs" dxfId="362" priority="14" operator="equal">
      <formula>$I$1</formula>
    </cfRule>
  </conditionalFormatting>
  <conditionalFormatting sqref="X2">
    <cfRule type="cellIs" dxfId="361" priority="13" operator="equal">
      <formula>$I$1</formula>
    </cfRule>
  </conditionalFormatting>
  <conditionalFormatting sqref="AA2">
    <cfRule type="cellIs" dxfId="360" priority="12" operator="equal">
      <formula>$I$1</formula>
    </cfRule>
  </conditionalFormatting>
  <conditionalFormatting sqref="AA2">
    <cfRule type="cellIs" dxfId="359" priority="11" operator="equal">
      <formula>$I$1</formula>
    </cfRule>
  </conditionalFormatting>
  <conditionalFormatting sqref="AD2">
    <cfRule type="cellIs" dxfId="358" priority="10" operator="equal">
      <formula>$I$1</formula>
    </cfRule>
  </conditionalFormatting>
  <conditionalFormatting sqref="AD2">
    <cfRule type="cellIs" dxfId="357" priority="9" operator="equal">
      <formula>$I$1</formula>
    </cfRule>
  </conditionalFormatting>
  <conditionalFormatting sqref="AG2">
    <cfRule type="cellIs" dxfId="356" priority="8" operator="equal">
      <formula>$I$1</formula>
    </cfRule>
  </conditionalFormatting>
  <conditionalFormatting sqref="AG2">
    <cfRule type="cellIs" dxfId="355" priority="7" operator="equal">
      <formula>$I$1</formula>
    </cfRule>
  </conditionalFormatting>
  <conditionalFormatting sqref="AJ2">
    <cfRule type="cellIs" dxfId="354" priority="6" operator="equal">
      <formula>$I$1</formula>
    </cfRule>
  </conditionalFormatting>
  <conditionalFormatting sqref="AJ2">
    <cfRule type="cellIs" dxfId="353" priority="5" operator="equal">
      <formula>$I$1</formula>
    </cfRule>
  </conditionalFormatting>
  <conditionalFormatting sqref="AM2">
    <cfRule type="cellIs" dxfId="352" priority="4" operator="equal">
      <formula>$I$1</formula>
    </cfRule>
  </conditionalFormatting>
  <conditionalFormatting sqref="AM2">
    <cfRule type="cellIs" dxfId="351" priority="3" operator="equal">
      <formula>$I$1</formula>
    </cfRule>
  </conditionalFormatting>
  <conditionalFormatting sqref="AP2">
    <cfRule type="cellIs" dxfId="350" priority="2" operator="equal">
      <formula>$I$1</formula>
    </cfRule>
  </conditionalFormatting>
  <conditionalFormatting sqref="AP2">
    <cfRule type="cellIs" dxfId="349" priority="1" operator="equal">
      <formula>$I$1</formula>
    </cfRule>
  </conditionalFormatting>
  <dataValidations count="2">
    <dataValidation errorStyle="information" allowBlank="1" showInputMessage="1" showErrorMessage="1" errorTitle="Please choose from the list" promptTitle="Please choose from the list" sqref="F4:G53" xr:uid="{072DE68A-8152-4F1D-BD14-D6F6087F3CCA}"/>
    <dataValidation type="list" allowBlank="1" showInputMessage="1" showErrorMessage="1" errorTitle="Attention" error="Please choose &quot;min&quot; or &quot;max&quot;" sqref="D4:D53" xr:uid="{DE02971E-FD7B-4901-8EA9-5DF8B6FF9EA8}">
      <formula1>"min,max"</formula1>
    </dataValidation>
  </dataValidations>
  <hyperlinks>
    <hyperlink ref="A4" location="iIndikatoren!C6" tooltip="Details" display="i1" xr:uid="{474277D1-616B-42A3-8719-8EBAC453036E}"/>
    <hyperlink ref="A5:A53" location="iIndikatoren!A1" tooltip="Details" display="i2" xr:uid="{FD95A0DA-DDAC-4525-8250-AF331349F3D3}"/>
    <hyperlink ref="A5" location="iIndikatoren!C7" tooltip="Details" display="i2" xr:uid="{0C02C066-DA13-477D-BD03-0B2718C1996A}"/>
    <hyperlink ref="A6" location="iIndikatoren!C8" tooltip="Details" display="i3" xr:uid="{32F6EB5E-438B-4588-9815-70A5F71A598B}"/>
    <hyperlink ref="A7" location="iIndikatoren!C9" tooltip="Details" display="i4" xr:uid="{45F78211-23DB-4BC2-8249-D9F4D6C755BE}"/>
    <hyperlink ref="A8" location="iIndikatoren!C10" tooltip="Details" display="i5" xr:uid="{31EF20B5-900F-47D9-951A-168B8C398C17}"/>
    <hyperlink ref="A9" location="iIndikatoren!C11" tooltip="Details" display="i6" xr:uid="{F63C924E-0947-4860-87B4-1459A4486825}"/>
    <hyperlink ref="A10" location="iIndikatoren!C12" tooltip="Details" display="i7" xr:uid="{57C41A95-7D2B-4210-9D10-D32FBBECD883}"/>
    <hyperlink ref="A11" location="iIndikatoren!C13" tooltip="Details" display="i8" xr:uid="{EC00673C-3DA7-4C07-A1A1-6398578572A7}"/>
    <hyperlink ref="A12" location="iIndikatoren!C14" tooltip="Details" display="i9" xr:uid="{09D2C00E-EBC5-4AA9-8A7B-03DDB23476F3}"/>
    <hyperlink ref="A13" location="iIndikatoren!C15" tooltip="Details" display="i10" xr:uid="{5855D0D9-6451-475D-880B-4F1BF856B4C5}"/>
    <hyperlink ref="A14" location="iIndikatoren!C16" tooltip="Details" display="i11" xr:uid="{D9A6B8FD-EB5F-4172-B3AD-F5E142C2EA20}"/>
    <hyperlink ref="A15" location="iIndikatoren!C17" tooltip="Details" display="i12" xr:uid="{BE40C133-4922-4FAF-BC06-C92A5E59D630}"/>
    <hyperlink ref="A16" location="iIndikatoren!C18" tooltip="Details" display="i13" xr:uid="{96E6ED61-B006-4BA6-B5F7-483175DC50F3}"/>
    <hyperlink ref="A17" location="iIndikatoren!C19" tooltip="Details" display="i14" xr:uid="{195DBA1A-A21F-407C-AF20-5EE55BC97212}"/>
    <hyperlink ref="A18" location="iIndikatoren!C20" tooltip="Details" display="i15" xr:uid="{29BD79C5-934F-4781-A9E9-7A562F7F0BD4}"/>
    <hyperlink ref="A19" location="iIndikatoren!C21" tooltip="Details" display="i16" xr:uid="{57929B22-756C-4D0F-B9BC-894183939DF4}"/>
    <hyperlink ref="A20" location="iIndikatoren!C22" tooltip="Details" display="i17" xr:uid="{78DADA2D-1628-43B1-BDE8-1541F3A73E41}"/>
    <hyperlink ref="A21" location="iIndikatoren!C23" tooltip="Details" display="i18" xr:uid="{63BB248C-102B-43BA-8023-A6DB02A9E1B6}"/>
    <hyperlink ref="A22" location="iIndikatoren!C24" tooltip="Details" display="i19" xr:uid="{03857992-A2AD-46DA-8A93-D8DB88D1B32B}"/>
    <hyperlink ref="A23" location="iIndikatoren!C25" tooltip="Details" display="i20" xr:uid="{86CB6746-5765-4300-9500-E4FCD3C380EF}"/>
    <hyperlink ref="A24" location="iIndikatoren!C26" tooltip="Details" display="i21" xr:uid="{E15BE763-BF76-4A32-8F6A-898984A1FFFE}"/>
    <hyperlink ref="A25" location="iIndikatoren!C27" tooltip="Details" display="i22" xr:uid="{B855C5A7-9F56-490B-B5B2-B008D4E9B9FC}"/>
    <hyperlink ref="A26" location="iIndikatoren!C28" tooltip="Details" display="i23" xr:uid="{101A3194-7510-49EE-B995-8E27DD065172}"/>
    <hyperlink ref="A27" location="iIndikatoren!C29" tooltip="Details" display="i24" xr:uid="{D348808C-7AF8-436F-A211-15DA32ABF55D}"/>
    <hyperlink ref="A28" location="iIndikatoren!C30" tooltip="Details" display="i25" xr:uid="{98C22C90-EDBF-46EC-B278-F69A0FF74BA3}"/>
    <hyperlink ref="A29" location="iIndikatoren!C31" tooltip="Details" display="i26" xr:uid="{1C997C2A-A00C-46D5-BFD9-52DFB78D940F}"/>
    <hyperlink ref="A30" location="iIndikatoren!C32" tooltip="Details" display="i27" xr:uid="{3B59505E-C113-4DA3-95AC-C7AC8136A066}"/>
    <hyperlink ref="A31" location="iIndikatoren!C33" tooltip="Details" display="i28" xr:uid="{EDDF802F-1E5D-4A1C-A842-76489081E724}"/>
    <hyperlink ref="A32" location="iIndikatoren!C34" tooltip="Details" display="i29" xr:uid="{39FABB5E-1BC6-403A-AC45-8817DE96B857}"/>
    <hyperlink ref="A33" location="iIndikatoren!C35" tooltip="Details" display="i30" xr:uid="{A7111C98-CDD1-4134-9B3C-E2C5B38207CB}"/>
    <hyperlink ref="A34" location="iIndikatoren!C36" tooltip="Details" display="i31" xr:uid="{BC3905F8-7F08-473A-86C1-5B26D0A5FC77}"/>
    <hyperlink ref="A35" location="iIndikatoren!C37" tooltip="Details" display="i32" xr:uid="{6E0A8C31-9AAC-4982-B0FC-676D2B820E22}"/>
    <hyperlink ref="A36" location="iIndikatoren!C38" tooltip="Details" display="i33" xr:uid="{7D88EA4B-A04E-4329-8CBF-523D33126B6E}"/>
    <hyperlink ref="A37" location="iIndikatoren!C39" tooltip="Details" display="i34" xr:uid="{84730B1A-DE7C-4F80-8622-FE41A73F16FE}"/>
    <hyperlink ref="A38" location="iIndikatoren!C40" tooltip="Details" display="i35" xr:uid="{489D7388-E233-4257-A396-0E1E11B587D1}"/>
    <hyperlink ref="A39" location="iIndikatoren!C41" tooltip="Details" display="i36" xr:uid="{FAF0FE1A-742F-47FE-9188-6B2002B5FCA7}"/>
    <hyperlink ref="A40" location="iIndikatoren!C42" tooltip="Details" display="i37" xr:uid="{AC270CBF-E65C-45EB-BE88-3152FE85FA4A}"/>
    <hyperlink ref="A41" location="iIndikatoren!C43" tooltip="Details" display="i38" xr:uid="{C6485958-EB7E-4EDF-9207-6CA4256A846E}"/>
    <hyperlink ref="A42" location="iIndikatoren!C44" tooltip="Details" display="i39" xr:uid="{F0AC70BA-65AE-423D-B683-3F3FD9A3618E}"/>
    <hyperlink ref="A43" location="iIndikatoren!C45" tooltip="Details" display="i40" xr:uid="{CD84486E-7BA5-4678-9A8E-852ACBBBD432}"/>
    <hyperlink ref="A44" location="iIndikatoren!C46" tooltip="Details" display="i41" xr:uid="{7804916D-1078-43C8-9A70-D902E099843B}"/>
    <hyperlink ref="A45" location="iIndikatoren!C47" tooltip="Details" display="i42" xr:uid="{BDFB6EED-0607-404A-854D-3BEFBF607D56}"/>
    <hyperlink ref="A46" location="iIndikatoren!C48" tooltip="Details" display="i43" xr:uid="{475B6DBA-F494-4902-B076-3B627E4C160C}"/>
    <hyperlink ref="A47" location="iIndikatoren!C49" tooltip="Details" display="i44" xr:uid="{09F8CD24-CA33-4CB5-91D1-F4E6372A54A3}"/>
    <hyperlink ref="A48" location="iIndikatoren!C50" tooltip="Details" display="i45" xr:uid="{854D738D-2ADA-4727-852F-B6DEA8F84962}"/>
    <hyperlink ref="A49" location="iIndikatoren!C51" tooltip="Details" display="i46" xr:uid="{36AB56EE-25B0-4E1F-BCD7-28461C0B1C6E}"/>
    <hyperlink ref="A50" location="iIndikatoren!C52" tooltip="Details" display="i47" xr:uid="{0528B9E9-73FE-44CD-A9AD-D4D39ED96B6B}"/>
    <hyperlink ref="A51" location="iIndikatoren!C53" tooltip="Details" display="i48" xr:uid="{0B8E900E-EE29-480E-B56D-35410EBA1068}"/>
    <hyperlink ref="A52" location="iIndikatoren!C54" tooltip="Details" display="i49" xr:uid="{0C0BE6B3-8B56-48F6-8C78-3EDCBF7EB1B2}"/>
    <hyperlink ref="A53" location="iIndikatoren!C55" tooltip="Details" display="i50" xr:uid="{9A7B1E93-BD82-4498-A9F7-73B05FA621A3}"/>
  </hyperlinks>
  <pageMargins left="0.23622047244094491" right="0.23622047244094491" top="0.15748031496062992" bottom="0.35433070866141736" header="0.11811023622047245" footer="0.11811023622047245"/>
  <pageSetup paperSize="8" scale="70" fitToWidth="2" fitToHeight="2" orientation="landscape" r:id="rId1"/>
  <headerFooter>
    <oddFooter>&amp;C&amp;9&amp;K00-049printed: &amp;D&amp;R&amp;9&amp;K00-048&amp;P/&amp;N</oddFooter>
  </headerFooter>
  <drawing r:id="rId2"/>
  <legacyDrawing r:id="rId3"/>
  <tableParts count="1">
    <tablePart r:id="rId4"/>
  </tableParts>
  <extLst>
    <ext xmlns:x14="http://schemas.microsoft.com/office/spreadsheetml/2009/9/main" uri="{78C0D931-6437-407d-A8EE-F0AAD7539E65}">
      <x14:conditionalFormattings>
        <x14:conditionalFormatting xmlns:xm="http://schemas.microsoft.com/office/excel/2006/main">
          <x14:cfRule type="dataBar" id="{AC24B917-63E0-4332-BD43-CD77C350455D}">
            <x14:dataBar minLength="0" maxLength="100" direction="leftToRight">
              <x14:cfvo type="num">
                <xm:f>0</xm:f>
              </x14:cfvo>
              <x14:cfvo type="num">
                <xm:f>1</xm:f>
              </x14:cfvo>
              <x14:negativeFillColor rgb="FFFF0000"/>
              <x14:axisColor rgb="FF000000"/>
            </x14:dataBar>
          </x14:cfRule>
          <xm:sqref>G4:G53</xm:sqref>
        </x14:conditionalFormatting>
        <x14:conditionalFormatting xmlns:xm="http://schemas.microsoft.com/office/excel/2006/main">
          <x14:cfRule type="iconSet" priority="81" id="{6FC5BDCC-61DD-4F33-BEDD-7AA1887DFFBD}">
            <x14:iconSet iconSet="3Arrows" showValue="0" custom="1">
              <x14:cfvo type="percent">
                <xm:f>0</xm:f>
              </x14:cfvo>
              <x14:cfvo type="num">
                <xm:f>-0.1</xm:f>
              </x14:cfvo>
              <x14:cfvo type="num">
                <xm:f>0.1</xm:f>
              </x14:cfvo>
              <x14:cfIcon iconSet="3Arrows" iconId="0"/>
              <x14:cfIcon iconSet="3Arrows" iconId="1"/>
              <x14:cfIcon iconSet="3Arrows" iconId="2"/>
            </x14:iconSet>
          </x14:cfRule>
          <xm:sqref>J4:J53 M4:M53 P4:P53 S4:S53 V4:V53 Y4:Y53 AB4:AB53 AE4:AE53 AH4:AH53</xm:sqref>
        </x14:conditionalFormatting>
        <x14:conditionalFormatting xmlns:xm="http://schemas.microsoft.com/office/excel/2006/main">
          <x14:cfRule type="iconSet" priority="53" id="{D60D4B9A-765D-4167-99FE-EEEA1C12E699}">
            <x14:iconSet iconSet="3Arrows" showValue="0" custom="1">
              <x14:cfvo type="percent">
                <xm:f>0</xm:f>
              </x14:cfvo>
              <x14:cfvo type="num">
                <xm:f>-0.1</xm:f>
              </x14:cfvo>
              <x14:cfvo type="num">
                <xm:f>0.1</xm:f>
              </x14:cfvo>
              <x14:cfIcon iconSet="3Arrows" iconId="0"/>
              <x14:cfIcon iconSet="3Arrows" iconId="1"/>
              <x14:cfIcon iconSet="3Arrows" iconId="2"/>
            </x14:iconSet>
          </x14:cfRule>
          <xm:sqref>AK4:AK53</xm:sqref>
        </x14:conditionalFormatting>
        <x14:conditionalFormatting xmlns:xm="http://schemas.microsoft.com/office/excel/2006/main">
          <x14:cfRule type="iconSet" priority="45" id="{9E23268B-AB05-4B4B-A9D7-ACB1086EC121}">
            <x14:iconSet iconSet="3Arrows" showValue="0" custom="1">
              <x14:cfvo type="percent">
                <xm:f>0</xm:f>
              </x14:cfvo>
              <x14:cfvo type="num">
                <xm:f>-0.1</xm:f>
              </x14:cfvo>
              <x14:cfvo type="num">
                <xm:f>0.1</xm:f>
              </x14:cfvo>
              <x14:cfIcon iconSet="3Arrows" iconId="0"/>
              <x14:cfIcon iconSet="3Arrows" iconId="1"/>
              <x14:cfIcon iconSet="3Arrows" iconId="2"/>
            </x14:iconSet>
          </x14:cfRule>
          <xm:sqref>AN4:AN53</xm:sqref>
        </x14:conditionalFormatting>
      </x14:conditionalFormattings>
    </ext>
    <ext xmlns:x14="http://schemas.microsoft.com/office/spreadsheetml/2009/9/main" uri="{CCE6A557-97BC-4b89-ADB6-D9C93CAAB3DF}">
      <x14:dataValidations xmlns:xm="http://schemas.microsoft.com/office/excel/2006/main" count="2">
        <x14:dataValidation type="list" errorStyle="information" allowBlank="1" showInputMessage="1" showErrorMessage="1" errorTitle="Please choose from the list" promptTitle="Please choose from the list" xr:uid="{9EA30DDA-D873-4FB4-B935-0C7CEFEFD4A6}">
          <x14:formula1>
            <xm:f>Logo!$B$55:$B$68</xm:f>
          </x14:formula1>
          <xm:sqref>E4:E53</xm:sqref>
        </x14:dataValidation>
        <x14:dataValidation type="list" errorStyle="information" allowBlank="1" showInputMessage="1" showErrorMessage="1" errorTitle="Please choose from the list" xr:uid="{97407C3D-5E0D-4E1C-BA64-B6BC2EFA4CBD}">
          <x14:formula1>
            <xm:f>Logo!$B$55:$B$68</xm:f>
          </x14:formula1>
          <xm:sqref>E3:G3</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403C5C-D1CF-4132-BB7D-DE2307ADD2A7}">
  <sheetPr codeName="Tabelle5">
    <tabColor rgb="FFFFFF00"/>
    <pageSetUpPr fitToPage="1"/>
  </sheetPr>
  <dimension ref="A1:AZ71"/>
  <sheetViews>
    <sheetView showGridLines="0" zoomScaleNormal="100" workbookViewId="0"/>
  </sheetViews>
  <sheetFormatPr baseColWidth="10" defaultRowHeight="14.4" x14ac:dyDescent="0.3"/>
  <cols>
    <col min="1" max="1" width="7.109375" style="447" customWidth="1"/>
    <col min="2" max="36" width="11.5546875" style="447"/>
    <col min="37" max="38" width="10.77734375" style="454" customWidth="1"/>
    <col min="39" max="50" width="0.21875" style="460" customWidth="1"/>
    <col min="51" max="51" width="10.77734375" style="454" customWidth="1"/>
    <col min="52" max="52" width="10.77734375" style="449" customWidth="1"/>
    <col min="53" max="16384" width="11.5546875" style="447"/>
  </cols>
  <sheetData>
    <row r="1" spans="2:50" x14ac:dyDescent="0.3">
      <c r="AK1" s="448"/>
      <c r="AL1" s="448"/>
    </row>
    <row r="2" spans="2:50" ht="33.6" x14ac:dyDescent="0.65">
      <c r="B2" s="450" t="str">
        <f ca="1">' '!A256</f>
        <v>Indicateurs (KPI)</v>
      </c>
      <c r="C2" s="451"/>
      <c r="D2" s="451"/>
      <c r="E2" s="451"/>
      <c r="F2" s="451"/>
      <c r="G2" s="451"/>
      <c r="H2" s="451"/>
      <c r="I2" s="451"/>
      <c r="J2" s="451"/>
      <c r="K2" s="451"/>
      <c r="L2" s="451"/>
      <c r="M2" s="451"/>
      <c r="N2" s="451"/>
      <c r="O2" s="451"/>
      <c r="P2" s="451"/>
      <c r="Q2" s="451"/>
      <c r="R2" s="451"/>
      <c r="S2" s="451"/>
      <c r="T2" s="451"/>
      <c r="U2" s="451"/>
      <c r="V2" s="451"/>
      <c r="W2" s="451"/>
      <c r="X2" s="451"/>
      <c r="Y2" s="451"/>
      <c r="Z2" s="451"/>
      <c r="AA2" s="451"/>
      <c r="AK2" s="452"/>
      <c r="AL2" s="452"/>
      <c r="AM2" s="461" t="s">
        <v>1202</v>
      </c>
      <c r="AN2" s="461">
        <f ca="1">KPI!H2</f>
        <v>2026</v>
      </c>
      <c r="AO2" s="461">
        <f ca="1">AN2+1</f>
        <v>2027</v>
      </c>
      <c r="AP2" s="461">
        <f t="shared" ref="AP2:AX2" ca="1" si="0">AO2+1</f>
        <v>2028</v>
      </c>
      <c r="AQ2" s="461">
        <f t="shared" ca="1" si="0"/>
        <v>2029</v>
      </c>
      <c r="AR2" s="461">
        <f t="shared" ca="1" si="0"/>
        <v>2030</v>
      </c>
      <c r="AS2" s="461">
        <f t="shared" ca="1" si="0"/>
        <v>2031</v>
      </c>
      <c r="AT2" s="461">
        <f t="shared" ca="1" si="0"/>
        <v>2032</v>
      </c>
      <c r="AU2" s="461">
        <f t="shared" ca="1" si="0"/>
        <v>2033</v>
      </c>
      <c r="AV2" s="461">
        <f t="shared" ca="1" si="0"/>
        <v>2034</v>
      </c>
      <c r="AW2" s="461">
        <f t="shared" ca="1" si="0"/>
        <v>2035</v>
      </c>
      <c r="AX2" s="461">
        <f t="shared" ca="1" si="0"/>
        <v>2036</v>
      </c>
    </row>
    <row r="3" spans="2:50" x14ac:dyDescent="0.3">
      <c r="AK3" s="453"/>
      <c r="AL3" s="453"/>
      <c r="AM3" s="461"/>
      <c r="AN3" s="461"/>
      <c r="AO3" s="461"/>
      <c r="AP3" s="461"/>
      <c r="AQ3" s="461"/>
      <c r="AR3" s="461"/>
      <c r="AS3" s="461"/>
      <c r="AT3" s="461"/>
      <c r="AU3" s="461"/>
      <c r="AV3" s="461"/>
      <c r="AW3" s="461"/>
      <c r="AX3" s="461"/>
    </row>
    <row r="4" spans="2:50" ht="6.6" customHeight="1" x14ac:dyDescent="0.3">
      <c r="AK4" s="455"/>
      <c r="AL4" s="455"/>
      <c r="AM4" s="462" t="str">
        <f>KPI!B4&amp;" "&amp;KPI!C4</f>
        <v>1 Umsatz Gesamt</v>
      </c>
      <c r="AN4" s="970">
        <f>KPI!H4</f>
        <v>10</v>
      </c>
      <c r="AO4" s="970">
        <f>KPI!I4</f>
        <v>9</v>
      </c>
      <c r="AP4" s="970">
        <f>KPI!L4</f>
        <v>0</v>
      </c>
      <c r="AQ4" s="970">
        <f>KPI!O4</f>
        <v>0</v>
      </c>
      <c r="AR4" s="970">
        <f>KPI!R4</f>
        <v>0</v>
      </c>
      <c r="AS4" s="970">
        <f>KPI!U4</f>
        <v>0</v>
      </c>
      <c r="AT4" s="970">
        <f>KPI!X4</f>
        <v>0</v>
      </c>
      <c r="AU4" s="970">
        <f>KPI!AA4</f>
        <v>0</v>
      </c>
      <c r="AV4" s="970">
        <f>KPI!AD4</f>
        <v>0</v>
      </c>
      <c r="AW4" s="970">
        <f>KPI!AG4</f>
        <v>0</v>
      </c>
      <c r="AX4" s="970">
        <f>KPI!AJ4</f>
        <v>0</v>
      </c>
    </row>
    <row r="5" spans="2:50" x14ac:dyDescent="0.3">
      <c r="AK5" s="456"/>
      <c r="AL5" s="456"/>
      <c r="AM5" s="463" t="str">
        <f>KPI!B5&amp;" "&amp;KPI!C5</f>
        <v>2 Personalentwicklung</v>
      </c>
      <c r="AN5" s="971">
        <f>KPI!H5</f>
        <v>2</v>
      </c>
      <c r="AO5" s="971">
        <f>KPI!I5</f>
        <v>5</v>
      </c>
      <c r="AP5" s="971">
        <f>KPI!L5</f>
        <v>3</v>
      </c>
      <c r="AQ5" s="971">
        <f>KPI!O5</f>
        <v>20</v>
      </c>
      <c r="AR5" s="971">
        <f>KPI!R5</f>
        <v>10</v>
      </c>
      <c r="AS5" s="971">
        <f>KPI!U5</f>
        <v>5</v>
      </c>
      <c r="AT5" s="971">
        <f>KPI!X5</f>
        <v>5</v>
      </c>
      <c r="AU5" s="971">
        <f>KPI!AA5</f>
        <v>10</v>
      </c>
      <c r="AV5" s="971">
        <f>KPI!AD5</f>
        <v>5</v>
      </c>
      <c r="AW5" s="971">
        <f>KPI!AG5</f>
        <v>10</v>
      </c>
      <c r="AX5" s="971">
        <f>KPI!AJ5</f>
        <v>10</v>
      </c>
    </row>
    <row r="6" spans="2:50" x14ac:dyDescent="0.3">
      <c r="AK6" s="457"/>
      <c r="AL6" s="457"/>
      <c r="AM6" s="464" t="str">
        <f>KPI!B6&amp;" "&amp;KPI!C6</f>
        <v>3 Test</v>
      </c>
      <c r="AN6" s="971">
        <f>KPI!H6</f>
        <v>100</v>
      </c>
      <c r="AO6" s="971">
        <f>KPI!I6</f>
        <v>0</v>
      </c>
      <c r="AP6" s="971">
        <f>KPI!L6</f>
        <v>0</v>
      </c>
      <c r="AQ6" s="971">
        <f>KPI!O6</f>
        <v>0</v>
      </c>
      <c r="AR6" s="971">
        <f>KPI!R6</f>
        <v>0</v>
      </c>
      <c r="AS6" s="971">
        <f>KPI!U6</f>
        <v>0</v>
      </c>
      <c r="AT6" s="971">
        <f>KPI!X6</f>
        <v>0</v>
      </c>
      <c r="AU6" s="971">
        <f>KPI!AA6</f>
        <v>0</v>
      </c>
      <c r="AV6" s="971">
        <f>KPI!AD6</f>
        <v>0</v>
      </c>
      <c r="AW6" s="971">
        <f>KPI!AG6</f>
        <v>0</v>
      </c>
      <c r="AX6" s="971">
        <f>KPI!AJ6</f>
        <v>0</v>
      </c>
    </row>
    <row r="7" spans="2:50" x14ac:dyDescent="0.3">
      <c r="AK7" s="457"/>
      <c r="AL7" s="457"/>
      <c r="AM7" s="464" t="str">
        <f>KPI!B7&amp;" "&amp;KPI!C7</f>
        <v xml:space="preserve">4 </v>
      </c>
      <c r="AN7" s="971">
        <f>KPI!H7</f>
        <v>0</v>
      </c>
      <c r="AO7" s="971">
        <f>KPI!I7</f>
        <v>0</v>
      </c>
      <c r="AP7" s="971">
        <f>KPI!L7</f>
        <v>0</v>
      </c>
      <c r="AQ7" s="971">
        <f>KPI!O7</f>
        <v>0</v>
      </c>
      <c r="AR7" s="971">
        <f>KPI!R7</f>
        <v>0</v>
      </c>
      <c r="AS7" s="971">
        <f>KPI!U7</f>
        <v>0</v>
      </c>
      <c r="AT7" s="971">
        <f>KPI!X7</f>
        <v>0</v>
      </c>
      <c r="AU7" s="971">
        <f>KPI!AA7</f>
        <v>0</v>
      </c>
      <c r="AV7" s="971">
        <f>KPI!AD7</f>
        <v>0</v>
      </c>
      <c r="AW7" s="971">
        <f>KPI!AG7</f>
        <v>0</v>
      </c>
      <c r="AX7" s="971">
        <f>KPI!AJ7</f>
        <v>0</v>
      </c>
    </row>
    <row r="8" spans="2:50" x14ac:dyDescent="0.3">
      <c r="AK8" s="456"/>
      <c r="AL8" s="456"/>
      <c r="AM8" s="463" t="str">
        <f>KPI!B8&amp;" "&amp;KPI!C8</f>
        <v xml:space="preserve">5 </v>
      </c>
      <c r="AN8" s="971">
        <f>KPI!H8</f>
        <v>0</v>
      </c>
      <c r="AO8" s="971">
        <f>KPI!I8</f>
        <v>0</v>
      </c>
      <c r="AP8" s="971">
        <f>KPI!L8</f>
        <v>0</v>
      </c>
      <c r="AQ8" s="971">
        <f>KPI!O8</f>
        <v>0</v>
      </c>
      <c r="AR8" s="971">
        <f>KPI!R8</f>
        <v>0</v>
      </c>
      <c r="AS8" s="971">
        <f>KPI!U8</f>
        <v>0</v>
      </c>
      <c r="AT8" s="971">
        <f>KPI!X8</f>
        <v>0</v>
      </c>
      <c r="AU8" s="971">
        <f>KPI!AA8</f>
        <v>0</v>
      </c>
      <c r="AV8" s="971">
        <f>KPI!AD8</f>
        <v>0</v>
      </c>
      <c r="AW8" s="971">
        <f>KPI!AG8</f>
        <v>0</v>
      </c>
      <c r="AX8" s="971">
        <f>KPI!AJ8</f>
        <v>0</v>
      </c>
    </row>
    <row r="9" spans="2:50" x14ac:dyDescent="0.3">
      <c r="AK9" s="458"/>
      <c r="AL9" s="458"/>
      <c r="AM9" s="465" t="str">
        <f>KPI!B9&amp;" "&amp;KPI!C9</f>
        <v xml:space="preserve">6 </v>
      </c>
      <c r="AN9" s="972">
        <f>KPI!H9</f>
        <v>0</v>
      </c>
      <c r="AO9" s="972">
        <f>KPI!I9</f>
        <v>0</v>
      </c>
      <c r="AP9" s="972">
        <f>KPI!L9</f>
        <v>0</v>
      </c>
      <c r="AQ9" s="972">
        <f>KPI!O9</f>
        <v>0</v>
      </c>
      <c r="AR9" s="972">
        <f>KPI!R9</f>
        <v>0</v>
      </c>
      <c r="AS9" s="972">
        <f>KPI!U9</f>
        <v>0</v>
      </c>
      <c r="AT9" s="972">
        <f>KPI!X9</f>
        <v>0</v>
      </c>
      <c r="AU9" s="972">
        <f>KPI!AA9</f>
        <v>0</v>
      </c>
      <c r="AV9" s="972">
        <f>KPI!AD9</f>
        <v>0</v>
      </c>
      <c r="AW9" s="972">
        <f>KPI!AG9</f>
        <v>0</v>
      </c>
      <c r="AX9" s="972">
        <f>KPI!AJ9</f>
        <v>0</v>
      </c>
    </row>
    <row r="10" spans="2:50" x14ac:dyDescent="0.3">
      <c r="AK10" s="458"/>
      <c r="AL10" s="458"/>
      <c r="AM10" s="465" t="str">
        <f>KPI!B10&amp;" "&amp;KPI!C10</f>
        <v xml:space="preserve">7 </v>
      </c>
      <c r="AN10" s="972">
        <f>KPI!H10</f>
        <v>0</v>
      </c>
      <c r="AO10" s="972">
        <f>KPI!I10</f>
        <v>0</v>
      </c>
      <c r="AP10" s="972">
        <f>KPI!L10</f>
        <v>0</v>
      </c>
      <c r="AQ10" s="972">
        <f>KPI!O10</f>
        <v>0</v>
      </c>
      <c r="AR10" s="972">
        <f>KPI!R10</f>
        <v>0</v>
      </c>
      <c r="AS10" s="972">
        <f>KPI!U10</f>
        <v>0</v>
      </c>
      <c r="AT10" s="972">
        <f>KPI!X10</f>
        <v>0</v>
      </c>
      <c r="AU10" s="972">
        <f>KPI!AA10</f>
        <v>0</v>
      </c>
      <c r="AV10" s="972">
        <f>KPI!AD10</f>
        <v>0</v>
      </c>
      <c r="AW10" s="972">
        <f>KPI!AG10</f>
        <v>0</v>
      </c>
      <c r="AX10" s="972">
        <f>KPI!AJ10</f>
        <v>0</v>
      </c>
    </row>
    <row r="11" spans="2:50" x14ac:dyDescent="0.3">
      <c r="AK11" s="458"/>
      <c r="AL11" s="458"/>
      <c r="AM11" s="465" t="str">
        <f>KPI!B11&amp;" "&amp;KPI!C11</f>
        <v xml:space="preserve">8 </v>
      </c>
      <c r="AN11" s="972">
        <f>KPI!H11</f>
        <v>0</v>
      </c>
      <c r="AO11" s="972">
        <f>KPI!I11</f>
        <v>0</v>
      </c>
      <c r="AP11" s="972">
        <f>KPI!L11</f>
        <v>0</v>
      </c>
      <c r="AQ11" s="972">
        <f>KPI!O11</f>
        <v>0</v>
      </c>
      <c r="AR11" s="972">
        <f>KPI!R11</f>
        <v>0</v>
      </c>
      <c r="AS11" s="972">
        <f>KPI!U11</f>
        <v>0</v>
      </c>
      <c r="AT11" s="972">
        <f>KPI!X11</f>
        <v>0</v>
      </c>
      <c r="AU11" s="972">
        <f>KPI!AA11</f>
        <v>0</v>
      </c>
      <c r="AV11" s="972">
        <f>KPI!AD11</f>
        <v>0</v>
      </c>
      <c r="AW11" s="972">
        <f>KPI!AG11</f>
        <v>0</v>
      </c>
      <c r="AX11" s="972">
        <f>KPI!AJ11</f>
        <v>0</v>
      </c>
    </row>
    <row r="12" spans="2:50" x14ac:dyDescent="0.3">
      <c r="AK12" s="458"/>
      <c r="AL12" s="458"/>
      <c r="AM12" s="465" t="str">
        <f>KPI!B12&amp;" "&amp;KPI!C12</f>
        <v xml:space="preserve">9 </v>
      </c>
      <c r="AN12" s="972">
        <f>KPI!H12</f>
        <v>0</v>
      </c>
      <c r="AO12" s="972">
        <f>KPI!I12</f>
        <v>0</v>
      </c>
      <c r="AP12" s="972">
        <f>KPI!L12</f>
        <v>0</v>
      </c>
      <c r="AQ12" s="972">
        <f>KPI!O12</f>
        <v>0</v>
      </c>
      <c r="AR12" s="972">
        <f>KPI!R12</f>
        <v>0</v>
      </c>
      <c r="AS12" s="972">
        <f>KPI!U12</f>
        <v>0</v>
      </c>
      <c r="AT12" s="972">
        <f>KPI!X12</f>
        <v>0</v>
      </c>
      <c r="AU12" s="972">
        <f>KPI!AA12</f>
        <v>0</v>
      </c>
      <c r="AV12" s="972">
        <f>KPI!AD12</f>
        <v>0</v>
      </c>
      <c r="AW12" s="972">
        <f>KPI!AG12</f>
        <v>0</v>
      </c>
      <c r="AX12" s="972">
        <f>KPI!AJ12</f>
        <v>0</v>
      </c>
    </row>
    <row r="13" spans="2:50" x14ac:dyDescent="0.3">
      <c r="AK13" s="458"/>
      <c r="AL13" s="458"/>
      <c r="AM13" s="465" t="str">
        <f>KPI!B13&amp;" "&amp;KPI!C13</f>
        <v xml:space="preserve">10 </v>
      </c>
      <c r="AN13" s="972">
        <f>KPI!H13</f>
        <v>0</v>
      </c>
      <c r="AO13" s="972">
        <f>KPI!I13</f>
        <v>0</v>
      </c>
      <c r="AP13" s="972">
        <f>KPI!L13</f>
        <v>0</v>
      </c>
      <c r="AQ13" s="972">
        <f>KPI!O13</f>
        <v>0</v>
      </c>
      <c r="AR13" s="972">
        <f>KPI!R13</f>
        <v>0</v>
      </c>
      <c r="AS13" s="972">
        <f>KPI!U13</f>
        <v>0</v>
      </c>
      <c r="AT13" s="972">
        <f>KPI!X13</f>
        <v>0</v>
      </c>
      <c r="AU13" s="972">
        <f>KPI!AA13</f>
        <v>0</v>
      </c>
      <c r="AV13" s="972">
        <f>KPI!AD13</f>
        <v>0</v>
      </c>
      <c r="AW13" s="972">
        <f>KPI!AG13</f>
        <v>0</v>
      </c>
      <c r="AX13" s="972">
        <f>KPI!AJ13</f>
        <v>0</v>
      </c>
    </row>
    <row r="14" spans="2:50" x14ac:dyDescent="0.3">
      <c r="AK14" s="458"/>
      <c r="AL14" s="458"/>
      <c r="AM14" s="465" t="str">
        <f>KPI!B14&amp;" "&amp;KPI!C14</f>
        <v xml:space="preserve">11 </v>
      </c>
      <c r="AN14" s="972">
        <f>KPI!H14</f>
        <v>0</v>
      </c>
      <c r="AO14" s="972">
        <f>KPI!I14</f>
        <v>0</v>
      </c>
      <c r="AP14" s="972">
        <f>KPI!L14</f>
        <v>0</v>
      </c>
      <c r="AQ14" s="972">
        <f>KPI!O14</f>
        <v>0</v>
      </c>
      <c r="AR14" s="972">
        <f>KPI!R14</f>
        <v>0</v>
      </c>
      <c r="AS14" s="972">
        <f>KPI!U14</f>
        <v>0</v>
      </c>
      <c r="AT14" s="972">
        <f>KPI!X14</f>
        <v>0</v>
      </c>
      <c r="AU14" s="972">
        <f>KPI!AA14</f>
        <v>0</v>
      </c>
      <c r="AV14" s="972">
        <f>KPI!AD14</f>
        <v>0</v>
      </c>
      <c r="AW14" s="972">
        <f>KPI!AG14</f>
        <v>0</v>
      </c>
      <c r="AX14" s="972">
        <f>KPI!AJ14</f>
        <v>0</v>
      </c>
    </row>
    <row r="15" spans="2:50" x14ac:dyDescent="0.3">
      <c r="AK15" s="458"/>
      <c r="AL15" s="458"/>
      <c r="AM15" s="465" t="str">
        <f>KPI!B15&amp;" "&amp;KPI!C15</f>
        <v xml:space="preserve">12 </v>
      </c>
      <c r="AN15" s="972">
        <f>KPI!H15</f>
        <v>0</v>
      </c>
      <c r="AO15" s="972">
        <f>KPI!I15</f>
        <v>0</v>
      </c>
      <c r="AP15" s="972">
        <f>KPI!L15</f>
        <v>0</v>
      </c>
      <c r="AQ15" s="972">
        <f>KPI!O15</f>
        <v>0</v>
      </c>
      <c r="AR15" s="972">
        <f>KPI!R15</f>
        <v>0</v>
      </c>
      <c r="AS15" s="972">
        <f>KPI!U15</f>
        <v>0</v>
      </c>
      <c r="AT15" s="972">
        <f>KPI!X15</f>
        <v>0</v>
      </c>
      <c r="AU15" s="972">
        <f>KPI!AA15</f>
        <v>0</v>
      </c>
      <c r="AV15" s="972">
        <f>KPI!AD15</f>
        <v>0</v>
      </c>
      <c r="AW15" s="972">
        <f>KPI!AG15</f>
        <v>0</v>
      </c>
      <c r="AX15" s="972">
        <f>KPI!AJ15</f>
        <v>0</v>
      </c>
    </row>
    <row r="16" spans="2:50" x14ac:dyDescent="0.3">
      <c r="AK16" s="458"/>
      <c r="AL16" s="458"/>
      <c r="AM16" s="465" t="str">
        <f>KPI!B16&amp;" "&amp;KPI!C16</f>
        <v xml:space="preserve">13 </v>
      </c>
      <c r="AN16" s="972">
        <f>KPI!H16</f>
        <v>0</v>
      </c>
      <c r="AO16" s="972">
        <f>KPI!I16</f>
        <v>0</v>
      </c>
      <c r="AP16" s="972">
        <f>KPI!L16</f>
        <v>0</v>
      </c>
      <c r="AQ16" s="972">
        <f>KPI!O16</f>
        <v>0</v>
      </c>
      <c r="AR16" s="972">
        <f>KPI!R16</f>
        <v>0</v>
      </c>
      <c r="AS16" s="972">
        <f>KPI!U16</f>
        <v>0</v>
      </c>
      <c r="AT16" s="972">
        <f>KPI!X16</f>
        <v>0</v>
      </c>
      <c r="AU16" s="972">
        <f>KPI!AA16</f>
        <v>0</v>
      </c>
      <c r="AV16" s="972">
        <f>KPI!AD16</f>
        <v>0</v>
      </c>
      <c r="AW16" s="972">
        <f>KPI!AG16</f>
        <v>0</v>
      </c>
      <c r="AX16" s="972">
        <f>KPI!AJ16</f>
        <v>0</v>
      </c>
    </row>
    <row r="17" spans="39:50" x14ac:dyDescent="0.3">
      <c r="AM17" s="465" t="str">
        <f>KPI!B17&amp;" "&amp;KPI!C17</f>
        <v xml:space="preserve">14 </v>
      </c>
      <c r="AN17" s="972">
        <f>KPI!H17</f>
        <v>0</v>
      </c>
      <c r="AO17" s="972">
        <f>KPI!I17</f>
        <v>0</v>
      </c>
      <c r="AP17" s="972">
        <f>KPI!L17</f>
        <v>0</v>
      </c>
      <c r="AQ17" s="972">
        <f>KPI!O17</f>
        <v>0</v>
      </c>
      <c r="AR17" s="972">
        <f>KPI!R17</f>
        <v>0</v>
      </c>
      <c r="AS17" s="972">
        <f>KPI!U17</f>
        <v>0</v>
      </c>
      <c r="AT17" s="972">
        <f>KPI!X17</f>
        <v>0</v>
      </c>
      <c r="AU17" s="972">
        <f>KPI!AA17</f>
        <v>0</v>
      </c>
      <c r="AV17" s="972">
        <f>KPI!AD17</f>
        <v>0</v>
      </c>
      <c r="AW17" s="972">
        <f>KPI!AG17</f>
        <v>0</v>
      </c>
      <c r="AX17" s="972">
        <f>KPI!AJ17</f>
        <v>0</v>
      </c>
    </row>
    <row r="18" spans="39:50" x14ac:dyDescent="0.3">
      <c r="AM18" s="465" t="str">
        <f>KPI!B18&amp;" "&amp;KPI!C18</f>
        <v xml:space="preserve">15 </v>
      </c>
      <c r="AN18" s="972">
        <f>KPI!H18</f>
        <v>0</v>
      </c>
      <c r="AO18" s="972">
        <f>KPI!I18</f>
        <v>0</v>
      </c>
      <c r="AP18" s="972">
        <f>KPI!L18</f>
        <v>0</v>
      </c>
      <c r="AQ18" s="972">
        <f>KPI!O18</f>
        <v>0</v>
      </c>
      <c r="AR18" s="972">
        <f>KPI!R18</f>
        <v>0</v>
      </c>
      <c r="AS18" s="972">
        <f>KPI!U18</f>
        <v>0</v>
      </c>
      <c r="AT18" s="972">
        <f>KPI!X18</f>
        <v>0</v>
      </c>
      <c r="AU18" s="972">
        <f>KPI!AA18</f>
        <v>0</v>
      </c>
      <c r="AV18" s="972">
        <f>KPI!AD18</f>
        <v>0</v>
      </c>
      <c r="AW18" s="972">
        <f>KPI!AG18</f>
        <v>0</v>
      </c>
      <c r="AX18" s="972">
        <f>KPI!AJ18</f>
        <v>0</v>
      </c>
    </row>
    <row r="19" spans="39:50" x14ac:dyDescent="0.3">
      <c r="AM19" s="466" t="str">
        <f>KPI!B19&amp;" "&amp;KPI!C19</f>
        <v xml:space="preserve">16 </v>
      </c>
      <c r="AN19" s="971">
        <f>KPI!H19</f>
        <v>0</v>
      </c>
      <c r="AO19" s="971">
        <f>KPI!I19</f>
        <v>0</v>
      </c>
      <c r="AP19" s="971">
        <f>KPI!L19</f>
        <v>0</v>
      </c>
      <c r="AQ19" s="971">
        <f>KPI!O19</f>
        <v>0</v>
      </c>
      <c r="AR19" s="971">
        <f>KPI!R19</f>
        <v>0</v>
      </c>
      <c r="AS19" s="971">
        <f>KPI!U19</f>
        <v>0</v>
      </c>
      <c r="AT19" s="971">
        <f>KPI!X19</f>
        <v>0</v>
      </c>
      <c r="AU19" s="971">
        <f>KPI!AA19</f>
        <v>0</v>
      </c>
      <c r="AV19" s="971">
        <f>KPI!AD19</f>
        <v>0</v>
      </c>
      <c r="AW19" s="971">
        <f>KPI!AG19</f>
        <v>0</v>
      </c>
      <c r="AX19" s="971">
        <f>KPI!AJ19</f>
        <v>0</v>
      </c>
    </row>
    <row r="20" spans="39:50" x14ac:dyDescent="0.3">
      <c r="AM20" s="466" t="str">
        <f>KPI!B20&amp;" "&amp;KPI!C20</f>
        <v xml:space="preserve">17 </v>
      </c>
      <c r="AN20" s="971">
        <f>KPI!H20</f>
        <v>0</v>
      </c>
      <c r="AO20" s="971">
        <f>KPI!I20</f>
        <v>0</v>
      </c>
      <c r="AP20" s="971">
        <f>KPI!L20</f>
        <v>0</v>
      </c>
      <c r="AQ20" s="971">
        <f>KPI!O20</f>
        <v>0</v>
      </c>
      <c r="AR20" s="971">
        <f>KPI!R20</f>
        <v>0</v>
      </c>
      <c r="AS20" s="971">
        <f>KPI!U20</f>
        <v>0</v>
      </c>
      <c r="AT20" s="971">
        <f>KPI!X20</f>
        <v>0</v>
      </c>
      <c r="AU20" s="971">
        <f>KPI!AA20</f>
        <v>0</v>
      </c>
      <c r="AV20" s="971">
        <f>KPI!AD20</f>
        <v>0</v>
      </c>
      <c r="AW20" s="971">
        <f>KPI!AG20</f>
        <v>0</v>
      </c>
      <c r="AX20" s="971">
        <f>KPI!AJ20</f>
        <v>0</v>
      </c>
    </row>
    <row r="21" spans="39:50" x14ac:dyDescent="0.3">
      <c r="AM21" s="466" t="str">
        <f>KPI!B21&amp;" "&amp;KPI!C21</f>
        <v xml:space="preserve">18 </v>
      </c>
      <c r="AN21" s="971">
        <f>KPI!H21</f>
        <v>0</v>
      </c>
      <c r="AO21" s="971">
        <f>KPI!I21</f>
        <v>0</v>
      </c>
      <c r="AP21" s="971">
        <f>KPI!L21</f>
        <v>0</v>
      </c>
      <c r="AQ21" s="971">
        <f>KPI!O21</f>
        <v>0</v>
      </c>
      <c r="AR21" s="971">
        <f>KPI!R21</f>
        <v>0</v>
      </c>
      <c r="AS21" s="971">
        <f>KPI!U21</f>
        <v>0</v>
      </c>
      <c r="AT21" s="971">
        <f>KPI!X21</f>
        <v>0</v>
      </c>
      <c r="AU21" s="971">
        <f>KPI!AA21</f>
        <v>0</v>
      </c>
      <c r="AV21" s="971">
        <f>KPI!AD21</f>
        <v>0</v>
      </c>
      <c r="AW21" s="971">
        <f>KPI!AG21</f>
        <v>0</v>
      </c>
      <c r="AX21" s="971">
        <f>KPI!AJ21</f>
        <v>0</v>
      </c>
    </row>
    <row r="22" spans="39:50" x14ac:dyDescent="0.3">
      <c r="AM22" s="466" t="str">
        <f>KPI!B22&amp;" "&amp;KPI!C22</f>
        <v xml:space="preserve">19 </v>
      </c>
      <c r="AN22" s="971">
        <f>KPI!H22</f>
        <v>0</v>
      </c>
      <c r="AO22" s="971">
        <f>KPI!I22</f>
        <v>0</v>
      </c>
      <c r="AP22" s="971">
        <f>KPI!L22</f>
        <v>0</v>
      </c>
      <c r="AQ22" s="971">
        <f>KPI!O22</f>
        <v>0</v>
      </c>
      <c r="AR22" s="971">
        <f>KPI!R22</f>
        <v>0</v>
      </c>
      <c r="AS22" s="971">
        <f>KPI!U22</f>
        <v>0</v>
      </c>
      <c r="AT22" s="971">
        <f>KPI!X22</f>
        <v>0</v>
      </c>
      <c r="AU22" s="971">
        <f>KPI!AA22</f>
        <v>0</v>
      </c>
      <c r="AV22" s="971">
        <f>KPI!AD22</f>
        <v>0</v>
      </c>
      <c r="AW22" s="971">
        <f>KPI!AG22</f>
        <v>0</v>
      </c>
      <c r="AX22" s="971">
        <f>KPI!AJ22</f>
        <v>0</v>
      </c>
    </row>
    <row r="23" spans="39:50" x14ac:dyDescent="0.3">
      <c r="AM23" s="466" t="str">
        <f>KPI!B23&amp;" "&amp;KPI!C23</f>
        <v xml:space="preserve">20 </v>
      </c>
      <c r="AN23" s="971">
        <f>KPI!H23</f>
        <v>0</v>
      </c>
      <c r="AO23" s="971">
        <f>KPI!I23</f>
        <v>0</v>
      </c>
      <c r="AP23" s="971">
        <f>KPI!L23</f>
        <v>0</v>
      </c>
      <c r="AQ23" s="971">
        <f>KPI!O23</f>
        <v>0</v>
      </c>
      <c r="AR23" s="971">
        <f>KPI!R23</f>
        <v>0</v>
      </c>
      <c r="AS23" s="971">
        <f>KPI!U23</f>
        <v>0</v>
      </c>
      <c r="AT23" s="971">
        <f>KPI!X23</f>
        <v>0</v>
      </c>
      <c r="AU23" s="971">
        <f>KPI!AA23</f>
        <v>0</v>
      </c>
      <c r="AV23" s="971">
        <f>KPI!AD23</f>
        <v>0</v>
      </c>
      <c r="AW23" s="971">
        <f>KPI!AG23</f>
        <v>0</v>
      </c>
      <c r="AX23" s="971">
        <f>KPI!AJ23</f>
        <v>0</v>
      </c>
    </row>
    <row r="24" spans="39:50" x14ac:dyDescent="0.3">
      <c r="AM24" s="466" t="str">
        <f>KPI!B24&amp;" "&amp;KPI!C24</f>
        <v xml:space="preserve">21 </v>
      </c>
      <c r="AN24" s="971">
        <f>KPI!H24</f>
        <v>0</v>
      </c>
      <c r="AO24" s="971">
        <f>KPI!I24</f>
        <v>0</v>
      </c>
      <c r="AP24" s="971">
        <f>KPI!L24</f>
        <v>0</v>
      </c>
      <c r="AQ24" s="971">
        <f>KPI!O24</f>
        <v>0</v>
      </c>
      <c r="AR24" s="971">
        <f>KPI!R24</f>
        <v>0</v>
      </c>
      <c r="AS24" s="971">
        <f>KPI!U24</f>
        <v>0</v>
      </c>
      <c r="AT24" s="971">
        <f>KPI!X24</f>
        <v>0</v>
      </c>
      <c r="AU24" s="971">
        <f>KPI!AA24</f>
        <v>0</v>
      </c>
      <c r="AV24" s="971">
        <f>KPI!AD24</f>
        <v>0</v>
      </c>
      <c r="AW24" s="971">
        <f>KPI!AG24</f>
        <v>0</v>
      </c>
      <c r="AX24" s="971">
        <f>KPI!AJ24</f>
        <v>0</v>
      </c>
    </row>
    <row r="25" spans="39:50" x14ac:dyDescent="0.3">
      <c r="AM25" s="466" t="str">
        <f>KPI!B25&amp;" "&amp;KPI!C25</f>
        <v xml:space="preserve">22 </v>
      </c>
      <c r="AN25" s="971">
        <f>KPI!H25</f>
        <v>0</v>
      </c>
      <c r="AO25" s="971">
        <f>KPI!I25</f>
        <v>0</v>
      </c>
      <c r="AP25" s="971">
        <f>KPI!L25</f>
        <v>0</v>
      </c>
      <c r="AQ25" s="971">
        <f>KPI!O25</f>
        <v>0</v>
      </c>
      <c r="AR25" s="971">
        <f>KPI!R25</f>
        <v>0</v>
      </c>
      <c r="AS25" s="971">
        <f>KPI!U25</f>
        <v>0</v>
      </c>
      <c r="AT25" s="971">
        <f>KPI!X25</f>
        <v>0</v>
      </c>
      <c r="AU25" s="971">
        <f>KPI!AA25</f>
        <v>0</v>
      </c>
      <c r="AV25" s="971">
        <f>KPI!AD25</f>
        <v>0</v>
      </c>
      <c r="AW25" s="971">
        <f>KPI!AG25</f>
        <v>0</v>
      </c>
      <c r="AX25" s="971">
        <f>KPI!AJ25</f>
        <v>0</v>
      </c>
    </row>
    <row r="26" spans="39:50" x14ac:dyDescent="0.3">
      <c r="AM26" s="467" t="str">
        <f>KPI!B26&amp;" "&amp;KPI!C26</f>
        <v xml:space="preserve">23 </v>
      </c>
      <c r="AN26" s="971">
        <f>KPI!H26</f>
        <v>0</v>
      </c>
      <c r="AO26" s="971">
        <f>KPI!I26</f>
        <v>0</v>
      </c>
      <c r="AP26" s="971">
        <f>KPI!L26</f>
        <v>0</v>
      </c>
      <c r="AQ26" s="971">
        <f>KPI!O26</f>
        <v>0</v>
      </c>
      <c r="AR26" s="971">
        <f>KPI!R26</f>
        <v>0</v>
      </c>
      <c r="AS26" s="971">
        <f>KPI!U26</f>
        <v>0</v>
      </c>
      <c r="AT26" s="971">
        <f>KPI!X26</f>
        <v>0</v>
      </c>
      <c r="AU26" s="971">
        <f>KPI!AA26</f>
        <v>0</v>
      </c>
      <c r="AV26" s="971">
        <f>KPI!AD26</f>
        <v>0</v>
      </c>
      <c r="AW26" s="971">
        <f>KPI!AG26</f>
        <v>0</v>
      </c>
      <c r="AX26" s="971">
        <f>KPI!AJ26</f>
        <v>0</v>
      </c>
    </row>
    <row r="27" spans="39:50" x14ac:dyDescent="0.3">
      <c r="AM27" s="467" t="str">
        <f>KPI!B27&amp;" "&amp;KPI!C27</f>
        <v xml:space="preserve">24 </v>
      </c>
      <c r="AN27" s="971">
        <f>KPI!H27</f>
        <v>0</v>
      </c>
      <c r="AO27" s="971">
        <f>KPI!I27</f>
        <v>0</v>
      </c>
      <c r="AP27" s="971">
        <f>KPI!L27</f>
        <v>0</v>
      </c>
      <c r="AQ27" s="971">
        <f>KPI!O27</f>
        <v>0</v>
      </c>
      <c r="AR27" s="971">
        <f>KPI!R27</f>
        <v>0</v>
      </c>
      <c r="AS27" s="971">
        <f>KPI!U27</f>
        <v>0</v>
      </c>
      <c r="AT27" s="971">
        <f>KPI!X27</f>
        <v>0</v>
      </c>
      <c r="AU27" s="971">
        <f>KPI!AA27</f>
        <v>0</v>
      </c>
      <c r="AV27" s="971">
        <f>KPI!AD27</f>
        <v>0</v>
      </c>
      <c r="AW27" s="971">
        <f>KPI!AG27</f>
        <v>0</v>
      </c>
      <c r="AX27" s="971">
        <f>KPI!AJ27</f>
        <v>0</v>
      </c>
    </row>
    <row r="28" spans="39:50" x14ac:dyDescent="0.3">
      <c r="AM28" s="467" t="str">
        <f>KPI!B28&amp;" "&amp;KPI!C28</f>
        <v xml:space="preserve">25 </v>
      </c>
      <c r="AN28" s="971">
        <f>KPI!H28</f>
        <v>0</v>
      </c>
      <c r="AO28" s="971">
        <f>KPI!I28</f>
        <v>0</v>
      </c>
      <c r="AP28" s="971">
        <f>KPI!L28</f>
        <v>0</v>
      </c>
      <c r="AQ28" s="971">
        <f>KPI!O28</f>
        <v>0</v>
      </c>
      <c r="AR28" s="971">
        <f>KPI!R28</f>
        <v>0</v>
      </c>
      <c r="AS28" s="971">
        <f>KPI!U28</f>
        <v>0</v>
      </c>
      <c r="AT28" s="971">
        <f>KPI!X28</f>
        <v>0</v>
      </c>
      <c r="AU28" s="971">
        <f>KPI!AA28</f>
        <v>0</v>
      </c>
      <c r="AV28" s="971">
        <f>KPI!AD28</f>
        <v>0</v>
      </c>
      <c r="AW28" s="971">
        <f>KPI!AG28</f>
        <v>0</v>
      </c>
      <c r="AX28" s="971">
        <f>KPI!AJ28</f>
        <v>0</v>
      </c>
    </row>
    <row r="29" spans="39:50" x14ac:dyDescent="0.3">
      <c r="AM29" s="467" t="str">
        <f>KPI!B29&amp;" "&amp;KPI!C29</f>
        <v xml:space="preserve">26 </v>
      </c>
      <c r="AN29" s="971">
        <f>KPI!H29</f>
        <v>0</v>
      </c>
      <c r="AO29" s="971">
        <f>KPI!I29</f>
        <v>0</v>
      </c>
      <c r="AP29" s="971">
        <f>KPI!L29</f>
        <v>0</v>
      </c>
      <c r="AQ29" s="971">
        <f>KPI!O29</f>
        <v>0</v>
      </c>
      <c r="AR29" s="971">
        <f>KPI!R29</f>
        <v>0</v>
      </c>
      <c r="AS29" s="971">
        <f>KPI!U29</f>
        <v>0</v>
      </c>
      <c r="AT29" s="971">
        <f>KPI!X29</f>
        <v>0</v>
      </c>
      <c r="AU29" s="971">
        <f>KPI!AA29</f>
        <v>0</v>
      </c>
      <c r="AV29" s="971">
        <f>KPI!AD29</f>
        <v>0</v>
      </c>
      <c r="AW29" s="971">
        <f>KPI!AG29</f>
        <v>0</v>
      </c>
      <c r="AX29" s="971">
        <f>KPI!AJ29</f>
        <v>0</v>
      </c>
    </row>
    <row r="30" spans="39:50" x14ac:dyDescent="0.3">
      <c r="AM30" s="467" t="str">
        <f>KPI!B30&amp;" "&amp;KPI!C30</f>
        <v xml:space="preserve">27 </v>
      </c>
      <c r="AN30" s="971">
        <f>KPI!H30</f>
        <v>0</v>
      </c>
      <c r="AO30" s="971">
        <f>KPI!I30</f>
        <v>0</v>
      </c>
      <c r="AP30" s="971">
        <f>KPI!L30</f>
        <v>0</v>
      </c>
      <c r="AQ30" s="971">
        <f>KPI!O30</f>
        <v>0</v>
      </c>
      <c r="AR30" s="971">
        <f>KPI!R30</f>
        <v>0</v>
      </c>
      <c r="AS30" s="971">
        <f>KPI!U30</f>
        <v>0</v>
      </c>
      <c r="AT30" s="971">
        <f>KPI!X30</f>
        <v>0</v>
      </c>
      <c r="AU30" s="971">
        <f>KPI!AA30</f>
        <v>0</v>
      </c>
      <c r="AV30" s="971">
        <f>KPI!AD30</f>
        <v>0</v>
      </c>
      <c r="AW30" s="971">
        <f>KPI!AG30</f>
        <v>0</v>
      </c>
      <c r="AX30" s="971">
        <f>KPI!AJ30</f>
        <v>0</v>
      </c>
    </row>
    <row r="31" spans="39:50" x14ac:dyDescent="0.3">
      <c r="AM31" s="467" t="str">
        <f>KPI!B31&amp;" "&amp;KPI!C31</f>
        <v xml:space="preserve">28 </v>
      </c>
      <c r="AN31" s="971">
        <f>KPI!H31</f>
        <v>0</v>
      </c>
      <c r="AO31" s="971">
        <f>KPI!I31</f>
        <v>0</v>
      </c>
      <c r="AP31" s="971">
        <f>KPI!L31</f>
        <v>0</v>
      </c>
      <c r="AQ31" s="971">
        <f>KPI!O31</f>
        <v>0</v>
      </c>
      <c r="AR31" s="971">
        <f>KPI!R31</f>
        <v>0</v>
      </c>
      <c r="AS31" s="971">
        <f>KPI!U31</f>
        <v>0</v>
      </c>
      <c r="AT31" s="971">
        <f>KPI!X31</f>
        <v>0</v>
      </c>
      <c r="AU31" s="971">
        <f>KPI!AA31</f>
        <v>0</v>
      </c>
      <c r="AV31" s="971">
        <f>KPI!AD31</f>
        <v>0</v>
      </c>
      <c r="AW31" s="971">
        <f>KPI!AG31</f>
        <v>0</v>
      </c>
      <c r="AX31" s="971">
        <f>KPI!AJ31</f>
        <v>0</v>
      </c>
    </row>
    <row r="32" spans="39:50" x14ac:dyDescent="0.3">
      <c r="AM32" s="467" t="str">
        <f>KPI!B32&amp;" "&amp;KPI!C32</f>
        <v xml:space="preserve">29 </v>
      </c>
      <c r="AN32" s="971">
        <f>KPI!H32</f>
        <v>0</v>
      </c>
      <c r="AO32" s="971">
        <f>KPI!I32</f>
        <v>0</v>
      </c>
      <c r="AP32" s="971">
        <f>KPI!L32</f>
        <v>0</v>
      </c>
      <c r="AQ32" s="971">
        <f>KPI!O32</f>
        <v>0</v>
      </c>
      <c r="AR32" s="971">
        <f>KPI!R32</f>
        <v>0</v>
      </c>
      <c r="AS32" s="971">
        <f>KPI!U32</f>
        <v>0</v>
      </c>
      <c r="AT32" s="971">
        <f>KPI!X32</f>
        <v>0</v>
      </c>
      <c r="AU32" s="971">
        <f>KPI!AA32</f>
        <v>0</v>
      </c>
      <c r="AV32" s="971">
        <f>KPI!AD32</f>
        <v>0</v>
      </c>
      <c r="AW32" s="971">
        <f>KPI!AG32</f>
        <v>0</v>
      </c>
      <c r="AX32" s="971">
        <f>KPI!AJ32</f>
        <v>0</v>
      </c>
    </row>
    <row r="33" spans="39:50" x14ac:dyDescent="0.3">
      <c r="AM33" s="467" t="str">
        <f>KPI!B33&amp;" "&amp;KPI!C33</f>
        <v xml:space="preserve">30 </v>
      </c>
      <c r="AN33" s="971">
        <f>KPI!H33</f>
        <v>0</v>
      </c>
      <c r="AO33" s="971">
        <f>KPI!I33</f>
        <v>0</v>
      </c>
      <c r="AP33" s="971">
        <f>KPI!L33</f>
        <v>0</v>
      </c>
      <c r="AQ33" s="971">
        <f>KPI!O33</f>
        <v>0</v>
      </c>
      <c r="AR33" s="971">
        <f>KPI!R33</f>
        <v>0</v>
      </c>
      <c r="AS33" s="971">
        <f>KPI!U33</f>
        <v>0</v>
      </c>
      <c r="AT33" s="971">
        <f>KPI!X33</f>
        <v>0</v>
      </c>
      <c r="AU33" s="971">
        <f>KPI!AA33</f>
        <v>0</v>
      </c>
      <c r="AV33" s="971">
        <f>KPI!AD33</f>
        <v>0</v>
      </c>
      <c r="AW33" s="971">
        <f>KPI!AG33</f>
        <v>0</v>
      </c>
      <c r="AX33" s="971">
        <f>KPI!AJ33</f>
        <v>0</v>
      </c>
    </row>
    <row r="34" spans="39:50" x14ac:dyDescent="0.3">
      <c r="AM34" s="467" t="str">
        <f>KPI!B34&amp;" "&amp;KPI!C34</f>
        <v xml:space="preserve">31 </v>
      </c>
      <c r="AN34" s="971">
        <f>KPI!H34</f>
        <v>0</v>
      </c>
      <c r="AO34" s="971">
        <f>KPI!I34</f>
        <v>0</v>
      </c>
      <c r="AP34" s="971">
        <f>KPI!L34</f>
        <v>0</v>
      </c>
      <c r="AQ34" s="971">
        <f>KPI!O34</f>
        <v>0</v>
      </c>
      <c r="AR34" s="971">
        <f>KPI!R34</f>
        <v>0</v>
      </c>
      <c r="AS34" s="971">
        <f>KPI!U34</f>
        <v>0</v>
      </c>
      <c r="AT34" s="971">
        <f>KPI!X34</f>
        <v>0</v>
      </c>
      <c r="AU34" s="971">
        <f>KPI!AA34</f>
        <v>0</v>
      </c>
      <c r="AV34" s="971">
        <f>KPI!AD34</f>
        <v>0</v>
      </c>
      <c r="AW34" s="971">
        <f>KPI!AG34</f>
        <v>0</v>
      </c>
      <c r="AX34" s="971">
        <f>KPI!AJ34</f>
        <v>0</v>
      </c>
    </row>
    <row r="35" spans="39:50" x14ac:dyDescent="0.3">
      <c r="AM35" s="467" t="str">
        <f>KPI!B35&amp;" "&amp;KPI!C35</f>
        <v xml:space="preserve">32 </v>
      </c>
      <c r="AN35" s="971">
        <f>KPI!H35</f>
        <v>0</v>
      </c>
      <c r="AO35" s="971">
        <f>KPI!I35</f>
        <v>0</v>
      </c>
      <c r="AP35" s="971">
        <f>KPI!L35</f>
        <v>0</v>
      </c>
      <c r="AQ35" s="971">
        <f>KPI!O35</f>
        <v>0</v>
      </c>
      <c r="AR35" s="971">
        <f>KPI!R35</f>
        <v>0</v>
      </c>
      <c r="AS35" s="971">
        <f>KPI!U35</f>
        <v>0</v>
      </c>
      <c r="AT35" s="971">
        <f>KPI!X35</f>
        <v>0</v>
      </c>
      <c r="AU35" s="971">
        <f>KPI!AA35</f>
        <v>0</v>
      </c>
      <c r="AV35" s="971">
        <f>KPI!AD35</f>
        <v>0</v>
      </c>
      <c r="AW35" s="971">
        <f>KPI!AG35</f>
        <v>0</v>
      </c>
      <c r="AX35" s="971">
        <f>KPI!AJ35</f>
        <v>0</v>
      </c>
    </row>
    <row r="36" spans="39:50" x14ac:dyDescent="0.3">
      <c r="AM36" s="467" t="str">
        <f>KPI!B36&amp;" "&amp;KPI!C36</f>
        <v xml:space="preserve">33 </v>
      </c>
      <c r="AN36" s="971">
        <f>KPI!H36</f>
        <v>0</v>
      </c>
      <c r="AO36" s="971">
        <f>KPI!I36</f>
        <v>0</v>
      </c>
      <c r="AP36" s="971">
        <f>KPI!L36</f>
        <v>0</v>
      </c>
      <c r="AQ36" s="971">
        <f>KPI!O36</f>
        <v>0</v>
      </c>
      <c r="AR36" s="971">
        <f>KPI!R36</f>
        <v>0</v>
      </c>
      <c r="AS36" s="971">
        <f>KPI!U36</f>
        <v>0</v>
      </c>
      <c r="AT36" s="971">
        <f>KPI!X36</f>
        <v>0</v>
      </c>
      <c r="AU36" s="971">
        <f>KPI!AA36</f>
        <v>0</v>
      </c>
      <c r="AV36" s="971">
        <f>KPI!AD36</f>
        <v>0</v>
      </c>
      <c r="AW36" s="971">
        <f>KPI!AG36</f>
        <v>0</v>
      </c>
      <c r="AX36" s="971">
        <f>KPI!AJ36</f>
        <v>0</v>
      </c>
    </row>
    <row r="37" spans="39:50" x14ac:dyDescent="0.3">
      <c r="AM37" s="467" t="str">
        <f>KPI!B37&amp;" "&amp;KPI!C37</f>
        <v xml:space="preserve">34 </v>
      </c>
      <c r="AN37" s="971">
        <f>KPI!H37</f>
        <v>0</v>
      </c>
      <c r="AO37" s="971">
        <f>KPI!I37</f>
        <v>0</v>
      </c>
      <c r="AP37" s="971">
        <f>KPI!L37</f>
        <v>0</v>
      </c>
      <c r="AQ37" s="971">
        <f>KPI!O37</f>
        <v>0</v>
      </c>
      <c r="AR37" s="971">
        <f>KPI!R37</f>
        <v>0</v>
      </c>
      <c r="AS37" s="971">
        <f>KPI!U37</f>
        <v>0</v>
      </c>
      <c r="AT37" s="971">
        <f>KPI!X37</f>
        <v>0</v>
      </c>
      <c r="AU37" s="971">
        <f>KPI!AA37</f>
        <v>0</v>
      </c>
      <c r="AV37" s="971">
        <f>KPI!AD37</f>
        <v>0</v>
      </c>
      <c r="AW37" s="971">
        <f>KPI!AG37</f>
        <v>0</v>
      </c>
      <c r="AX37" s="971">
        <f>KPI!AJ37</f>
        <v>0</v>
      </c>
    </row>
    <row r="38" spans="39:50" x14ac:dyDescent="0.3">
      <c r="AM38" s="467" t="str">
        <f>KPI!B38&amp;" "&amp;KPI!C38</f>
        <v xml:space="preserve">35 </v>
      </c>
      <c r="AN38" s="971">
        <f>KPI!H38</f>
        <v>0</v>
      </c>
      <c r="AO38" s="971">
        <f>KPI!I38</f>
        <v>0</v>
      </c>
      <c r="AP38" s="971">
        <f>KPI!L38</f>
        <v>0</v>
      </c>
      <c r="AQ38" s="971">
        <f>KPI!O38</f>
        <v>0</v>
      </c>
      <c r="AR38" s="971">
        <f>KPI!R38</f>
        <v>0</v>
      </c>
      <c r="AS38" s="971">
        <f>KPI!U38</f>
        <v>0</v>
      </c>
      <c r="AT38" s="971">
        <f>KPI!X38</f>
        <v>0</v>
      </c>
      <c r="AU38" s="971">
        <f>KPI!AA38</f>
        <v>0</v>
      </c>
      <c r="AV38" s="971">
        <f>KPI!AD38</f>
        <v>0</v>
      </c>
      <c r="AW38" s="971">
        <f>KPI!AG38</f>
        <v>0</v>
      </c>
      <c r="AX38" s="971">
        <f>KPI!AJ38</f>
        <v>0</v>
      </c>
    </row>
    <row r="39" spans="39:50" x14ac:dyDescent="0.3">
      <c r="AM39" s="467" t="str">
        <f>KPI!B39&amp;" "&amp;KPI!C39</f>
        <v xml:space="preserve">36 </v>
      </c>
      <c r="AN39" s="971">
        <f>KPI!H39</f>
        <v>0</v>
      </c>
      <c r="AO39" s="971">
        <f>KPI!I39</f>
        <v>0</v>
      </c>
      <c r="AP39" s="971">
        <f>KPI!L39</f>
        <v>0</v>
      </c>
      <c r="AQ39" s="971">
        <f>KPI!O39</f>
        <v>0</v>
      </c>
      <c r="AR39" s="971">
        <f>KPI!R39</f>
        <v>0</v>
      </c>
      <c r="AS39" s="971">
        <f>KPI!U39</f>
        <v>0</v>
      </c>
      <c r="AT39" s="971">
        <f>KPI!X39</f>
        <v>0</v>
      </c>
      <c r="AU39" s="971">
        <f>KPI!AA39</f>
        <v>0</v>
      </c>
      <c r="AV39" s="971">
        <f>KPI!AD39</f>
        <v>0</v>
      </c>
      <c r="AW39" s="971">
        <f>KPI!AG39</f>
        <v>0</v>
      </c>
      <c r="AX39" s="971">
        <f>KPI!AJ39</f>
        <v>0</v>
      </c>
    </row>
    <row r="40" spans="39:50" x14ac:dyDescent="0.3">
      <c r="AM40" s="467" t="str">
        <f>KPI!B40&amp;" "&amp;KPI!C40</f>
        <v xml:space="preserve">37 </v>
      </c>
      <c r="AN40" s="971">
        <f>KPI!H40</f>
        <v>0</v>
      </c>
      <c r="AO40" s="971">
        <f>KPI!I40</f>
        <v>0</v>
      </c>
      <c r="AP40" s="971">
        <f>KPI!L40</f>
        <v>0</v>
      </c>
      <c r="AQ40" s="971">
        <f>KPI!O40</f>
        <v>0</v>
      </c>
      <c r="AR40" s="971">
        <f>KPI!R40</f>
        <v>0</v>
      </c>
      <c r="AS40" s="971">
        <f>KPI!U40</f>
        <v>0</v>
      </c>
      <c r="AT40" s="971">
        <f>KPI!X40</f>
        <v>0</v>
      </c>
      <c r="AU40" s="971">
        <f>KPI!AA40</f>
        <v>0</v>
      </c>
      <c r="AV40" s="971">
        <f>KPI!AD40</f>
        <v>0</v>
      </c>
      <c r="AW40" s="971">
        <f>KPI!AG40</f>
        <v>0</v>
      </c>
      <c r="AX40" s="971">
        <f>KPI!AJ40</f>
        <v>0</v>
      </c>
    </row>
    <row r="41" spans="39:50" x14ac:dyDescent="0.3">
      <c r="AM41" s="467" t="str">
        <f>KPI!B41&amp;" "&amp;KPI!C41</f>
        <v xml:space="preserve">38 </v>
      </c>
      <c r="AN41" s="971">
        <f>KPI!H41</f>
        <v>0</v>
      </c>
      <c r="AO41" s="971">
        <f>KPI!I41</f>
        <v>0</v>
      </c>
      <c r="AP41" s="971">
        <f>KPI!L41</f>
        <v>0</v>
      </c>
      <c r="AQ41" s="971">
        <f>KPI!O41</f>
        <v>0</v>
      </c>
      <c r="AR41" s="971">
        <f>KPI!R41</f>
        <v>0</v>
      </c>
      <c r="AS41" s="971">
        <f>KPI!U41</f>
        <v>0</v>
      </c>
      <c r="AT41" s="971">
        <f>KPI!X41</f>
        <v>0</v>
      </c>
      <c r="AU41" s="971">
        <f>KPI!AA41</f>
        <v>0</v>
      </c>
      <c r="AV41" s="971">
        <f>KPI!AD41</f>
        <v>0</v>
      </c>
      <c r="AW41" s="971">
        <f>KPI!AG41</f>
        <v>0</v>
      </c>
      <c r="AX41" s="971">
        <f>KPI!AJ41</f>
        <v>0</v>
      </c>
    </row>
    <row r="42" spans="39:50" x14ac:dyDescent="0.3">
      <c r="AM42" s="467" t="str">
        <f>KPI!B42&amp;" "&amp;KPI!C42</f>
        <v xml:space="preserve">39 </v>
      </c>
      <c r="AN42" s="971">
        <f>KPI!H42</f>
        <v>0</v>
      </c>
      <c r="AO42" s="971">
        <f>KPI!I42</f>
        <v>0</v>
      </c>
      <c r="AP42" s="971">
        <f>KPI!L42</f>
        <v>0</v>
      </c>
      <c r="AQ42" s="971">
        <f>KPI!O42</f>
        <v>0</v>
      </c>
      <c r="AR42" s="971">
        <f>KPI!R42</f>
        <v>0</v>
      </c>
      <c r="AS42" s="971">
        <f>KPI!U42</f>
        <v>0</v>
      </c>
      <c r="AT42" s="971">
        <f>KPI!X42</f>
        <v>0</v>
      </c>
      <c r="AU42" s="971">
        <f>KPI!AA42</f>
        <v>0</v>
      </c>
      <c r="AV42" s="971">
        <f>KPI!AD42</f>
        <v>0</v>
      </c>
      <c r="AW42" s="971">
        <f>KPI!AG42</f>
        <v>0</v>
      </c>
      <c r="AX42" s="971">
        <f>KPI!AJ42</f>
        <v>0</v>
      </c>
    </row>
    <row r="43" spans="39:50" x14ac:dyDescent="0.3">
      <c r="AM43" s="467" t="str">
        <f>KPI!B43&amp;" "&amp;KPI!C43</f>
        <v xml:space="preserve">40 </v>
      </c>
      <c r="AN43" s="971">
        <f>KPI!H43</f>
        <v>0</v>
      </c>
      <c r="AO43" s="971">
        <f>KPI!I43</f>
        <v>0</v>
      </c>
      <c r="AP43" s="971">
        <f>KPI!L43</f>
        <v>0</v>
      </c>
      <c r="AQ43" s="971">
        <f>KPI!O43</f>
        <v>0</v>
      </c>
      <c r="AR43" s="971">
        <f>KPI!R43</f>
        <v>0</v>
      </c>
      <c r="AS43" s="971">
        <f>KPI!U43</f>
        <v>0</v>
      </c>
      <c r="AT43" s="971">
        <f>KPI!X43</f>
        <v>0</v>
      </c>
      <c r="AU43" s="971">
        <f>KPI!AA43</f>
        <v>0</v>
      </c>
      <c r="AV43" s="971">
        <f>KPI!AD43</f>
        <v>0</v>
      </c>
      <c r="AW43" s="971">
        <f>KPI!AG43</f>
        <v>0</v>
      </c>
      <c r="AX43" s="971">
        <f>KPI!AJ43</f>
        <v>0</v>
      </c>
    </row>
    <row r="44" spans="39:50" x14ac:dyDescent="0.3">
      <c r="AM44" s="467" t="str">
        <f>KPI!B44&amp;" "&amp;KPI!C44</f>
        <v xml:space="preserve">41 </v>
      </c>
      <c r="AN44" s="971">
        <f>KPI!H44</f>
        <v>0</v>
      </c>
      <c r="AO44" s="971">
        <f>KPI!I44</f>
        <v>0</v>
      </c>
      <c r="AP44" s="971">
        <f>KPI!L44</f>
        <v>0</v>
      </c>
      <c r="AQ44" s="971">
        <f>KPI!O44</f>
        <v>0</v>
      </c>
      <c r="AR44" s="971">
        <f>KPI!R44</f>
        <v>0</v>
      </c>
      <c r="AS44" s="971">
        <f>KPI!U44</f>
        <v>0</v>
      </c>
      <c r="AT44" s="971">
        <f>KPI!X44</f>
        <v>0</v>
      </c>
      <c r="AU44" s="971">
        <f>KPI!AA44</f>
        <v>0</v>
      </c>
      <c r="AV44" s="971">
        <f>KPI!AD44</f>
        <v>0</v>
      </c>
      <c r="AW44" s="971">
        <f>KPI!AG44</f>
        <v>0</v>
      </c>
      <c r="AX44" s="971">
        <f>KPI!AJ44</f>
        <v>0</v>
      </c>
    </row>
    <row r="45" spans="39:50" x14ac:dyDescent="0.3">
      <c r="AM45" s="467" t="str">
        <f>KPI!B45&amp;" "&amp;KPI!C45</f>
        <v xml:space="preserve">42 </v>
      </c>
      <c r="AN45" s="971">
        <f>KPI!H45</f>
        <v>0</v>
      </c>
      <c r="AO45" s="971">
        <f>KPI!I45</f>
        <v>0</v>
      </c>
      <c r="AP45" s="971">
        <f>KPI!L45</f>
        <v>0</v>
      </c>
      <c r="AQ45" s="971">
        <f>KPI!O45</f>
        <v>0</v>
      </c>
      <c r="AR45" s="971">
        <f>KPI!R45</f>
        <v>0</v>
      </c>
      <c r="AS45" s="971">
        <f>KPI!U45</f>
        <v>0</v>
      </c>
      <c r="AT45" s="971">
        <f>KPI!X45</f>
        <v>0</v>
      </c>
      <c r="AU45" s="971">
        <f>KPI!AA45</f>
        <v>0</v>
      </c>
      <c r="AV45" s="971">
        <f>KPI!AD45</f>
        <v>0</v>
      </c>
      <c r="AW45" s="971">
        <f>KPI!AG45</f>
        <v>0</v>
      </c>
      <c r="AX45" s="971">
        <f>KPI!AJ45</f>
        <v>0</v>
      </c>
    </row>
    <row r="46" spans="39:50" x14ac:dyDescent="0.3">
      <c r="AM46" s="467" t="str">
        <f>KPI!B46&amp;" "&amp;KPI!C46</f>
        <v xml:space="preserve">43 </v>
      </c>
      <c r="AN46" s="971">
        <f>KPI!H46</f>
        <v>0</v>
      </c>
      <c r="AO46" s="971">
        <f>KPI!I46</f>
        <v>0</v>
      </c>
      <c r="AP46" s="971">
        <f>KPI!L46</f>
        <v>0</v>
      </c>
      <c r="AQ46" s="971">
        <f>KPI!O46</f>
        <v>0</v>
      </c>
      <c r="AR46" s="971">
        <f>KPI!R46</f>
        <v>0</v>
      </c>
      <c r="AS46" s="971">
        <f>KPI!U46</f>
        <v>0</v>
      </c>
      <c r="AT46" s="971">
        <f>KPI!X46</f>
        <v>0</v>
      </c>
      <c r="AU46" s="971">
        <f>KPI!AA46</f>
        <v>0</v>
      </c>
      <c r="AV46" s="971">
        <f>KPI!AD46</f>
        <v>0</v>
      </c>
      <c r="AW46" s="971">
        <f>KPI!AG46</f>
        <v>0</v>
      </c>
      <c r="AX46" s="971">
        <f>KPI!AJ46</f>
        <v>0</v>
      </c>
    </row>
    <row r="47" spans="39:50" x14ac:dyDescent="0.3">
      <c r="AM47" s="467" t="str">
        <f>KPI!B47&amp;" "&amp;KPI!C47</f>
        <v xml:space="preserve">44 </v>
      </c>
      <c r="AN47" s="971">
        <f>KPI!H47</f>
        <v>0</v>
      </c>
      <c r="AO47" s="971">
        <f>KPI!I47</f>
        <v>0</v>
      </c>
      <c r="AP47" s="971">
        <f>KPI!L47</f>
        <v>0</v>
      </c>
      <c r="AQ47" s="971">
        <f>KPI!O47</f>
        <v>0</v>
      </c>
      <c r="AR47" s="971">
        <f>KPI!R47</f>
        <v>0</v>
      </c>
      <c r="AS47" s="971">
        <f>KPI!U47</f>
        <v>0</v>
      </c>
      <c r="AT47" s="971">
        <f>KPI!X47</f>
        <v>0</v>
      </c>
      <c r="AU47" s="971">
        <f>KPI!AA47</f>
        <v>0</v>
      </c>
      <c r="AV47" s="971">
        <f>KPI!AD47</f>
        <v>0</v>
      </c>
      <c r="AW47" s="971">
        <f>KPI!AG47</f>
        <v>0</v>
      </c>
      <c r="AX47" s="971">
        <f>KPI!AJ47</f>
        <v>0</v>
      </c>
    </row>
    <row r="48" spans="39:50" x14ac:dyDescent="0.3">
      <c r="AM48" s="467" t="str">
        <f>KPI!B48&amp;" "&amp;KPI!C48</f>
        <v xml:space="preserve">45 </v>
      </c>
      <c r="AN48" s="971">
        <f>KPI!H48</f>
        <v>0</v>
      </c>
      <c r="AO48" s="971">
        <f>KPI!I48</f>
        <v>0</v>
      </c>
      <c r="AP48" s="971">
        <f>KPI!L48</f>
        <v>0</v>
      </c>
      <c r="AQ48" s="971">
        <f>KPI!O48</f>
        <v>0</v>
      </c>
      <c r="AR48" s="971">
        <f>KPI!R48</f>
        <v>0</v>
      </c>
      <c r="AS48" s="971">
        <f>KPI!U48</f>
        <v>0</v>
      </c>
      <c r="AT48" s="971">
        <f>KPI!X48</f>
        <v>0</v>
      </c>
      <c r="AU48" s="971">
        <f>KPI!AA48</f>
        <v>0</v>
      </c>
      <c r="AV48" s="971">
        <f>KPI!AD48</f>
        <v>0</v>
      </c>
      <c r="AW48" s="971">
        <f>KPI!AG48</f>
        <v>0</v>
      </c>
      <c r="AX48" s="971">
        <f>KPI!AJ48</f>
        <v>0</v>
      </c>
    </row>
    <row r="49" spans="39:50" x14ac:dyDescent="0.3">
      <c r="AM49" s="467" t="str">
        <f>KPI!B49&amp;" "&amp;KPI!C49</f>
        <v xml:space="preserve">46 </v>
      </c>
      <c r="AN49" s="971">
        <f>KPI!H49</f>
        <v>0</v>
      </c>
      <c r="AO49" s="971">
        <f>KPI!I49</f>
        <v>0</v>
      </c>
      <c r="AP49" s="971">
        <f>KPI!L49</f>
        <v>0</v>
      </c>
      <c r="AQ49" s="971">
        <f>KPI!O49</f>
        <v>0</v>
      </c>
      <c r="AR49" s="971">
        <f>KPI!R49</f>
        <v>0</v>
      </c>
      <c r="AS49" s="971">
        <f>KPI!U49</f>
        <v>0</v>
      </c>
      <c r="AT49" s="971">
        <f>KPI!X49</f>
        <v>0</v>
      </c>
      <c r="AU49" s="971">
        <f>KPI!AA49</f>
        <v>0</v>
      </c>
      <c r="AV49" s="971">
        <f>KPI!AD49</f>
        <v>0</v>
      </c>
      <c r="AW49" s="971">
        <f>KPI!AG49</f>
        <v>0</v>
      </c>
      <c r="AX49" s="971">
        <f>KPI!AJ49</f>
        <v>0</v>
      </c>
    </row>
    <row r="50" spans="39:50" x14ac:dyDescent="0.3">
      <c r="AM50" s="467" t="str">
        <f>KPI!B50&amp;" "&amp;KPI!C50</f>
        <v xml:space="preserve">47 </v>
      </c>
      <c r="AN50" s="971">
        <f>KPI!H50</f>
        <v>0</v>
      </c>
      <c r="AO50" s="971">
        <f>KPI!I50</f>
        <v>0</v>
      </c>
      <c r="AP50" s="971">
        <f>KPI!L50</f>
        <v>0</v>
      </c>
      <c r="AQ50" s="971">
        <f>KPI!O50</f>
        <v>0</v>
      </c>
      <c r="AR50" s="971">
        <f>KPI!R50</f>
        <v>0</v>
      </c>
      <c r="AS50" s="971">
        <f>KPI!U50</f>
        <v>0</v>
      </c>
      <c r="AT50" s="971">
        <f>KPI!X50</f>
        <v>0</v>
      </c>
      <c r="AU50" s="971">
        <f>KPI!AA50</f>
        <v>0</v>
      </c>
      <c r="AV50" s="971">
        <f>KPI!AD50</f>
        <v>0</v>
      </c>
      <c r="AW50" s="971">
        <f>KPI!AG50</f>
        <v>0</v>
      </c>
      <c r="AX50" s="971">
        <f>KPI!AJ50</f>
        <v>0</v>
      </c>
    </row>
    <row r="51" spans="39:50" x14ac:dyDescent="0.3">
      <c r="AM51" s="467" t="str">
        <f>KPI!B51&amp;" "&amp;KPI!C51</f>
        <v xml:space="preserve">48 </v>
      </c>
      <c r="AN51" s="971">
        <f>KPI!H51</f>
        <v>0</v>
      </c>
      <c r="AO51" s="971">
        <f>KPI!I51</f>
        <v>0</v>
      </c>
      <c r="AP51" s="971">
        <f>KPI!L51</f>
        <v>0</v>
      </c>
      <c r="AQ51" s="971">
        <f>KPI!O51</f>
        <v>0</v>
      </c>
      <c r="AR51" s="971">
        <f>KPI!R51</f>
        <v>0</v>
      </c>
      <c r="AS51" s="971">
        <f>KPI!U51</f>
        <v>0</v>
      </c>
      <c r="AT51" s="971">
        <f>KPI!X51</f>
        <v>0</v>
      </c>
      <c r="AU51" s="971">
        <f>KPI!AA51</f>
        <v>0</v>
      </c>
      <c r="AV51" s="971">
        <f>KPI!AD51</f>
        <v>0</v>
      </c>
      <c r="AW51" s="971">
        <f>KPI!AG51</f>
        <v>0</v>
      </c>
      <c r="AX51" s="971">
        <f>KPI!AJ51</f>
        <v>0</v>
      </c>
    </row>
    <row r="52" spans="39:50" x14ac:dyDescent="0.3">
      <c r="AM52" s="467" t="str">
        <f>KPI!B52&amp;" "&amp;KPI!C52</f>
        <v xml:space="preserve">49 </v>
      </c>
      <c r="AN52" s="971">
        <f>KPI!H52</f>
        <v>0</v>
      </c>
      <c r="AO52" s="971">
        <f>KPI!I52</f>
        <v>0</v>
      </c>
      <c r="AP52" s="971">
        <f>KPI!L52</f>
        <v>0</v>
      </c>
      <c r="AQ52" s="971">
        <f>KPI!O52</f>
        <v>0</v>
      </c>
      <c r="AR52" s="971">
        <f>KPI!R52</f>
        <v>0</v>
      </c>
      <c r="AS52" s="971">
        <f>KPI!U52</f>
        <v>0</v>
      </c>
      <c r="AT52" s="971">
        <f>KPI!X52</f>
        <v>0</v>
      </c>
      <c r="AU52" s="971">
        <f>KPI!AA52</f>
        <v>0</v>
      </c>
      <c r="AV52" s="971">
        <f>KPI!AD52</f>
        <v>0</v>
      </c>
      <c r="AW52" s="971">
        <f>KPI!AG52</f>
        <v>0</v>
      </c>
      <c r="AX52" s="971">
        <f>KPI!AJ52</f>
        <v>0</v>
      </c>
    </row>
    <row r="53" spans="39:50" x14ac:dyDescent="0.3">
      <c r="AM53" s="467" t="str">
        <f>KPI!B53&amp;" "&amp;KPI!C53</f>
        <v xml:space="preserve">50 </v>
      </c>
      <c r="AN53" s="971">
        <f>KPI!H53</f>
        <v>0</v>
      </c>
      <c r="AO53" s="971">
        <f>KPI!I53</f>
        <v>0</v>
      </c>
      <c r="AP53" s="971">
        <f>KPI!L53</f>
        <v>0</v>
      </c>
      <c r="AQ53" s="971">
        <f>KPI!O53</f>
        <v>0</v>
      </c>
      <c r="AR53" s="971">
        <f>KPI!R53</f>
        <v>0</v>
      </c>
      <c r="AS53" s="971">
        <f>KPI!U53</f>
        <v>0</v>
      </c>
      <c r="AT53" s="971">
        <f>KPI!X53</f>
        <v>0</v>
      </c>
      <c r="AU53" s="971">
        <f>KPI!AA53</f>
        <v>0</v>
      </c>
      <c r="AV53" s="971">
        <f>KPI!AD53</f>
        <v>0</v>
      </c>
      <c r="AW53" s="971">
        <f>KPI!AG53</f>
        <v>0</v>
      </c>
      <c r="AX53" s="971">
        <f>KPI!AJ53</f>
        <v>0</v>
      </c>
    </row>
    <row r="71" spans="1:1" ht="28.8" x14ac:dyDescent="0.55000000000000004">
      <c r="A71" s="459" t="str">
        <f ca="1">B2</f>
        <v>Indicateurs (KPI)</v>
      </c>
    </row>
  </sheetData>
  <sheetProtection sheet="1" objects="1" scenarios="1" formatCells="0" formatColumns="0" formatRows="0" insertHyperlinks="0" sort="0" autoFilter="0"/>
  <pageMargins left="0.51181102362204722" right="0.51181102362204722" top="0.39370078740157483" bottom="0.39370078740157483" header="0.11811023622047245" footer="0.31496062992125984"/>
  <pageSetup paperSize="9" scale="53" fitToWidth="2" fitToHeight="2" orientation="landscape" verticalDpi="1200" r:id="rId1"/>
  <headerFooter>
    <oddFooter>&amp;C&amp;K01+048printed: &amp;D&amp;R&amp;K01+049&amp;P/&amp;N</oddFooter>
  </headerFooter>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Kennzahlen2">
    <tabColor theme="7" tint="0.39997558519241921"/>
  </sheetPr>
  <dimension ref="B1:AF56"/>
  <sheetViews>
    <sheetView showGridLines="0" zoomScaleNormal="100" workbookViewId="0">
      <pane ySplit="5" topLeftCell="A35" activePane="bottomLeft" state="frozen"/>
      <selection activeCell="C6" sqref="C6"/>
      <selection pane="bottomLeft" activeCell="A2" sqref="A2"/>
    </sheetView>
  </sheetViews>
  <sheetFormatPr baseColWidth="10" defaultColWidth="11.44140625" defaultRowHeight="13.8" x14ac:dyDescent="0.3"/>
  <cols>
    <col min="1" max="1" width="6.44140625" style="991" customWidth="1"/>
    <col min="2" max="2" width="5.5546875" style="992" customWidth="1"/>
    <col min="3" max="3" width="61" style="990" customWidth="1"/>
    <col min="4" max="4" width="39.5546875" style="991" customWidth="1"/>
    <col min="5" max="5" width="32.33203125" style="991" customWidth="1"/>
    <col min="6" max="6" width="19.33203125" style="991" customWidth="1"/>
    <col min="7" max="7" width="30.44140625" style="991" customWidth="1"/>
    <col min="8" max="26" width="11.44140625" style="991"/>
    <col min="27" max="32" width="0" style="991" hidden="1" customWidth="1"/>
    <col min="33" max="16384" width="11.44140625" style="991"/>
  </cols>
  <sheetData>
    <row r="1" spans="2:32" s="40" customFormat="1" ht="45" customHeight="1" x14ac:dyDescent="0.55000000000000004">
      <c r="B1" s="973" t="str">
        <f ca="1">' '!A104</f>
        <v xml:space="preserve">I N D I C A T E U R S   C H I F F R E S   C L E S </v>
      </c>
      <c r="C1" s="974"/>
      <c r="D1" s="975"/>
      <c r="E1" s="596"/>
      <c r="F1" s="596"/>
      <c r="G1" s="596"/>
    </row>
    <row r="2" spans="2:32" s="41" customFormat="1" ht="5.85" customHeight="1" x14ac:dyDescent="0.3">
      <c r="B2" s="216"/>
      <c r="C2" s="976"/>
    </row>
    <row r="3" spans="2:32" s="41" customFormat="1" ht="5.25" customHeight="1" x14ac:dyDescent="0.3">
      <c r="B3" s="216"/>
      <c r="C3" s="976"/>
    </row>
    <row r="4" spans="2:32" s="40" customFormat="1" ht="16.5" customHeight="1" x14ac:dyDescent="0.3">
      <c r="B4" s="977"/>
      <c r="C4" s="978"/>
      <c r="D4" s="977"/>
      <c r="E4" s="977"/>
      <c r="F4" s="977"/>
      <c r="G4" s="977"/>
    </row>
    <row r="5" spans="2:32" s="983" customFormat="1" ht="36.75" customHeight="1" x14ac:dyDescent="0.3">
      <c r="B5" s="979"/>
      <c r="C5" s="980" t="str">
        <f ca="1">' '!A99</f>
        <v>Description/Remarques</v>
      </c>
      <c r="D5" s="981" t="str">
        <f ca="1">' '!$A$98</f>
        <v>Calcul</v>
      </c>
      <c r="E5" s="980" t="str">
        <f ca="1">' '!$A$100</f>
        <v>Source</v>
      </c>
      <c r="F5" s="982" t="str">
        <f ca="1">' '!$A$102</f>
        <v>Moment de l'enquête</v>
      </c>
      <c r="G5" s="982" t="str">
        <f ca="1">' '!A101</f>
        <v>Comparaison avec la branche</v>
      </c>
    </row>
    <row r="6" spans="2:32" s="739" customFormat="1" ht="40.5" customHeight="1" x14ac:dyDescent="0.3">
      <c r="B6" s="984">
        <v>1</v>
      </c>
      <c r="C6" s="985" t="str">
        <f>IF(KPI!C4&lt;&gt;"",KPI!C4,"")</f>
        <v>Umsatz Gesamt</v>
      </c>
      <c r="D6" s="4" t="s">
        <v>1102</v>
      </c>
      <c r="E6" s="4"/>
      <c r="F6" s="5"/>
      <c r="G6" s="4"/>
      <c r="AA6" s="984"/>
      <c r="AB6" s="985"/>
      <c r="AC6" s="4"/>
      <c r="AD6" s="4"/>
      <c r="AE6" s="5"/>
      <c r="AF6" s="4"/>
    </row>
    <row r="7" spans="2:32" s="739" customFormat="1" ht="43.2" x14ac:dyDescent="0.3">
      <c r="B7" s="986">
        <v>2</v>
      </c>
      <c r="C7" s="987" t="str">
        <f>IF(KPI!C5&lt;&gt;"",KPI!C5,"")</f>
        <v>Personalentwicklung</v>
      </c>
      <c r="D7" s="1" t="s">
        <v>1102</v>
      </c>
      <c r="E7" s="1"/>
      <c r="F7" s="2"/>
      <c r="G7" s="3"/>
      <c r="AA7" s="986"/>
      <c r="AB7" s="987"/>
      <c r="AC7" s="1"/>
      <c r="AD7" s="1"/>
      <c r="AE7" s="2"/>
      <c r="AF7" s="3"/>
    </row>
    <row r="8" spans="2:32" s="739" customFormat="1" ht="43.2" x14ac:dyDescent="0.3">
      <c r="B8" s="984">
        <v>3</v>
      </c>
      <c r="C8" s="985" t="str">
        <f>IF(KPI!C6&lt;&gt;"",KPI!C6,"")</f>
        <v>Test</v>
      </c>
      <c r="D8" s="4" t="s">
        <v>1102</v>
      </c>
      <c r="E8" s="4"/>
      <c r="F8" s="5"/>
      <c r="G8" s="4"/>
    </row>
    <row r="9" spans="2:32" s="739" customFormat="1" ht="50.25" customHeight="1" x14ac:dyDescent="0.3">
      <c r="B9" s="986">
        <v>4</v>
      </c>
      <c r="C9" s="987" t="str">
        <f>IF(KPI!C7&lt;&gt;"",KPI!C7,"")</f>
        <v/>
      </c>
      <c r="D9" s="1"/>
      <c r="E9" s="1"/>
      <c r="F9" s="2"/>
      <c r="G9" s="3"/>
    </row>
    <row r="10" spans="2:32" s="739" customFormat="1" ht="43.2" x14ac:dyDescent="0.3">
      <c r="B10" s="984">
        <v>5</v>
      </c>
      <c r="C10" s="985" t="str">
        <f>IF(KPI!C8&lt;&gt;"",KPI!C8,"")</f>
        <v/>
      </c>
      <c r="D10" s="4" t="s">
        <v>1102</v>
      </c>
      <c r="E10" s="4"/>
      <c r="F10" s="5"/>
      <c r="G10" s="4"/>
    </row>
    <row r="11" spans="2:32" s="739" customFormat="1" ht="43.2" x14ac:dyDescent="0.3">
      <c r="B11" s="986">
        <v>6</v>
      </c>
      <c r="C11" s="987" t="str">
        <f>IF(KPI!C9&lt;&gt;"",KPI!C9,"")</f>
        <v/>
      </c>
      <c r="D11" s="1" t="s">
        <v>1102</v>
      </c>
      <c r="E11" s="1"/>
      <c r="F11" s="2"/>
      <c r="G11" s="3"/>
    </row>
    <row r="12" spans="2:32" s="739" customFormat="1" ht="43.2" x14ac:dyDescent="0.3">
      <c r="B12" s="984">
        <v>7</v>
      </c>
      <c r="C12" s="985" t="str">
        <f>IF(KPI!C10&lt;&gt;"",KPI!C10,"")</f>
        <v/>
      </c>
      <c r="D12" s="4" t="s">
        <v>1102</v>
      </c>
      <c r="E12" s="4"/>
      <c r="F12" s="5"/>
      <c r="G12" s="4"/>
    </row>
    <row r="13" spans="2:32" s="739" customFormat="1" ht="43.2" x14ac:dyDescent="0.3">
      <c r="B13" s="986">
        <v>8</v>
      </c>
      <c r="C13" s="987" t="str">
        <f>IF(KPI!C11&lt;&gt;"",KPI!C11,"")</f>
        <v/>
      </c>
      <c r="D13" s="1" t="s">
        <v>1102</v>
      </c>
      <c r="E13" s="1"/>
      <c r="F13" s="2"/>
      <c r="G13" s="3"/>
    </row>
    <row r="14" spans="2:32" s="739" customFormat="1" ht="43.2" x14ac:dyDescent="0.3">
      <c r="B14" s="984">
        <v>9</v>
      </c>
      <c r="C14" s="985" t="str">
        <f>IF(KPI!C12&lt;&gt;"",KPI!C12,"")</f>
        <v/>
      </c>
      <c r="D14" s="4" t="s">
        <v>1102</v>
      </c>
      <c r="E14" s="4"/>
      <c r="F14" s="5"/>
      <c r="G14" s="4"/>
    </row>
    <row r="15" spans="2:32" s="739" customFormat="1" ht="43.2" x14ac:dyDescent="0.3">
      <c r="B15" s="986">
        <v>10</v>
      </c>
      <c r="C15" s="987" t="str">
        <f>IF(KPI!C13&lt;&gt;"",KPI!C13,"")</f>
        <v/>
      </c>
      <c r="D15" s="1" t="s">
        <v>1102</v>
      </c>
      <c r="E15" s="1"/>
      <c r="F15" s="2"/>
      <c r="G15" s="3"/>
    </row>
    <row r="16" spans="2:32" s="739" customFormat="1" ht="43.2" x14ac:dyDescent="0.3">
      <c r="B16" s="984">
        <v>11</v>
      </c>
      <c r="C16" s="985" t="str">
        <f>IF(KPI!C14&lt;&gt;"",KPI!C14,"")</f>
        <v/>
      </c>
      <c r="D16" s="4" t="s">
        <v>1102</v>
      </c>
      <c r="E16" s="4"/>
      <c r="F16" s="5"/>
      <c r="G16" s="4"/>
    </row>
    <row r="17" spans="2:7" s="739" customFormat="1" ht="43.2" x14ac:dyDescent="0.3">
      <c r="B17" s="986">
        <v>12</v>
      </c>
      <c r="C17" s="987" t="str">
        <f>IF(KPI!C15&lt;&gt;"",KPI!C15,"")</f>
        <v/>
      </c>
      <c r="D17" s="1" t="s">
        <v>1102</v>
      </c>
      <c r="E17" s="1"/>
      <c r="F17" s="2"/>
      <c r="G17" s="3"/>
    </row>
    <row r="18" spans="2:7" s="739" customFormat="1" ht="43.2" x14ac:dyDescent="0.3">
      <c r="B18" s="984">
        <v>13</v>
      </c>
      <c r="C18" s="985" t="str">
        <f>IF(KPI!C16&lt;&gt;"",KPI!C16,"")</f>
        <v/>
      </c>
      <c r="D18" s="4" t="s">
        <v>1102</v>
      </c>
      <c r="E18" s="4"/>
      <c r="F18" s="5"/>
      <c r="G18" s="4"/>
    </row>
    <row r="19" spans="2:7" s="739" customFormat="1" ht="43.2" x14ac:dyDescent="0.3">
      <c r="B19" s="986">
        <v>14</v>
      </c>
      <c r="C19" s="987" t="str">
        <f>IF(KPI!C17&lt;&gt;"",KPI!C17,"")</f>
        <v/>
      </c>
      <c r="D19" s="1" t="s">
        <v>1102</v>
      </c>
      <c r="E19" s="1"/>
      <c r="F19" s="2"/>
      <c r="G19" s="3"/>
    </row>
    <row r="20" spans="2:7" s="739" customFormat="1" ht="43.2" x14ac:dyDescent="0.3">
      <c r="B20" s="984">
        <v>15</v>
      </c>
      <c r="C20" s="985" t="str">
        <f>IF(KPI!C18&lt;&gt;"",KPI!C18,"")</f>
        <v/>
      </c>
      <c r="D20" s="4" t="s">
        <v>1102</v>
      </c>
      <c r="E20" s="4"/>
      <c r="F20" s="5"/>
      <c r="G20" s="4"/>
    </row>
    <row r="21" spans="2:7" s="739" customFormat="1" ht="43.2" x14ac:dyDescent="0.3">
      <c r="B21" s="986">
        <v>16</v>
      </c>
      <c r="C21" s="987" t="str">
        <f>IF(KPI!C19&lt;&gt;"",KPI!C19,"")</f>
        <v/>
      </c>
      <c r="D21" s="1" t="s">
        <v>1102</v>
      </c>
      <c r="E21" s="1"/>
      <c r="F21" s="2"/>
      <c r="G21" s="3"/>
    </row>
    <row r="22" spans="2:7" s="739" customFormat="1" ht="43.2" x14ac:dyDescent="0.3">
      <c r="B22" s="984">
        <v>17</v>
      </c>
      <c r="C22" s="985" t="str">
        <f>IF(KPI!C20&lt;&gt;"",KPI!C20,"")</f>
        <v/>
      </c>
      <c r="D22" s="4" t="s">
        <v>1102</v>
      </c>
      <c r="E22" s="4"/>
      <c r="F22" s="5"/>
      <c r="G22" s="4"/>
    </row>
    <row r="23" spans="2:7" s="739" customFormat="1" ht="43.2" x14ac:dyDescent="0.3">
      <c r="B23" s="986">
        <v>18</v>
      </c>
      <c r="C23" s="987" t="str">
        <f>IF(KPI!C21&lt;&gt;"",KPI!C21,"")</f>
        <v/>
      </c>
      <c r="D23" s="1" t="s">
        <v>1102</v>
      </c>
      <c r="E23" s="1"/>
      <c r="F23" s="2"/>
      <c r="G23" s="3"/>
    </row>
    <row r="24" spans="2:7" s="739" customFormat="1" ht="43.2" x14ac:dyDescent="0.3">
      <c r="B24" s="984">
        <v>19</v>
      </c>
      <c r="C24" s="985" t="str">
        <f>IF(KPI!C22&lt;&gt;"",KPI!C22,"")</f>
        <v/>
      </c>
      <c r="D24" s="4" t="s">
        <v>1102</v>
      </c>
      <c r="E24" s="4"/>
      <c r="F24" s="5"/>
      <c r="G24" s="4"/>
    </row>
    <row r="25" spans="2:7" s="739" customFormat="1" ht="43.2" x14ac:dyDescent="0.3">
      <c r="B25" s="986">
        <v>20</v>
      </c>
      <c r="C25" s="987" t="str">
        <f>IF(KPI!C23&lt;&gt;"",KPI!C23,"")</f>
        <v/>
      </c>
      <c r="D25" s="1" t="s">
        <v>1102</v>
      </c>
      <c r="E25" s="1"/>
      <c r="F25" s="2"/>
      <c r="G25" s="3"/>
    </row>
    <row r="26" spans="2:7" s="739" customFormat="1" ht="43.2" x14ac:dyDescent="0.3">
      <c r="B26" s="984">
        <v>21</v>
      </c>
      <c r="C26" s="985" t="str">
        <f>IF(KPI!C24&lt;&gt;"",KPI!C24,"")</f>
        <v/>
      </c>
      <c r="D26" s="4" t="s">
        <v>1102</v>
      </c>
      <c r="E26" s="4"/>
      <c r="F26" s="5"/>
      <c r="G26" s="4"/>
    </row>
    <row r="27" spans="2:7" s="739" customFormat="1" ht="43.2" x14ac:dyDescent="0.3">
      <c r="B27" s="986">
        <v>22</v>
      </c>
      <c r="C27" s="987" t="str">
        <f>IF(KPI!C25&lt;&gt;"",KPI!C25,"")</f>
        <v/>
      </c>
      <c r="D27" s="1" t="s">
        <v>1102</v>
      </c>
      <c r="E27" s="1"/>
      <c r="F27" s="2"/>
      <c r="G27" s="3"/>
    </row>
    <row r="28" spans="2:7" s="739" customFormat="1" ht="43.2" x14ac:dyDescent="0.3">
      <c r="B28" s="984">
        <v>23</v>
      </c>
      <c r="C28" s="985" t="str">
        <f>IF(KPI!C26&lt;&gt;"",KPI!C26,"")</f>
        <v/>
      </c>
      <c r="D28" s="4" t="s">
        <v>1102</v>
      </c>
      <c r="E28" s="4"/>
      <c r="F28" s="5"/>
      <c r="G28" s="4"/>
    </row>
    <row r="29" spans="2:7" s="739" customFormat="1" ht="43.2" x14ac:dyDescent="0.3">
      <c r="B29" s="986">
        <v>24</v>
      </c>
      <c r="C29" s="987" t="str">
        <f>IF(KPI!C27&lt;&gt;"",KPI!C27,"")</f>
        <v/>
      </c>
      <c r="D29" s="1" t="s">
        <v>1102</v>
      </c>
      <c r="E29" s="1"/>
      <c r="F29" s="2"/>
      <c r="G29" s="3"/>
    </row>
    <row r="30" spans="2:7" s="739" customFormat="1" ht="43.2" x14ac:dyDescent="0.3">
      <c r="B30" s="984">
        <v>25</v>
      </c>
      <c r="C30" s="985" t="str">
        <f>IF(KPI!C28&lt;&gt;"",KPI!C28,"")</f>
        <v/>
      </c>
      <c r="D30" s="4" t="s">
        <v>1102</v>
      </c>
      <c r="E30" s="4"/>
      <c r="F30" s="5"/>
      <c r="G30" s="4"/>
    </row>
    <row r="31" spans="2:7" s="739" customFormat="1" ht="43.2" x14ac:dyDescent="0.3">
      <c r="B31" s="986">
        <v>26</v>
      </c>
      <c r="C31" s="987" t="str">
        <f>IF(KPI!C29&lt;&gt;"",KPI!C29,"")</f>
        <v/>
      </c>
      <c r="D31" s="1" t="s">
        <v>1102</v>
      </c>
      <c r="E31" s="1"/>
      <c r="F31" s="2"/>
      <c r="G31" s="3"/>
    </row>
    <row r="32" spans="2:7" s="739" customFormat="1" ht="43.2" x14ac:dyDescent="0.3">
      <c r="B32" s="984">
        <v>27</v>
      </c>
      <c r="C32" s="985" t="str">
        <f>IF(KPI!C30&lt;&gt;"",KPI!C30,"")</f>
        <v/>
      </c>
      <c r="D32" s="4" t="s">
        <v>1102</v>
      </c>
      <c r="E32" s="4"/>
      <c r="F32" s="5"/>
      <c r="G32" s="4"/>
    </row>
    <row r="33" spans="2:7" s="739" customFormat="1" ht="43.2" x14ac:dyDescent="0.3">
      <c r="B33" s="986">
        <v>28</v>
      </c>
      <c r="C33" s="987" t="str">
        <f>IF(KPI!C31&lt;&gt;"",KPI!C31,"")</f>
        <v/>
      </c>
      <c r="D33" s="1" t="s">
        <v>1102</v>
      </c>
      <c r="E33" s="1"/>
      <c r="F33" s="2"/>
      <c r="G33" s="3"/>
    </row>
    <row r="34" spans="2:7" s="739" customFormat="1" ht="43.2" x14ac:dyDescent="0.3">
      <c r="B34" s="984">
        <v>29</v>
      </c>
      <c r="C34" s="985" t="str">
        <f>IF(KPI!C32&lt;&gt;"",KPI!C32,"")</f>
        <v/>
      </c>
      <c r="D34" s="4" t="s">
        <v>1102</v>
      </c>
      <c r="E34" s="4"/>
      <c r="F34" s="5"/>
      <c r="G34" s="4"/>
    </row>
    <row r="35" spans="2:7" s="739" customFormat="1" ht="43.2" x14ac:dyDescent="0.3">
      <c r="B35" s="986">
        <v>30</v>
      </c>
      <c r="C35" s="987" t="str">
        <f>IF(KPI!C33&lt;&gt;"",KPI!C33,"")</f>
        <v/>
      </c>
      <c r="D35" s="1" t="s">
        <v>1102</v>
      </c>
      <c r="E35" s="1"/>
      <c r="F35" s="2"/>
      <c r="G35" s="3"/>
    </row>
    <row r="36" spans="2:7" s="739" customFormat="1" ht="43.2" x14ac:dyDescent="0.3">
      <c r="B36" s="984">
        <v>31</v>
      </c>
      <c r="C36" s="985" t="str">
        <f>IF(KPI!C34&lt;&gt;"",KPI!C34,"")</f>
        <v/>
      </c>
      <c r="D36" s="4" t="s">
        <v>1102</v>
      </c>
      <c r="E36" s="4"/>
      <c r="F36" s="5"/>
      <c r="G36" s="4"/>
    </row>
    <row r="37" spans="2:7" s="739" customFormat="1" ht="43.2" x14ac:dyDescent="0.3">
      <c r="B37" s="986">
        <v>32</v>
      </c>
      <c r="C37" s="987" t="str">
        <f>IF(KPI!C35&lt;&gt;"",KPI!C35,"")</f>
        <v/>
      </c>
      <c r="D37" s="1" t="s">
        <v>1102</v>
      </c>
      <c r="E37" s="1"/>
      <c r="F37" s="2"/>
      <c r="G37" s="3"/>
    </row>
    <row r="38" spans="2:7" s="739" customFormat="1" ht="43.2" x14ac:dyDescent="0.3">
      <c r="B38" s="984">
        <v>33</v>
      </c>
      <c r="C38" s="985" t="str">
        <f>IF(KPI!C36&lt;&gt;"",KPI!C36,"")</f>
        <v/>
      </c>
      <c r="D38" s="4" t="s">
        <v>1102</v>
      </c>
      <c r="E38" s="4"/>
      <c r="F38" s="5"/>
      <c r="G38" s="4"/>
    </row>
    <row r="39" spans="2:7" s="739" customFormat="1" ht="43.2" x14ac:dyDescent="0.3">
      <c r="B39" s="986">
        <v>34</v>
      </c>
      <c r="C39" s="987" t="str">
        <f>IF(KPI!C37&lt;&gt;"",KPI!C37,"")</f>
        <v/>
      </c>
      <c r="D39" s="1" t="s">
        <v>1102</v>
      </c>
      <c r="E39" s="1"/>
      <c r="F39" s="2"/>
      <c r="G39" s="3"/>
    </row>
    <row r="40" spans="2:7" s="739" customFormat="1" ht="43.2" x14ac:dyDescent="0.3">
      <c r="B40" s="984">
        <v>35</v>
      </c>
      <c r="C40" s="985" t="str">
        <f>IF(KPI!C38&lt;&gt;"",KPI!C38,"")</f>
        <v/>
      </c>
      <c r="D40" s="4" t="s">
        <v>1102</v>
      </c>
      <c r="E40" s="4"/>
      <c r="F40" s="5"/>
      <c r="G40" s="4"/>
    </row>
    <row r="41" spans="2:7" s="739" customFormat="1" ht="43.2" x14ac:dyDescent="0.3">
      <c r="B41" s="986">
        <v>36</v>
      </c>
      <c r="C41" s="987" t="str">
        <f>IF(KPI!C39&lt;&gt;"",KPI!C39,"")</f>
        <v/>
      </c>
      <c r="D41" s="1" t="s">
        <v>1102</v>
      </c>
      <c r="E41" s="1"/>
      <c r="F41" s="2"/>
      <c r="G41" s="3"/>
    </row>
    <row r="42" spans="2:7" s="739" customFormat="1" ht="43.2" x14ac:dyDescent="0.3">
      <c r="B42" s="984">
        <v>37</v>
      </c>
      <c r="C42" s="985" t="str">
        <f>IF(KPI!C40&lt;&gt;"",KPI!C40,"")</f>
        <v/>
      </c>
      <c r="D42" s="4" t="s">
        <v>1102</v>
      </c>
      <c r="E42" s="4"/>
      <c r="F42" s="5"/>
      <c r="G42" s="4"/>
    </row>
    <row r="43" spans="2:7" s="739" customFormat="1" ht="43.2" x14ac:dyDescent="0.3">
      <c r="B43" s="986">
        <v>38</v>
      </c>
      <c r="C43" s="987" t="str">
        <f>IF(KPI!C41&lt;&gt;"",KPI!C41,"")</f>
        <v/>
      </c>
      <c r="D43" s="1" t="s">
        <v>1102</v>
      </c>
      <c r="E43" s="1"/>
      <c r="F43" s="2"/>
      <c r="G43" s="3"/>
    </row>
    <row r="44" spans="2:7" s="739" customFormat="1" ht="43.2" x14ac:dyDescent="0.3">
      <c r="B44" s="984">
        <v>39</v>
      </c>
      <c r="C44" s="985" t="str">
        <f>IF(KPI!C42&lt;&gt;"",KPI!C42,"")</f>
        <v/>
      </c>
      <c r="D44" s="4" t="s">
        <v>1102</v>
      </c>
      <c r="E44" s="4"/>
      <c r="F44" s="5"/>
      <c r="G44" s="4"/>
    </row>
    <row r="45" spans="2:7" s="739" customFormat="1" ht="43.2" x14ac:dyDescent="0.3">
      <c r="B45" s="986">
        <v>40</v>
      </c>
      <c r="C45" s="987" t="str">
        <f>IF(KPI!C43&lt;&gt;"",KPI!C43,"")</f>
        <v/>
      </c>
      <c r="D45" s="1" t="s">
        <v>1102</v>
      </c>
      <c r="E45" s="1"/>
      <c r="F45" s="2"/>
      <c r="G45" s="3"/>
    </row>
    <row r="46" spans="2:7" s="739" customFormat="1" ht="43.2" x14ac:dyDescent="0.3">
      <c r="B46" s="984">
        <v>41</v>
      </c>
      <c r="C46" s="985" t="str">
        <f>IF(KPI!C44&lt;&gt;"",KPI!C44,"")</f>
        <v/>
      </c>
      <c r="D46" s="4" t="s">
        <v>1102</v>
      </c>
      <c r="E46" s="4"/>
      <c r="F46" s="5"/>
      <c r="G46" s="4"/>
    </row>
    <row r="47" spans="2:7" s="739" customFormat="1" ht="43.2" x14ac:dyDescent="0.3">
      <c r="B47" s="986">
        <v>42</v>
      </c>
      <c r="C47" s="987" t="str">
        <f>IF(KPI!C45&lt;&gt;"",KPI!C45,"")</f>
        <v/>
      </c>
      <c r="D47" s="1" t="s">
        <v>1102</v>
      </c>
      <c r="E47" s="1"/>
      <c r="F47" s="2"/>
      <c r="G47" s="3"/>
    </row>
    <row r="48" spans="2:7" s="739" customFormat="1" ht="43.2" x14ac:dyDescent="0.3">
      <c r="B48" s="984">
        <v>43</v>
      </c>
      <c r="C48" s="985" t="str">
        <f>IF(KPI!C46&lt;&gt;"",KPI!C46,"")</f>
        <v/>
      </c>
      <c r="D48" s="4" t="s">
        <v>1102</v>
      </c>
      <c r="E48" s="4"/>
      <c r="F48" s="5"/>
      <c r="G48" s="4"/>
    </row>
    <row r="49" spans="2:7" s="739" customFormat="1" ht="43.2" x14ac:dyDescent="0.3">
      <c r="B49" s="986">
        <v>44</v>
      </c>
      <c r="C49" s="987" t="str">
        <f>IF(KPI!C47&lt;&gt;"",KPI!C47,"")</f>
        <v/>
      </c>
      <c r="D49" s="1" t="s">
        <v>1102</v>
      </c>
      <c r="E49" s="1"/>
      <c r="F49" s="2"/>
      <c r="G49" s="3"/>
    </row>
    <row r="50" spans="2:7" s="739" customFormat="1" ht="43.2" x14ac:dyDescent="0.3">
      <c r="B50" s="984">
        <v>45</v>
      </c>
      <c r="C50" s="985" t="str">
        <f>IF(KPI!C48&lt;&gt;"",KPI!C48,"")</f>
        <v/>
      </c>
      <c r="D50" s="4" t="s">
        <v>1102</v>
      </c>
      <c r="E50" s="4"/>
      <c r="F50" s="5"/>
      <c r="G50" s="4"/>
    </row>
    <row r="51" spans="2:7" s="739" customFormat="1" ht="43.2" x14ac:dyDescent="0.3">
      <c r="B51" s="986">
        <v>46</v>
      </c>
      <c r="C51" s="987" t="str">
        <f>IF(KPI!C49&lt;&gt;"",KPI!C49,"")</f>
        <v/>
      </c>
      <c r="D51" s="1" t="s">
        <v>1102</v>
      </c>
      <c r="E51" s="1"/>
      <c r="F51" s="2"/>
      <c r="G51" s="3"/>
    </row>
    <row r="52" spans="2:7" s="739" customFormat="1" ht="43.2" x14ac:dyDescent="0.3">
      <c r="B52" s="984">
        <v>47</v>
      </c>
      <c r="C52" s="985" t="str">
        <f>IF(KPI!C50&lt;&gt;"",KPI!C50,"")</f>
        <v/>
      </c>
      <c r="D52" s="4" t="s">
        <v>1102</v>
      </c>
      <c r="E52" s="4"/>
      <c r="F52" s="5"/>
      <c r="G52" s="4"/>
    </row>
    <row r="53" spans="2:7" s="739" customFormat="1" ht="43.2" x14ac:dyDescent="0.3">
      <c r="B53" s="986">
        <v>48</v>
      </c>
      <c r="C53" s="987" t="str">
        <f>IF(KPI!C51&lt;&gt;"",KPI!C51,"")</f>
        <v/>
      </c>
      <c r="D53" s="1" t="s">
        <v>1102</v>
      </c>
      <c r="E53" s="1"/>
      <c r="F53" s="2"/>
      <c r="G53" s="3"/>
    </row>
    <row r="54" spans="2:7" s="739" customFormat="1" ht="43.2" x14ac:dyDescent="0.3">
      <c r="B54" s="984">
        <v>49</v>
      </c>
      <c r="C54" s="985" t="str">
        <f>IF(KPI!C52&lt;&gt;"",KPI!C52,"")</f>
        <v/>
      </c>
      <c r="D54" s="4" t="s">
        <v>1102</v>
      </c>
      <c r="E54" s="4"/>
      <c r="F54" s="5"/>
      <c r="G54" s="4"/>
    </row>
    <row r="55" spans="2:7" s="739" customFormat="1" ht="43.2" x14ac:dyDescent="0.3">
      <c r="B55" s="988">
        <v>50</v>
      </c>
      <c r="C55" s="989" t="str">
        <f>IF(KPI!C53&lt;&gt;"",KPI!C53,"")</f>
        <v/>
      </c>
      <c r="D55" s="339" t="s">
        <v>1102</v>
      </c>
      <c r="E55" s="339"/>
      <c r="F55" s="340"/>
      <c r="G55" s="341"/>
    </row>
    <row r="56" spans="2:7" x14ac:dyDescent="0.3">
      <c r="B56" s="605" t="s">
        <v>1152</v>
      </c>
    </row>
  </sheetData>
  <sheetProtection sheet="1" objects="1" scenarios="1" formatCells="0" formatColumns="0" formatRows="0" insertHyperlinks="0" sort="0" autoFilter="0"/>
  <autoFilter ref="B5:G5" xr:uid="{E0DBFC68-B379-4919-A842-5979D1CA2874}">
    <sortState xmlns:xlrd2="http://schemas.microsoft.com/office/spreadsheetml/2017/richdata2" ref="B6:G56">
      <sortCondition ref="B5"/>
    </sortState>
  </autoFilter>
  <pageMargins left="0.27559055118110237" right="0.23622047244094491" top="0.35433070866141736" bottom="0.35433070866141736" header="0.23622047244094491" footer="0.15748031496062992"/>
  <pageSetup paperSize="8" orientation="landscape"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CD751-2D10-4D70-90F4-A6B13F511F10}">
  <sheetPr codeName="Tabelle6">
    <tabColor theme="4" tint="-0.249977111117893"/>
  </sheetPr>
  <dimension ref="B1:O38"/>
  <sheetViews>
    <sheetView showGridLines="0" zoomScaleNormal="100" workbookViewId="0">
      <pane ySplit="2" topLeftCell="A3" activePane="bottomLeft" state="frozen"/>
      <selection pane="bottomLeft"/>
    </sheetView>
  </sheetViews>
  <sheetFormatPr baseColWidth="10" defaultColWidth="11.44140625" defaultRowHeight="14.4" x14ac:dyDescent="0.3"/>
  <cols>
    <col min="1" max="1" width="0.33203125" style="41" customWidth="1"/>
    <col min="2" max="2" width="3.6640625" style="41" customWidth="1"/>
    <col min="3" max="3" width="2.6640625" style="41" customWidth="1"/>
    <col min="4" max="6" width="11.44140625" style="41"/>
    <col min="7" max="7" width="11.44140625" style="41" customWidth="1"/>
    <col min="8" max="13" width="11.44140625" style="41"/>
    <col min="14" max="14" width="14.33203125" style="41" customWidth="1"/>
    <col min="15" max="15" width="3" style="41" customWidth="1"/>
    <col min="16" max="16" width="2.33203125" style="41" customWidth="1"/>
    <col min="17" max="19" width="3.44140625" style="41" customWidth="1"/>
    <col min="20" max="16384" width="11.44140625" style="41"/>
  </cols>
  <sheetData>
    <row r="1" spans="2:15" s="40" customFormat="1" ht="43.95" customHeight="1" x14ac:dyDescent="0.6">
      <c r="B1" s="102"/>
      <c r="C1" s="595"/>
      <c r="D1" s="607" t="str">
        <f ca="1">' '!A321</f>
        <v>M A N A G E M E N T   S  T  R A T É G I Q U E</v>
      </c>
      <c r="E1" s="596"/>
      <c r="F1" s="596"/>
      <c r="G1" s="596"/>
      <c r="H1" s="596"/>
      <c r="I1" s="596"/>
      <c r="J1" s="596"/>
      <c r="K1" s="993"/>
      <c r="L1" s="1435"/>
      <c r="M1" s="1435"/>
      <c r="N1" s="1435"/>
      <c r="O1" s="994"/>
    </row>
    <row r="2" spans="2:15" s="40" customFormat="1" ht="0.45" customHeight="1" x14ac:dyDescent="0.3">
      <c r="B2" s="102"/>
      <c r="C2" s="595"/>
      <c r="D2" s="596"/>
      <c r="E2" s="596"/>
      <c r="F2" s="596"/>
      <c r="G2" s="596"/>
      <c r="H2" s="596"/>
      <c r="I2" s="596"/>
      <c r="J2" s="596"/>
      <c r="K2" s="993"/>
      <c r="L2" s="995"/>
      <c r="M2" s="995"/>
      <c r="N2" s="996"/>
      <c r="O2" s="102"/>
    </row>
    <row r="3" spans="2:15" ht="20.100000000000001" customHeight="1" x14ac:dyDescent="0.3">
      <c r="N3" s="600"/>
    </row>
    <row r="4" spans="2:15" ht="11.25" customHeight="1" x14ac:dyDescent="0.3">
      <c r="B4" s="997"/>
      <c r="C4" s="998"/>
      <c r="O4" s="997"/>
    </row>
    <row r="5" spans="2:15" x14ac:dyDescent="0.3">
      <c r="C5" s="998"/>
    </row>
    <row r="6" spans="2:15" ht="12.75" customHeight="1" x14ac:dyDescent="0.3">
      <c r="C6" s="998"/>
    </row>
    <row r="7" spans="2:15" ht="6" hidden="1" customHeight="1" x14ac:dyDescent="0.3"/>
    <row r="36" spans="3:14" ht="5.25" customHeight="1" x14ac:dyDescent="0.3"/>
    <row r="37" spans="3:14" ht="13.5" customHeight="1" x14ac:dyDescent="0.3"/>
    <row r="38" spans="3:14" x14ac:dyDescent="0.3">
      <c r="C38" s="999" t="s">
        <v>1152</v>
      </c>
      <c r="D38" s="469"/>
      <c r="E38" s="1000"/>
      <c r="F38" s="1000"/>
      <c r="G38" s="1000"/>
      <c r="I38" s="1001"/>
      <c r="J38" s="1000"/>
      <c r="K38" s="1002"/>
      <c r="L38" s="1000"/>
      <c r="N38" s="1003"/>
    </row>
  </sheetData>
  <sheetProtection sheet="1" objects="1" scenarios="1" formatCells="0" formatColumns="0" formatRows="0" insertHyperlinks="0" selectLockedCells="1" sort="0" autoFilter="0"/>
  <mergeCells count="1">
    <mergeCell ref="L1:N1"/>
  </mergeCells>
  <printOptions horizontalCentered="1" verticalCentered="1"/>
  <pageMargins left="0.23622047244094491" right="0.23622047244094491" top="0.19685039370078741" bottom="0.19685039370078741" header="0.19685039370078741" footer="0.19685039370078741"/>
  <pageSetup paperSize="9" orientation="landscape"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B2119-45B3-4E46-9197-CADF17887DD9}">
  <sheetPr codeName="Tabelle50">
    <tabColor theme="3" tint="0.79998168889431442"/>
  </sheetPr>
  <dimension ref="A1:O77"/>
  <sheetViews>
    <sheetView showGridLines="0" zoomScale="85" zoomScaleNormal="85" workbookViewId="0">
      <pane ySplit="4" topLeftCell="A6" activePane="bottomLeft" state="frozen"/>
      <selection activeCell="C5" sqref="C5:D5"/>
      <selection pane="bottomLeft" activeCell="C6" sqref="C6"/>
    </sheetView>
  </sheetViews>
  <sheetFormatPr baseColWidth="10" defaultColWidth="12.5546875" defaultRowHeight="14.4" x14ac:dyDescent="0.3"/>
  <cols>
    <col min="1" max="1" width="7" style="469" customWidth="1"/>
    <col min="2" max="2" width="4.5546875" style="764" customWidth="1"/>
    <col min="3" max="3" width="29" style="764" customWidth="1"/>
    <col min="4" max="4" width="10.6640625" style="764" customWidth="1"/>
    <col min="5" max="5" width="11.6640625" style="764" bestFit="1" customWidth="1"/>
    <col min="6" max="6" width="31.6640625" style="764" customWidth="1"/>
    <col min="7" max="7" width="11.33203125" style="764" customWidth="1"/>
    <col min="8" max="8" width="24" style="764" customWidth="1"/>
    <col min="9" max="9" width="26" style="764" customWidth="1"/>
    <col min="10" max="10" width="7" style="764" customWidth="1"/>
    <col min="11" max="11" width="0.33203125" style="654" customWidth="1"/>
    <col min="12" max="24" width="4" style="764" customWidth="1"/>
    <col min="25" max="16384" width="12.5546875" style="764"/>
  </cols>
  <sheetData>
    <row r="1" spans="1:15" s="641" customFormat="1" ht="42" customHeight="1" x14ac:dyDescent="0.6">
      <c r="A1" s="1004"/>
      <c r="B1" s="638" t="str">
        <f ca="1">' '!A368</f>
        <v>A N A L Y S E   D E S   P A R T I E S   P R E N A N T E S</v>
      </c>
      <c r="C1" s="639"/>
      <c r="D1" s="639"/>
      <c r="E1" s="639"/>
      <c r="F1" s="639"/>
      <c r="G1" s="639"/>
      <c r="H1" s="639"/>
      <c r="I1" s="639"/>
      <c r="J1" s="640"/>
      <c r="K1" s="644"/>
    </row>
    <row r="2" spans="1:15" s="469" customFormat="1" ht="14.25" customHeight="1" x14ac:dyDescent="0.3">
      <c r="A2" s="41"/>
      <c r="K2" s="649"/>
    </row>
    <row r="3" spans="1:15" ht="10.5" customHeight="1" x14ac:dyDescent="0.3">
      <c r="A3" s="997"/>
      <c r="C3" s="469"/>
    </row>
    <row r="4" spans="1:15" ht="33.75" customHeight="1" x14ac:dyDescent="0.3">
      <c r="B4" s="1005" t="str">
        <f ca="1">' '!A382</f>
        <v>No.</v>
      </c>
      <c r="C4" s="1006" t="str">
        <f ca="1">' '!A383</f>
        <v>Groupe de parties prenantes</v>
      </c>
      <c r="D4" s="1007" t="str">
        <f ca="1">' '!A385</f>
        <v>Etendue de l'intérêt</v>
      </c>
      <c r="E4" s="1007" t="str">
        <f ca="1">' '!A386</f>
        <v>Etendue de l'influence</v>
      </c>
      <c r="F4" s="1006" t="str">
        <f ca="1">' '!A384</f>
        <v>Intérêt, attentes</v>
      </c>
      <c r="G4" s="1006" t="str">
        <f ca="1">' '!A390</f>
        <v>Taille du groupe</v>
      </c>
      <c r="H4" s="1006" t="str">
        <f ca="1">' '!A387</f>
        <v>Chances (+) et 
Dangers (-)</v>
      </c>
      <c r="I4" s="1006" t="str">
        <f ca="1">' '!A388</f>
        <v>Mesures possibles</v>
      </c>
      <c r="J4" s="1008" t="str">
        <f ca="1">' '!A389</f>
        <v>Statut</v>
      </c>
    </row>
    <row r="5" spans="1:15" ht="9.75" customHeight="1" x14ac:dyDescent="0.3">
      <c r="A5" s="764"/>
      <c r="B5" s="1009"/>
      <c r="C5" s="1010"/>
      <c r="D5" s="1010"/>
      <c r="E5" s="1010"/>
      <c r="F5" s="1010"/>
      <c r="G5" s="1010"/>
      <c r="H5" s="1010"/>
      <c r="I5" s="1010"/>
      <c r="J5" s="1011"/>
    </row>
    <row r="6" spans="1:15" ht="23.4" x14ac:dyDescent="0.3">
      <c r="B6" s="91" t="s">
        <v>83</v>
      </c>
      <c r="C6" s="92" t="s">
        <v>3673</v>
      </c>
      <c r="D6" s="93">
        <v>7</v>
      </c>
      <c r="E6" s="93">
        <v>7</v>
      </c>
      <c r="F6" s="92"/>
      <c r="G6" s="368"/>
      <c r="H6" s="92"/>
      <c r="I6" s="92"/>
      <c r="J6" s="365"/>
      <c r="K6" s="654">
        <f>IF(G6&gt;0,G6,1)</f>
        <v>1</v>
      </c>
      <c r="M6" s="776"/>
      <c r="N6" s="776"/>
      <c r="O6" s="1012"/>
    </row>
    <row r="7" spans="1:15" ht="23.4" x14ac:dyDescent="0.3">
      <c r="B7" s="94" t="s">
        <v>84</v>
      </c>
      <c r="C7" s="29" t="s">
        <v>3674</v>
      </c>
      <c r="D7" s="95">
        <v>8</v>
      </c>
      <c r="E7" s="95">
        <v>7</v>
      </c>
      <c r="F7" s="29"/>
      <c r="G7" s="221"/>
      <c r="H7" s="96"/>
      <c r="I7" s="29"/>
      <c r="J7" s="366"/>
      <c r="K7" s="654">
        <f t="shared" ref="K7:K25" si="0">IF(G7&gt;0,G7,1)</f>
        <v>1</v>
      </c>
      <c r="M7" s="469"/>
      <c r="N7" s="469"/>
      <c r="O7" s="1012"/>
    </row>
    <row r="8" spans="1:15" ht="23.4" x14ac:dyDescent="0.3">
      <c r="B8" s="94" t="s">
        <v>85</v>
      </c>
      <c r="C8" s="29" t="s">
        <v>3675</v>
      </c>
      <c r="D8" s="95">
        <v>8</v>
      </c>
      <c r="E8" s="95">
        <v>8</v>
      </c>
      <c r="F8" s="29"/>
      <c r="G8" s="221"/>
      <c r="H8" s="29"/>
      <c r="I8" s="29"/>
      <c r="J8" s="366"/>
      <c r="K8" s="654">
        <f t="shared" si="0"/>
        <v>1</v>
      </c>
      <c r="M8" s="469"/>
      <c r="N8" s="469"/>
      <c r="O8" s="1012"/>
    </row>
    <row r="9" spans="1:15" ht="23.4" x14ac:dyDescent="0.3">
      <c r="B9" s="94" t="s">
        <v>86</v>
      </c>
      <c r="C9" s="29" t="s">
        <v>3676</v>
      </c>
      <c r="D9" s="95">
        <v>6</v>
      </c>
      <c r="E9" s="95">
        <v>3</v>
      </c>
      <c r="F9" s="29"/>
      <c r="G9" s="221"/>
      <c r="H9" s="29"/>
      <c r="I9" s="29"/>
      <c r="J9" s="366"/>
      <c r="K9" s="654">
        <f t="shared" si="0"/>
        <v>1</v>
      </c>
      <c r="M9" s="469"/>
      <c r="N9" s="469"/>
      <c r="O9" s="1012"/>
    </row>
    <row r="10" spans="1:15" ht="23.4" x14ac:dyDescent="0.3">
      <c r="B10" s="94" t="s">
        <v>87</v>
      </c>
      <c r="C10" s="29"/>
      <c r="D10" s="95"/>
      <c r="E10" s="95"/>
      <c r="F10" s="29"/>
      <c r="G10" s="221"/>
      <c r="H10" s="29"/>
      <c r="I10" s="29"/>
      <c r="J10" s="366"/>
      <c r="K10" s="654">
        <f t="shared" si="0"/>
        <v>1</v>
      </c>
      <c r="M10" s="469"/>
      <c r="N10" s="469"/>
      <c r="O10" s="1012"/>
    </row>
    <row r="11" spans="1:15" ht="23.4" x14ac:dyDescent="0.3">
      <c r="B11" s="94" t="s">
        <v>88</v>
      </c>
      <c r="C11" s="29"/>
      <c r="D11" s="95"/>
      <c r="E11" s="95"/>
      <c r="F11" s="29"/>
      <c r="G11" s="221"/>
      <c r="H11" s="29"/>
      <c r="I11" s="29"/>
      <c r="J11" s="366"/>
      <c r="K11" s="654">
        <f t="shared" si="0"/>
        <v>1</v>
      </c>
      <c r="M11" s="469"/>
      <c r="N11" s="469"/>
      <c r="O11" s="1012"/>
    </row>
    <row r="12" spans="1:15" ht="23.4" x14ac:dyDescent="0.3">
      <c r="B12" s="94" t="s">
        <v>89</v>
      </c>
      <c r="C12" s="29"/>
      <c r="D12" s="95"/>
      <c r="E12" s="95"/>
      <c r="F12" s="29"/>
      <c r="G12" s="221"/>
      <c r="H12" s="29"/>
      <c r="I12" s="29"/>
      <c r="J12" s="366"/>
      <c r="K12" s="654">
        <f t="shared" si="0"/>
        <v>1</v>
      </c>
      <c r="M12" s="469"/>
      <c r="N12" s="469"/>
      <c r="O12" s="1012"/>
    </row>
    <row r="13" spans="1:15" ht="23.4" x14ac:dyDescent="0.3">
      <c r="B13" s="94" t="s">
        <v>90</v>
      </c>
      <c r="C13" s="29"/>
      <c r="D13" s="95"/>
      <c r="E13" s="95"/>
      <c r="F13" s="29"/>
      <c r="G13" s="221"/>
      <c r="H13" s="29"/>
      <c r="I13" s="29"/>
      <c r="J13" s="366"/>
      <c r="K13" s="654">
        <f t="shared" si="0"/>
        <v>1</v>
      </c>
      <c r="M13" s="469"/>
      <c r="N13" s="469"/>
      <c r="O13" s="1012"/>
    </row>
    <row r="14" spans="1:15" ht="23.4" x14ac:dyDescent="0.3">
      <c r="B14" s="94" t="s">
        <v>91</v>
      </c>
      <c r="C14" s="29"/>
      <c r="D14" s="95"/>
      <c r="E14" s="95"/>
      <c r="F14" s="29"/>
      <c r="G14" s="221"/>
      <c r="H14" s="29"/>
      <c r="I14" s="29"/>
      <c r="J14" s="366"/>
      <c r="K14" s="654">
        <f t="shared" si="0"/>
        <v>1</v>
      </c>
      <c r="M14" s="469"/>
      <c r="N14" s="469"/>
      <c r="O14" s="1012"/>
    </row>
    <row r="15" spans="1:15" ht="23.4" x14ac:dyDescent="0.3">
      <c r="B15" s="94" t="s">
        <v>92</v>
      </c>
      <c r="C15" s="29"/>
      <c r="D15" s="95"/>
      <c r="E15" s="95"/>
      <c r="F15" s="29"/>
      <c r="G15" s="221"/>
      <c r="H15" s="29"/>
      <c r="I15" s="29"/>
      <c r="J15" s="366"/>
      <c r="K15" s="654">
        <f t="shared" si="0"/>
        <v>1</v>
      </c>
      <c r="M15" s="469"/>
      <c r="N15" s="469"/>
      <c r="O15" s="1012"/>
    </row>
    <row r="16" spans="1:15" ht="23.4" x14ac:dyDescent="0.3">
      <c r="B16" s="94" t="s">
        <v>93</v>
      </c>
      <c r="C16" s="29"/>
      <c r="D16" s="95"/>
      <c r="E16" s="95"/>
      <c r="F16" s="29"/>
      <c r="G16" s="221"/>
      <c r="H16" s="29"/>
      <c r="I16" s="29"/>
      <c r="J16" s="366"/>
      <c r="K16" s="654">
        <f t="shared" si="0"/>
        <v>1</v>
      </c>
      <c r="M16" s="469"/>
      <c r="N16" s="469"/>
      <c r="O16" s="1012"/>
    </row>
    <row r="17" spans="2:11" ht="23.4" x14ac:dyDescent="0.3">
      <c r="B17" s="94" t="s">
        <v>94</v>
      </c>
      <c r="C17" s="29"/>
      <c r="D17" s="95"/>
      <c r="E17" s="95"/>
      <c r="F17" s="29"/>
      <c r="G17" s="221"/>
      <c r="H17" s="29"/>
      <c r="I17" s="29"/>
      <c r="J17" s="366"/>
      <c r="K17" s="654">
        <f t="shared" si="0"/>
        <v>1</v>
      </c>
    </row>
    <row r="18" spans="2:11" ht="23.4" x14ac:dyDescent="0.3">
      <c r="B18" s="94" t="s">
        <v>95</v>
      </c>
      <c r="C18" s="29"/>
      <c r="D18" s="95"/>
      <c r="E18" s="95"/>
      <c r="F18" s="29"/>
      <c r="G18" s="221"/>
      <c r="H18" s="29"/>
      <c r="I18" s="29"/>
      <c r="J18" s="366"/>
      <c r="K18" s="654">
        <f t="shared" si="0"/>
        <v>1</v>
      </c>
    </row>
    <row r="19" spans="2:11" ht="23.4" x14ac:dyDescent="0.3">
      <c r="B19" s="94" t="s">
        <v>96</v>
      </c>
      <c r="C19" s="29"/>
      <c r="D19" s="95"/>
      <c r="E19" s="95"/>
      <c r="F19" s="29"/>
      <c r="G19" s="221"/>
      <c r="H19" s="29"/>
      <c r="I19" s="29"/>
      <c r="J19" s="366"/>
      <c r="K19" s="654">
        <f t="shared" si="0"/>
        <v>1</v>
      </c>
    </row>
    <row r="20" spans="2:11" ht="23.4" x14ac:dyDescent="0.3">
      <c r="B20" s="94" t="s">
        <v>97</v>
      </c>
      <c r="C20" s="29"/>
      <c r="D20" s="95"/>
      <c r="E20" s="95"/>
      <c r="F20" s="29"/>
      <c r="G20" s="221"/>
      <c r="H20" s="29"/>
      <c r="I20" s="29"/>
      <c r="J20" s="366"/>
      <c r="K20" s="654">
        <f t="shared" si="0"/>
        <v>1</v>
      </c>
    </row>
    <row r="21" spans="2:11" ht="23.4" x14ac:dyDescent="0.3">
      <c r="B21" s="94" t="s">
        <v>98</v>
      </c>
      <c r="C21" s="29"/>
      <c r="D21" s="95"/>
      <c r="E21" s="95"/>
      <c r="F21" s="29"/>
      <c r="G21" s="221"/>
      <c r="H21" s="29"/>
      <c r="I21" s="29"/>
      <c r="J21" s="366"/>
      <c r="K21" s="654">
        <f t="shared" si="0"/>
        <v>1</v>
      </c>
    </row>
    <row r="22" spans="2:11" ht="23.4" x14ac:dyDescent="0.3">
      <c r="B22" s="94" t="s">
        <v>99</v>
      </c>
      <c r="C22" s="29"/>
      <c r="D22" s="95"/>
      <c r="E22" s="95"/>
      <c r="F22" s="29"/>
      <c r="G22" s="221"/>
      <c r="H22" s="29"/>
      <c r="I22" s="29"/>
      <c r="J22" s="366"/>
      <c r="K22" s="654">
        <f t="shared" si="0"/>
        <v>1</v>
      </c>
    </row>
    <row r="23" spans="2:11" ht="23.4" x14ac:dyDescent="0.3">
      <c r="B23" s="94" t="s">
        <v>100</v>
      </c>
      <c r="C23" s="29"/>
      <c r="D23" s="95"/>
      <c r="E23" s="95"/>
      <c r="F23" s="29"/>
      <c r="G23" s="221"/>
      <c r="H23" s="29"/>
      <c r="I23" s="29"/>
      <c r="J23" s="366"/>
      <c r="K23" s="654">
        <f t="shared" si="0"/>
        <v>1</v>
      </c>
    </row>
    <row r="24" spans="2:11" ht="23.4" x14ac:dyDescent="0.3">
      <c r="B24" s="94" t="s">
        <v>101</v>
      </c>
      <c r="C24" s="29"/>
      <c r="D24" s="95"/>
      <c r="E24" s="95"/>
      <c r="F24" s="29"/>
      <c r="G24" s="221"/>
      <c r="H24" s="29"/>
      <c r="I24" s="29"/>
      <c r="J24" s="366"/>
      <c r="K24" s="654">
        <f t="shared" si="0"/>
        <v>1</v>
      </c>
    </row>
    <row r="25" spans="2:11" ht="23.4" x14ac:dyDescent="0.3">
      <c r="B25" s="98" t="s">
        <v>102</v>
      </c>
      <c r="C25" s="29"/>
      <c r="D25" s="99"/>
      <c r="E25" s="99"/>
      <c r="F25" s="100"/>
      <c r="G25" s="222"/>
      <c r="H25" s="100"/>
      <c r="I25" s="100"/>
      <c r="J25" s="367"/>
      <c r="K25" s="654">
        <f t="shared" si="0"/>
        <v>1</v>
      </c>
    </row>
    <row r="26" spans="2:11" x14ac:dyDescent="0.3">
      <c r="B26" s="999" t="s">
        <v>1152</v>
      </c>
      <c r="C26" s="469"/>
    </row>
    <row r="27" spans="2:11" ht="22.5" customHeight="1" x14ac:dyDescent="0.3"/>
    <row r="28" spans="2:11" ht="22.5" customHeight="1" x14ac:dyDescent="0.3"/>
    <row r="29" spans="2:11" ht="22.5" customHeight="1" x14ac:dyDescent="0.35">
      <c r="H29" s="1013" t="str">
        <f>IF(C6&lt;&gt;"",(CONCATENATE("    ",B6,"   ",C6)),"")</f>
        <v xml:space="preserve">    s1   Studierende</v>
      </c>
      <c r="I29" s="1014"/>
    </row>
    <row r="30" spans="2:11" ht="22.5" customHeight="1" x14ac:dyDescent="0.35">
      <c r="H30" s="1013" t="str">
        <f t="shared" ref="H30:H48" si="1">IF(C7&lt;&gt;"",(CONCATENATE("    ",B7,"   ",C7)),"")</f>
        <v xml:space="preserve">    s2   Dozenten</v>
      </c>
      <c r="I30" s="1014"/>
    </row>
    <row r="31" spans="2:11" ht="22.5" customHeight="1" x14ac:dyDescent="0.35">
      <c r="H31" s="1013" t="str">
        <f t="shared" si="1"/>
        <v xml:space="preserve">    s3   Staat</v>
      </c>
      <c r="I31" s="1014"/>
    </row>
    <row r="32" spans="2:11" ht="22.5" customHeight="1" x14ac:dyDescent="0.35">
      <c r="H32" s="1013" t="str">
        <f t="shared" si="1"/>
        <v xml:space="preserve">    s4   Unternehmen</v>
      </c>
      <c r="I32" s="1014"/>
    </row>
    <row r="33" spans="8:9" ht="22.5" customHeight="1" x14ac:dyDescent="0.35">
      <c r="H33" s="1013" t="str">
        <f t="shared" si="1"/>
        <v/>
      </c>
      <c r="I33" s="1014"/>
    </row>
    <row r="34" spans="8:9" ht="22.5" customHeight="1" x14ac:dyDescent="0.35">
      <c r="H34" s="1013" t="str">
        <f t="shared" si="1"/>
        <v/>
      </c>
      <c r="I34" s="1014"/>
    </row>
    <row r="35" spans="8:9" ht="22.5" customHeight="1" x14ac:dyDescent="0.35">
      <c r="H35" s="1013" t="str">
        <f t="shared" si="1"/>
        <v/>
      </c>
      <c r="I35" s="1014"/>
    </row>
    <row r="36" spans="8:9" ht="22.5" customHeight="1" x14ac:dyDescent="0.35">
      <c r="H36" s="1013" t="str">
        <f t="shared" si="1"/>
        <v/>
      </c>
      <c r="I36" s="1014"/>
    </row>
    <row r="37" spans="8:9" ht="22.5" customHeight="1" x14ac:dyDescent="0.35">
      <c r="H37" s="1013" t="str">
        <f t="shared" si="1"/>
        <v/>
      </c>
      <c r="I37" s="1014"/>
    </row>
    <row r="38" spans="8:9" ht="22.5" customHeight="1" x14ac:dyDescent="0.35">
      <c r="H38" s="1013" t="str">
        <f t="shared" si="1"/>
        <v/>
      </c>
      <c r="I38" s="1014"/>
    </row>
    <row r="39" spans="8:9" ht="22.5" customHeight="1" x14ac:dyDescent="0.35">
      <c r="H39" s="1013" t="str">
        <f t="shared" si="1"/>
        <v/>
      </c>
      <c r="I39" s="1014"/>
    </row>
    <row r="40" spans="8:9" ht="22.5" customHeight="1" x14ac:dyDescent="0.35">
      <c r="H40" s="1013" t="str">
        <f t="shared" si="1"/>
        <v/>
      </c>
      <c r="I40" s="1014"/>
    </row>
    <row r="41" spans="8:9" ht="22.5" customHeight="1" x14ac:dyDescent="0.35">
      <c r="H41" s="1013" t="str">
        <f t="shared" si="1"/>
        <v/>
      </c>
      <c r="I41" s="1014"/>
    </row>
    <row r="42" spans="8:9" ht="22.5" customHeight="1" x14ac:dyDescent="0.35">
      <c r="H42" s="1013" t="str">
        <f t="shared" si="1"/>
        <v/>
      </c>
      <c r="I42" s="1014"/>
    </row>
    <row r="43" spans="8:9" ht="22.5" customHeight="1" x14ac:dyDescent="0.35">
      <c r="H43" s="1013" t="str">
        <f t="shared" si="1"/>
        <v/>
      </c>
      <c r="I43" s="1014"/>
    </row>
    <row r="44" spans="8:9" ht="22.5" customHeight="1" x14ac:dyDescent="0.35">
      <c r="H44" s="1013" t="str">
        <f t="shared" si="1"/>
        <v/>
      </c>
      <c r="I44" s="1014"/>
    </row>
    <row r="45" spans="8:9" ht="22.5" customHeight="1" x14ac:dyDescent="0.35">
      <c r="H45" s="1013" t="str">
        <f t="shared" si="1"/>
        <v/>
      </c>
      <c r="I45" s="1014"/>
    </row>
    <row r="46" spans="8:9" ht="22.5" customHeight="1" x14ac:dyDescent="0.35">
      <c r="H46" s="1013" t="str">
        <f t="shared" si="1"/>
        <v/>
      </c>
      <c r="I46" s="1014"/>
    </row>
    <row r="47" spans="8:9" ht="22.5" customHeight="1" x14ac:dyDescent="0.35">
      <c r="H47" s="1013" t="str">
        <f t="shared" si="1"/>
        <v/>
      </c>
      <c r="I47" s="1014"/>
    </row>
    <row r="48" spans="8:9" ht="22.5" customHeight="1" x14ac:dyDescent="0.35">
      <c r="H48" s="1013" t="str">
        <f t="shared" si="1"/>
        <v/>
      </c>
      <c r="I48" s="1014"/>
    </row>
    <row r="49" spans="1:3" ht="22.5" customHeight="1" x14ac:dyDescent="0.3"/>
    <row r="50" spans="1:3" ht="22.5" customHeight="1" x14ac:dyDescent="0.3"/>
    <row r="51" spans="1:3" ht="1.2" customHeight="1" x14ac:dyDescent="0.3">
      <c r="A51" s="41"/>
    </row>
    <row r="52" spans="1:3" ht="22.5" customHeight="1" x14ac:dyDescent="0.3">
      <c r="B52" s="999"/>
      <c r="C52" s="469"/>
    </row>
    <row r="53" spans="1:3" ht="22.5" customHeight="1" x14ac:dyDescent="0.3">
      <c r="B53" s="1015"/>
    </row>
    <row r="54" spans="1:3" ht="22.5" customHeight="1" x14ac:dyDescent="0.3"/>
    <row r="55" spans="1:3" ht="22.5" customHeight="1" x14ac:dyDescent="0.3"/>
    <row r="56" spans="1:3" ht="22.5" customHeight="1" x14ac:dyDescent="0.3"/>
    <row r="57" spans="1:3" ht="22.5" customHeight="1" x14ac:dyDescent="0.3"/>
    <row r="58" spans="1:3" ht="22.5" customHeight="1" x14ac:dyDescent="0.3"/>
    <row r="59" spans="1:3" ht="22.5" customHeight="1" x14ac:dyDescent="0.3"/>
    <row r="60" spans="1:3" ht="22.5" customHeight="1" x14ac:dyDescent="0.3"/>
    <row r="61" spans="1:3" ht="22.5" customHeight="1" x14ac:dyDescent="0.3"/>
    <row r="62" spans="1:3" ht="22.5" customHeight="1" x14ac:dyDescent="0.3"/>
    <row r="63" spans="1:3" ht="22.5" customHeight="1" x14ac:dyDescent="0.3"/>
    <row r="64" spans="1:3" ht="22.5" customHeight="1" x14ac:dyDescent="0.3"/>
    <row r="65" spans="1:8" ht="22.5" customHeight="1" x14ac:dyDescent="0.3"/>
    <row r="66" spans="1:8" ht="22.5" customHeight="1" x14ac:dyDescent="0.3"/>
    <row r="67" spans="1:8" ht="22.5" customHeight="1" x14ac:dyDescent="0.3"/>
    <row r="68" spans="1:8" ht="22.5" customHeight="1" x14ac:dyDescent="0.3"/>
    <row r="69" spans="1:8" ht="22.5" customHeight="1" x14ac:dyDescent="0.3"/>
    <row r="70" spans="1:8" ht="22.5" customHeight="1" x14ac:dyDescent="0.3"/>
    <row r="71" spans="1:8" ht="22.5" customHeight="1" x14ac:dyDescent="0.3"/>
    <row r="72" spans="1:8" ht="22.5" customHeight="1" x14ac:dyDescent="0.3">
      <c r="H72" s="1016" t="str">
        <f ca="1">' '!A891</f>
        <v>Copier flèche: ctrl et bouton gauche de la souris</v>
      </c>
    </row>
    <row r="73" spans="1:8" ht="22.5" customHeight="1" x14ac:dyDescent="0.3">
      <c r="H73" s="764" t="str">
        <f ca="1">' '!A373</f>
        <v>contacts fréquents</v>
      </c>
    </row>
    <row r="74" spans="1:8" ht="22.5" customHeight="1" x14ac:dyDescent="0.3">
      <c r="H74" s="764" t="str">
        <f ca="1">' '!A374</f>
        <v>contacts réguliers</v>
      </c>
    </row>
    <row r="75" spans="1:8" ht="22.5" customHeight="1" x14ac:dyDescent="0.3">
      <c r="H75" s="764" t="str">
        <f ca="1">' '!A375</f>
        <v>contacts rares</v>
      </c>
    </row>
    <row r="76" spans="1:8" ht="22.5" customHeight="1" x14ac:dyDescent="0.3">
      <c r="B76" s="1017" t="s">
        <v>1152</v>
      </c>
    </row>
    <row r="77" spans="1:8" ht="1.2" customHeight="1" x14ac:dyDescent="0.3">
      <c r="A77" s="41"/>
    </row>
  </sheetData>
  <sheetProtection sheet="1" objects="1" scenarios="1" formatCells="0" formatColumns="0" formatRows="0" insertHyperlinks="0" selectLockedCells="1" sort="0" autoFilter="0"/>
  <autoFilter ref="B5:J26" xr:uid="{00000000-0009-0000-0000-000002000000}"/>
  <conditionalFormatting sqref="D6:D25">
    <cfRule type="iconSet" priority="5">
      <iconSet iconSet="5Rating">
        <cfvo type="percent" val="0"/>
        <cfvo type="num" val="2"/>
        <cfvo type="num" val="5"/>
        <cfvo type="num" val="7"/>
        <cfvo type="num" val="9"/>
      </iconSet>
    </cfRule>
  </conditionalFormatting>
  <conditionalFormatting sqref="E6:E25">
    <cfRule type="iconSet" priority="2">
      <iconSet iconSet="5Rating">
        <cfvo type="percent" val="0"/>
        <cfvo type="num" val="2"/>
        <cfvo type="num" val="5"/>
        <cfvo type="num" val="7"/>
        <cfvo type="num" val="9"/>
      </iconSet>
    </cfRule>
  </conditionalFormatting>
  <conditionalFormatting sqref="B6:J25">
    <cfRule type="expression" dxfId="348" priority="8">
      <formula>MOD(ROW(A1),2)=0</formula>
    </cfRule>
    <cfRule type="expression" dxfId="347" priority="9">
      <formula>MOD(ROW(A2),2)=0</formula>
    </cfRule>
  </conditionalFormatting>
  <conditionalFormatting sqref="B6:B25">
    <cfRule type="expression" dxfId="346" priority="1">
      <formula>AND(ISTEXT($C6),ISBLANK($B6))</formula>
    </cfRule>
  </conditionalFormatting>
  <conditionalFormatting sqref="G6:G25">
    <cfRule type="iconSet" priority="3">
      <iconSet iconSet="4Rating" showValue="0">
        <cfvo type="percent" val="0"/>
        <cfvo type="num" val="2"/>
        <cfvo type="num" val="3"/>
        <cfvo type="num" val="4"/>
      </iconSet>
    </cfRule>
  </conditionalFormatting>
  <dataValidations count="3">
    <dataValidation type="list" allowBlank="1" showInputMessage="1" showErrorMessage="1" sqref="D54:E97 D6:E25" xr:uid="{71B61250-77FB-4543-B12B-DD4C48C7546F}">
      <formula1>"1,2,3,4,5,6,7,8,9,10"</formula1>
    </dataValidation>
    <dataValidation type="list" allowBlank="1" showInputMessage="1" showErrorMessage="1" sqref="J6:J25 G54:G97 J82:J97" xr:uid="{99B38101-F538-45B1-AC7C-A9407FF956AD}">
      <formula1>"1,2,3"</formula1>
    </dataValidation>
    <dataValidation type="list" allowBlank="1" showInputMessage="1" showErrorMessage="1" sqref="G6:G25" xr:uid="{50A96B12-D099-42B8-B03F-88BF2A85D067}">
      <formula1>"1,2,3,4"</formula1>
    </dataValidation>
  </dataValidations>
  <printOptions horizontalCentered="1"/>
  <pageMargins left="0.23622047244094491" right="0.23622047244094491" top="0.19685039370078741" bottom="0.19685039370078741" header="0.19685039370078741" footer="0.19685039370078741"/>
  <pageSetup paperSize="8" scale="90" fitToWidth="2" fitToHeight="2" orientation="portrait" r:id="rId1"/>
  <headerFooter>
    <oddFooter>&amp;L&amp;8&amp;K00-048(c) S.Imboden&amp;R&amp;8&amp;K00-048Seite &amp;P von &amp;N</oddFooter>
  </headerFooter>
  <rowBreaks count="1" manualBreakCount="1">
    <brk id="26"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F2CDF4FC-0E54-4D65-AB33-35884475019F}">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J6:J25</xm:sqref>
        </x14:conditionalFormatting>
        <x14:conditionalFormatting xmlns:xm="http://schemas.microsoft.com/office/excel/2006/main">
          <x14:cfRule type="iconSet" priority="6" id="{2262AF9C-27B5-4B9B-9A76-9E7B1470B5C4}">
            <x14:iconSet iconSet="5Boxes">
              <x14:cfvo type="percent">
                <xm:f>0</xm:f>
              </x14:cfvo>
              <x14:cfvo type="num">
                <xm:f>3</xm:f>
              </x14:cfvo>
              <x14:cfvo type="num">
                <xm:f>6</xm:f>
              </x14:cfvo>
              <x14:cfvo type="num">
                <xm:f>9</xm:f>
              </x14:cfvo>
              <x14:cfvo type="num">
                <xm:f>10</xm:f>
              </x14:cfvo>
            </x14:iconSet>
          </x14:cfRule>
          <xm:sqref>D99:D5192 D26</xm:sqref>
        </x14:conditionalFormatting>
        <x14:conditionalFormatting xmlns:xm="http://schemas.microsoft.com/office/excel/2006/main">
          <x14:cfRule type="iconSet" priority="7" id="{123AAD84-7734-4F71-A8CA-A4E81BB9BD01}">
            <x14:iconSet iconSet="5Boxes">
              <x14:cfvo type="percent">
                <xm:f>0</xm:f>
              </x14:cfvo>
              <x14:cfvo type="num">
                <xm:f>3</xm:f>
              </x14:cfvo>
              <x14:cfvo type="num">
                <xm:f>6</xm:f>
              </x14:cfvo>
              <x14:cfvo type="num">
                <xm:f>9</xm:f>
              </x14:cfvo>
              <x14:cfvo type="num">
                <xm:f>10</xm:f>
              </x14:cfvo>
            </x14:iconSet>
          </x14:cfRule>
          <xm:sqref>D27:D97</xm:sqref>
        </x14:conditionalFormatting>
      </x14:conditionalFormatting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37932-DFD8-4F47-9627-3D9EB091D80C}">
  <sheetPr codeName="Tabelle19">
    <tabColor theme="3" tint="0.79998168889431442"/>
  </sheetPr>
  <dimension ref="A1:S124"/>
  <sheetViews>
    <sheetView showGridLines="0" zoomScaleNormal="100" workbookViewId="0">
      <pane ySplit="1" topLeftCell="A2" activePane="bottomLeft" state="frozen"/>
      <selection activeCell="C5" sqref="C5:D5"/>
      <selection pane="bottomLeft" activeCell="C59" sqref="C59"/>
    </sheetView>
  </sheetViews>
  <sheetFormatPr baseColWidth="10" defaultColWidth="11.44140625" defaultRowHeight="14.4" x14ac:dyDescent="0.3"/>
  <cols>
    <col min="1" max="1" width="7" style="469" customWidth="1"/>
    <col min="2" max="2" width="3.6640625" style="469" customWidth="1"/>
    <col min="3" max="3" width="31.44140625" style="469" customWidth="1"/>
    <col min="4" max="4" width="39.33203125" style="469" customWidth="1"/>
    <col min="5" max="5" width="11.6640625" style="469" bestFit="1" customWidth="1"/>
    <col min="6" max="6" width="7.33203125" style="469" bestFit="1" customWidth="1"/>
    <col min="7" max="7" width="40.6640625" style="469" bestFit="1" customWidth="1"/>
    <col min="8" max="8" width="6.6640625" style="469" customWidth="1"/>
    <col min="9" max="9" width="7.33203125" style="469" hidden="1" customWidth="1"/>
    <col min="10" max="10" width="3" style="469" customWidth="1"/>
    <col min="11" max="18" width="3.44140625" style="469" customWidth="1"/>
    <col min="19" max="19" width="11.44140625" style="469" customWidth="1"/>
    <col min="20" max="16384" width="11.44140625" style="469"/>
  </cols>
  <sheetData>
    <row r="1" spans="1:19" s="40" customFormat="1" ht="42" customHeight="1" x14ac:dyDescent="0.6">
      <c r="A1" s="1004"/>
      <c r="B1" s="607" t="str">
        <f ca="1">' '!A400</f>
        <v>A N A L Y S E   P E S T E L</v>
      </c>
      <c r="C1" s="596"/>
      <c r="D1" s="596"/>
      <c r="E1" s="596"/>
      <c r="F1" s="596"/>
      <c r="G1" s="598"/>
      <c r="H1" s="640"/>
      <c r="I1" s="596"/>
      <c r="J1" s="216"/>
      <c r="K1" s="216"/>
      <c r="L1" s="216"/>
      <c r="M1" s="216"/>
      <c r="N1" s="216"/>
      <c r="O1" s="216"/>
      <c r="P1" s="216"/>
      <c r="Q1" s="216"/>
      <c r="R1" s="216"/>
      <c r="S1" s="216"/>
    </row>
    <row r="2" spans="1:19" s="40" customFormat="1" ht="1.2" customHeight="1" x14ac:dyDescent="0.3">
      <c r="A2" s="102"/>
      <c r="B2" s="102"/>
      <c r="C2" s="215"/>
      <c r="D2" s="215"/>
      <c r="E2" s="215"/>
      <c r="F2" s="215"/>
      <c r="G2" s="1018"/>
      <c r="H2" s="103"/>
      <c r="I2" s="215"/>
      <c r="J2" s="216"/>
      <c r="K2" s="216"/>
      <c r="L2" s="216"/>
      <c r="M2" s="216"/>
      <c r="N2" s="216"/>
      <c r="O2" s="216"/>
      <c r="P2" s="216"/>
      <c r="Q2" s="216"/>
      <c r="R2" s="216"/>
      <c r="S2" s="216"/>
    </row>
    <row r="3" spans="1:19" ht="14.25" customHeight="1" x14ac:dyDescent="0.3">
      <c r="A3" s="41"/>
      <c r="B3" s="645"/>
    </row>
    <row r="4" spans="1:19" x14ac:dyDescent="0.3">
      <c r="A4" s="997"/>
      <c r="B4" s="1019"/>
    </row>
    <row r="5" spans="1:19" x14ac:dyDescent="0.3">
      <c r="B5" s="1020"/>
      <c r="C5" s="1021" t="str">
        <f ca="1">' '!A401</f>
        <v>Facteurs d'influence politique</v>
      </c>
      <c r="D5" s="1022">
        <f>IF(E27&lt;&gt;0,E27,0.1)</f>
        <v>4</v>
      </c>
    </row>
    <row r="6" spans="1:19" x14ac:dyDescent="0.3">
      <c r="B6" s="1020"/>
      <c r="C6" s="1021" t="str">
        <f ca="1">' '!A409</f>
        <v>Facteurs d'influence économique</v>
      </c>
      <c r="D6" s="1022">
        <f>IF(E41&lt;&gt;0,E41,0.1)</f>
        <v>7</v>
      </c>
    </row>
    <row r="7" spans="1:19" x14ac:dyDescent="0.3">
      <c r="B7" s="1020"/>
      <c r="C7" s="1021" t="str">
        <f ca="1">' '!A410</f>
        <v>Facteurs d'influence sociologique</v>
      </c>
      <c r="D7" s="1022">
        <f>IF(E55&lt;&gt;0,E55,0.1)</f>
        <v>3</v>
      </c>
    </row>
    <row r="8" spans="1:19" x14ac:dyDescent="0.3">
      <c r="B8" s="1020"/>
      <c r="C8" s="1021" t="str">
        <f ca="1">' '!A411</f>
        <v>Facteurs d'influence technologique</v>
      </c>
      <c r="D8" s="1023">
        <f>IF(E69&lt;&gt;0,E69,0.1)</f>
        <v>1</v>
      </c>
    </row>
    <row r="9" spans="1:19" x14ac:dyDescent="0.3">
      <c r="B9" s="1020"/>
      <c r="C9" s="1021" t="str">
        <f ca="1">' '!A412</f>
        <v>Facteurs d'influence écologique</v>
      </c>
      <c r="D9" s="1022">
        <f>IF(E83&lt;&gt;0,E83,0.1)</f>
        <v>3</v>
      </c>
    </row>
    <row r="10" spans="1:19" x14ac:dyDescent="0.3">
      <c r="B10" s="1020"/>
      <c r="C10" s="1021" t="str">
        <f ca="1">' '!A413</f>
        <v>Facteurs d'influence législative</v>
      </c>
      <c r="D10" s="1024">
        <f>E97</f>
        <v>4</v>
      </c>
    </row>
    <row r="11" spans="1:19" x14ac:dyDescent="0.3">
      <c r="B11" s="1020"/>
    </row>
    <row r="12" spans="1:19" x14ac:dyDescent="0.3">
      <c r="B12" s="1020"/>
    </row>
    <row r="13" spans="1:19" x14ac:dyDescent="0.3">
      <c r="B13" s="1020"/>
    </row>
    <row r="14" spans="1:19" ht="288.75" customHeight="1" x14ac:dyDescent="0.3"/>
    <row r="15" spans="1:19" ht="21" x14ac:dyDescent="0.4">
      <c r="B15" s="1025"/>
      <c r="C15" s="1026" t="str">
        <f ca="1">' '!A401</f>
        <v>Facteurs d'influence politique</v>
      </c>
      <c r="D15" s="1027"/>
      <c r="E15" s="1027"/>
      <c r="F15" s="1027"/>
      <c r="G15" s="1027"/>
      <c r="H15" s="1027"/>
    </row>
    <row r="16" spans="1:19" s="790" customFormat="1" ht="30" customHeight="1" x14ac:dyDescent="0.3">
      <c r="A16" s="469"/>
      <c r="B16" s="1028" t="str">
        <f ca="1">' '!A402</f>
        <v>No.</v>
      </c>
      <c r="C16" s="1028" t="str">
        <f ca="1">' '!A403</f>
        <v>Facteurs d'influence</v>
      </c>
      <c r="D16" s="1028" t="str">
        <f ca="1">' '!A404</f>
        <v>Impact</v>
      </c>
      <c r="E16" s="1029" t="str">
        <f ca="1">' '!A405</f>
        <v>Intensité de l'impact</v>
      </c>
      <c r="F16" s="1029" t="str">
        <f ca="1">' '!A406</f>
        <v>Ten-
dance</v>
      </c>
      <c r="G16" s="1028" t="str">
        <f ca="1">' '!A407</f>
        <v>Mesures possibles</v>
      </c>
      <c r="H16" s="1029" t="str">
        <f ca="1">' '!A408</f>
        <v>Statut</v>
      </c>
      <c r="I16" s="469">
        <f>COUNTIF(H17:H26,1)</f>
        <v>1</v>
      </c>
    </row>
    <row r="17" spans="2:9" ht="23.4" x14ac:dyDescent="0.3">
      <c r="B17" s="1030">
        <v>1</v>
      </c>
      <c r="C17" s="485" t="s">
        <v>3685</v>
      </c>
      <c r="D17" s="104"/>
      <c r="E17" s="105">
        <v>4</v>
      </c>
      <c r="F17" s="106">
        <v>1</v>
      </c>
      <c r="G17" s="104"/>
      <c r="H17" s="107">
        <v>1</v>
      </c>
      <c r="I17" s="469">
        <f>COUNTIF(H17:H26,2)</f>
        <v>0</v>
      </c>
    </row>
    <row r="18" spans="2:9" ht="23.4" x14ac:dyDescent="0.3">
      <c r="B18" s="108">
        <f t="shared" ref="B18:B26" si="0">$B17+1</f>
        <v>2</v>
      </c>
      <c r="C18" s="486" t="s">
        <v>3686</v>
      </c>
      <c r="D18" s="109"/>
      <c r="E18" s="110"/>
      <c r="F18" s="111"/>
      <c r="G18" s="109"/>
      <c r="H18" s="112"/>
      <c r="I18" s="469">
        <f>COUNTIF(H17:H26,3)</f>
        <v>0</v>
      </c>
    </row>
    <row r="19" spans="2:9" ht="23.4" x14ac:dyDescent="0.3">
      <c r="B19" s="113">
        <f t="shared" si="0"/>
        <v>3</v>
      </c>
      <c r="C19" s="104"/>
      <c r="D19" s="104"/>
      <c r="E19" s="105"/>
      <c r="F19" s="106"/>
      <c r="G19" s="104"/>
      <c r="H19" s="107"/>
    </row>
    <row r="20" spans="2:9" ht="23.4" x14ac:dyDescent="0.3">
      <c r="B20" s="108">
        <f t="shared" si="0"/>
        <v>4</v>
      </c>
      <c r="C20" s="109"/>
      <c r="D20" s="109"/>
      <c r="E20" s="110"/>
      <c r="F20" s="111"/>
      <c r="G20" s="109"/>
      <c r="H20" s="112"/>
    </row>
    <row r="21" spans="2:9" ht="23.4" x14ac:dyDescent="0.3">
      <c r="B21" s="113">
        <f t="shared" si="0"/>
        <v>5</v>
      </c>
      <c r="C21" s="104"/>
      <c r="D21" s="104"/>
      <c r="E21" s="105"/>
      <c r="F21" s="106"/>
      <c r="G21" s="104"/>
      <c r="H21" s="107"/>
    </row>
    <row r="22" spans="2:9" ht="23.4" x14ac:dyDescent="0.3">
      <c r="B22" s="108">
        <f t="shared" si="0"/>
        <v>6</v>
      </c>
      <c r="C22" s="109"/>
      <c r="D22" s="109"/>
      <c r="E22" s="110"/>
      <c r="F22" s="111"/>
      <c r="G22" s="109"/>
      <c r="H22" s="112"/>
    </row>
    <row r="23" spans="2:9" ht="23.4" x14ac:dyDescent="0.3">
      <c r="B23" s="113">
        <f t="shared" si="0"/>
        <v>7</v>
      </c>
      <c r="C23" s="104"/>
      <c r="D23" s="104"/>
      <c r="E23" s="105"/>
      <c r="F23" s="106"/>
      <c r="G23" s="104"/>
      <c r="H23" s="107"/>
    </row>
    <row r="24" spans="2:9" ht="23.4" x14ac:dyDescent="0.3">
      <c r="B24" s="108">
        <f t="shared" si="0"/>
        <v>8</v>
      </c>
      <c r="C24" s="109"/>
      <c r="D24" s="109"/>
      <c r="E24" s="110"/>
      <c r="F24" s="111"/>
      <c r="G24" s="109"/>
      <c r="H24" s="112"/>
    </row>
    <row r="25" spans="2:9" ht="23.4" x14ac:dyDescent="0.3">
      <c r="B25" s="113">
        <f t="shared" si="0"/>
        <v>9</v>
      </c>
      <c r="C25" s="104"/>
      <c r="D25" s="104"/>
      <c r="E25" s="105"/>
      <c r="F25" s="106"/>
      <c r="G25" s="104"/>
      <c r="H25" s="107"/>
    </row>
    <row r="26" spans="2:9" ht="23.4" x14ac:dyDescent="0.3">
      <c r="B26" s="108">
        <f t="shared" si="0"/>
        <v>10</v>
      </c>
      <c r="C26" s="109"/>
      <c r="D26" s="109"/>
      <c r="E26" s="110"/>
      <c r="F26" s="111"/>
      <c r="G26" s="109"/>
      <c r="H26" s="112"/>
    </row>
    <row r="27" spans="2:9" x14ac:dyDescent="0.3">
      <c r="B27" s="681"/>
      <c r="C27" s="790"/>
      <c r="D27" s="1031" t="str">
        <f ca="1">' '!$A$438</f>
        <v>Somme</v>
      </c>
      <c r="E27" s="1032">
        <f>SUM(E17:E26)</f>
        <v>4</v>
      </c>
      <c r="F27" s="790"/>
      <c r="G27" s="1033"/>
      <c r="H27" s="790"/>
      <c r="I27" s="790"/>
    </row>
    <row r="28" spans="2:9" x14ac:dyDescent="0.3">
      <c r="B28" s="790"/>
      <c r="C28" s="790"/>
      <c r="D28" s="790"/>
      <c r="E28" s="790"/>
      <c r="F28" s="790"/>
      <c r="G28" s="790"/>
      <c r="H28" s="790"/>
    </row>
    <row r="29" spans="2:9" ht="21" x14ac:dyDescent="0.3">
      <c r="B29" s="114"/>
      <c r="C29" s="114" t="str">
        <f ca="1">' '!A409</f>
        <v>Facteurs d'influence économique</v>
      </c>
      <c r="D29" s="1034"/>
      <c r="E29" s="1034"/>
      <c r="F29" s="1034"/>
      <c r="G29" s="1034"/>
      <c r="H29" s="1034"/>
    </row>
    <row r="30" spans="2:9" ht="27.6" x14ac:dyDescent="0.3">
      <c r="B30" s="1035" t="str">
        <f ca="1">B16</f>
        <v>No.</v>
      </c>
      <c r="C30" s="1036" t="str">
        <f ca="1">C16</f>
        <v>Facteurs d'influence</v>
      </c>
      <c r="D30" s="1036" t="str">
        <f ca="1">D16</f>
        <v>Impact</v>
      </c>
      <c r="E30" s="1037" t="str">
        <f t="shared" ref="E30:H30" ca="1" si="1">E16</f>
        <v>Intensité de l'impact</v>
      </c>
      <c r="F30" s="1037" t="str">
        <f t="shared" ca="1" si="1"/>
        <v>Ten-
dance</v>
      </c>
      <c r="G30" s="1036" t="str">
        <f t="shared" ca="1" si="1"/>
        <v>Mesures possibles</v>
      </c>
      <c r="H30" s="1038" t="str">
        <f t="shared" ca="1" si="1"/>
        <v>Statut</v>
      </c>
      <c r="I30" s="469">
        <f>COUNTIF(H31:H40,1)</f>
        <v>0</v>
      </c>
    </row>
    <row r="31" spans="2:9" ht="23.4" x14ac:dyDescent="0.3">
      <c r="B31" s="115">
        <v>1</v>
      </c>
      <c r="C31" s="483" t="s">
        <v>3687</v>
      </c>
      <c r="D31" s="116"/>
      <c r="E31" s="117">
        <v>4</v>
      </c>
      <c r="F31" s="118">
        <v>1</v>
      </c>
      <c r="G31" s="116"/>
      <c r="H31" s="119">
        <v>3</v>
      </c>
      <c r="I31" s="469">
        <f>COUNTIF(H31:H40,2)</f>
        <v>1</v>
      </c>
    </row>
    <row r="32" spans="2:9" ht="23.4" x14ac:dyDescent="0.3">
      <c r="B32" s="120">
        <f t="shared" ref="B32:B40" si="2">$B31+1</f>
        <v>2</v>
      </c>
      <c r="C32" s="121"/>
      <c r="D32" s="121"/>
      <c r="E32" s="122">
        <v>3</v>
      </c>
      <c r="F32" s="123"/>
      <c r="G32" s="121"/>
      <c r="H32" s="124">
        <v>2</v>
      </c>
      <c r="I32" s="469">
        <f>COUNTIF(H31:H40,3)</f>
        <v>1</v>
      </c>
    </row>
    <row r="33" spans="2:9" ht="23.4" x14ac:dyDescent="0.3">
      <c r="B33" s="115">
        <f t="shared" si="2"/>
        <v>3</v>
      </c>
      <c r="C33" s="116"/>
      <c r="D33" s="116"/>
      <c r="E33" s="117"/>
      <c r="F33" s="118"/>
      <c r="G33" s="116"/>
      <c r="H33" s="119"/>
    </row>
    <row r="34" spans="2:9" ht="23.4" x14ac:dyDescent="0.3">
      <c r="B34" s="120">
        <f t="shared" si="2"/>
        <v>4</v>
      </c>
      <c r="C34" s="121"/>
      <c r="D34" s="121"/>
      <c r="E34" s="122"/>
      <c r="F34" s="123"/>
      <c r="G34" s="121"/>
      <c r="H34" s="124"/>
    </row>
    <row r="35" spans="2:9" ht="23.4" x14ac:dyDescent="0.3">
      <c r="B35" s="115">
        <f t="shared" si="2"/>
        <v>5</v>
      </c>
      <c r="C35" s="116"/>
      <c r="D35" s="116"/>
      <c r="E35" s="117"/>
      <c r="F35" s="118"/>
      <c r="G35" s="116"/>
      <c r="H35" s="119"/>
    </row>
    <row r="36" spans="2:9" ht="23.4" x14ac:dyDescent="0.3">
      <c r="B36" s="120">
        <f t="shared" si="2"/>
        <v>6</v>
      </c>
      <c r="C36" s="121"/>
      <c r="D36" s="121"/>
      <c r="E36" s="122"/>
      <c r="F36" s="123"/>
      <c r="G36" s="121"/>
      <c r="H36" s="124"/>
    </row>
    <row r="37" spans="2:9" ht="23.4" x14ac:dyDescent="0.3">
      <c r="B37" s="115">
        <f t="shared" si="2"/>
        <v>7</v>
      </c>
      <c r="C37" s="116"/>
      <c r="D37" s="116"/>
      <c r="E37" s="117"/>
      <c r="F37" s="118"/>
      <c r="G37" s="116"/>
      <c r="H37" s="119"/>
    </row>
    <row r="38" spans="2:9" ht="23.4" x14ac:dyDescent="0.3">
      <c r="B38" s="120">
        <f t="shared" si="2"/>
        <v>8</v>
      </c>
      <c r="C38" s="121"/>
      <c r="D38" s="121"/>
      <c r="E38" s="122"/>
      <c r="F38" s="123"/>
      <c r="G38" s="121"/>
      <c r="H38" s="124"/>
    </row>
    <row r="39" spans="2:9" ht="23.4" x14ac:dyDescent="0.3">
      <c r="B39" s="115">
        <f t="shared" si="2"/>
        <v>9</v>
      </c>
      <c r="C39" s="116"/>
      <c r="D39" s="116"/>
      <c r="E39" s="117"/>
      <c r="F39" s="118"/>
      <c r="G39" s="116"/>
      <c r="H39" s="119"/>
    </row>
    <row r="40" spans="2:9" ht="23.4" x14ac:dyDescent="0.3">
      <c r="B40" s="125">
        <f t="shared" si="2"/>
        <v>10</v>
      </c>
      <c r="C40" s="126"/>
      <c r="D40" s="126"/>
      <c r="E40" s="127"/>
      <c r="F40" s="128"/>
      <c r="G40" s="126"/>
      <c r="H40" s="129"/>
    </row>
    <row r="41" spans="2:9" x14ac:dyDescent="0.3">
      <c r="B41" s="681"/>
      <c r="C41" s="790"/>
      <c r="D41" s="1031" t="str">
        <f ca="1">' '!$A$438</f>
        <v>Somme</v>
      </c>
      <c r="E41" s="1032">
        <f>SUM(E31:E40)</f>
        <v>7</v>
      </c>
      <c r="F41" s="790"/>
      <c r="G41" s="790"/>
      <c r="H41" s="790"/>
      <c r="I41" s="790"/>
    </row>
    <row r="42" spans="2:9" x14ac:dyDescent="0.3">
      <c r="B42" s="790"/>
      <c r="C42" s="790"/>
      <c r="D42" s="790"/>
      <c r="E42" s="790"/>
      <c r="F42" s="790"/>
      <c r="G42" s="790"/>
      <c r="H42" s="790"/>
    </row>
    <row r="43" spans="2:9" ht="21" x14ac:dyDescent="0.3">
      <c r="B43" s="130"/>
      <c r="C43" s="130" t="str">
        <f ca="1">' '!A410</f>
        <v>Facteurs d'influence sociologique</v>
      </c>
      <c r="D43" s="1039"/>
      <c r="E43" s="1039"/>
      <c r="F43" s="1039"/>
      <c r="G43" s="1039"/>
      <c r="H43" s="1039"/>
    </row>
    <row r="44" spans="2:9" ht="27.6" x14ac:dyDescent="0.3">
      <c r="B44" s="1040" t="str">
        <f ca="1">B16</f>
        <v>No.</v>
      </c>
      <c r="C44" s="1041" t="str">
        <f ca="1">C16</f>
        <v>Facteurs d'influence</v>
      </c>
      <c r="D44" s="1041" t="str">
        <f ca="1">D16</f>
        <v>Impact</v>
      </c>
      <c r="E44" s="1042" t="str">
        <f t="shared" ref="E44:H44" ca="1" si="3">E16</f>
        <v>Intensité de l'impact</v>
      </c>
      <c r="F44" s="1042" t="str">
        <f t="shared" ca="1" si="3"/>
        <v>Ten-
dance</v>
      </c>
      <c r="G44" s="1041" t="str">
        <f t="shared" ca="1" si="3"/>
        <v>Mesures possibles</v>
      </c>
      <c r="H44" s="1043" t="str">
        <f t="shared" ca="1" si="3"/>
        <v>Statut</v>
      </c>
      <c r="I44" s="469">
        <f>COUNTIF(H45:H54,1)</f>
        <v>1</v>
      </c>
    </row>
    <row r="45" spans="2:9" ht="23.4" x14ac:dyDescent="0.3">
      <c r="B45" s="131">
        <v>1</v>
      </c>
      <c r="C45" s="487" t="s">
        <v>3688</v>
      </c>
      <c r="D45" s="132"/>
      <c r="E45" s="133">
        <v>3</v>
      </c>
      <c r="F45" s="134">
        <v>1</v>
      </c>
      <c r="G45" s="132"/>
      <c r="H45" s="135">
        <v>1</v>
      </c>
      <c r="I45" s="469">
        <f>COUNTIF(H45:H54,2)</f>
        <v>0</v>
      </c>
    </row>
    <row r="46" spans="2:9" ht="23.4" x14ac:dyDescent="0.3">
      <c r="B46" s="136">
        <f t="shared" ref="B46:B54" si="4">$B45+1</f>
        <v>2</v>
      </c>
      <c r="C46" s="137"/>
      <c r="D46" s="137"/>
      <c r="E46" s="138"/>
      <c r="F46" s="139"/>
      <c r="G46" s="137"/>
      <c r="H46" s="140"/>
      <c r="I46" s="469">
        <f>COUNTIF(H45:H54,3)</f>
        <v>0</v>
      </c>
    </row>
    <row r="47" spans="2:9" ht="23.4" x14ac:dyDescent="0.3">
      <c r="B47" s="131">
        <f t="shared" si="4"/>
        <v>3</v>
      </c>
      <c r="C47" s="132"/>
      <c r="D47" s="132"/>
      <c r="E47" s="133"/>
      <c r="F47" s="134"/>
      <c r="G47" s="132"/>
      <c r="H47" s="135"/>
    </row>
    <row r="48" spans="2:9" ht="23.4" x14ac:dyDescent="0.3">
      <c r="B48" s="136">
        <f t="shared" si="4"/>
        <v>4</v>
      </c>
      <c r="C48" s="137"/>
      <c r="D48" s="137"/>
      <c r="E48" s="138"/>
      <c r="F48" s="139"/>
      <c r="G48" s="137"/>
      <c r="H48" s="140"/>
    </row>
    <row r="49" spans="2:9" ht="23.4" x14ac:dyDescent="0.3">
      <c r="B49" s="131">
        <f t="shared" si="4"/>
        <v>5</v>
      </c>
      <c r="C49" s="132"/>
      <c r="D49" s="132"/>
      <c r="E49" s="133"/>
      <c r="F49" s="134"/>
      <c r="G49" s="132"/>
      <c r="H49" s="135"/>
    </row>
    <row r="50" spans="2:9" ht="23.4" x14ac:dyDescent="0.3">
      <c r="B50" s="136">
        <f t="shared" si="4"/>
        <v>6</v>
      </c>
      <c r="C50" s="137"/>
      <c r="D50" s="137"/>
      <c r="E50" s="138"/>
      <c r="F50" s="139"/>
      <c r="G50" s="137"/>
      <c r="H50" s="140"/>
    </row>
    <row r="51" spans="2:9" ht="23.4" x14ac:dyDescent="0.3">
      <c r="B51" s="131">
        <f t="shared" si="4"/>
        <v>7</v>
      </c>
      <c r="C51" s="132"/>
      <c r="D51" s="132"/>
      <c r="E51" s="133"/>
      <c r="F51" s="134"/>
      <c r="G51" s="132"/>
      <c r="H51" s="135"/>
    </row>
    <row r="52" spans="2:9" ht="23.4" x14ac:dyDescent="0.3">
      <c r="B52" s="136">
        <f t="shared" si="4"/>
        <v>8</v>
      </c>
      <c r="C52" s="137"/>
      <c r="D52" s="137"/>
      <c r="E52" s="138"/>
      <c r="F52" s="139"/>
      <c r="G52" s="137"/>
      <c r="H52" s="140"/>
    </row>
    <row r="53" spans="2:9" ht="23.4" x14ac:dyDescent="0.3">
      <c r="B53" s="131">
        <f t="shared" si="4"/>
        <v>9</v>
      </c>
      <c r="C53" s="132"/>
      <c r="D53" s="132"/>
      <c r="E53" s="133"/>
      <c r="F53" s="134"/>
      <c r="G53" s="132"/>
      <c r="H53" s="135"/>
    </row>
    <row r="54" spans="2:9" ht="23.4" x14ac:dyDescent="0.3">
      <c r="B54" s="141">
        <f t="shared" si="4"/>
        <v>10</v>
      </c>
      <c r="C54" s="142"/>
      <c r="D54" s="142"/>
      <c r="E54" s="143"/>
      <c r="F54" s="144"/>
      <c r="G54" s="142"/>
      <c r="H54" s="145"/>
    </row>
    <row r="55" spans="2:9" x14ac:dyDescent="0.3">
      <c r="B55" s="681"/>
      <c r="C55" s="790"/>
      <c r="D55" s="1031" t="str">
        <f ca="1">' '!$A$438</f>
        <v>Somme</v>
      </c>
      <c r="E55" s="1032">
        <f>SUM(E45:E54)</f>
        <v>3</v>
      </c>
      <c r="F55" s="790"/>
      <c r="G55" s="790"/>
      <c r="H55" s="790"/>
      <c r="I55" s="790"/>
    </row>
    <row r="56" spans="2:9" x14ac:dyDescent="0.3">
      <c r="B56" s="790"/>
      <c r="C56" s="790"/>
      <c r="D56" s="790"/>
      <c r="E56" s="790"/>
      <c r="F56" s="790"/>
      <c r="G56" s="790"/>
      <c r="H56" s="790"/>
    </row>
    <row r="57" spans="2:9" ht="21" x14ac:dyDescent="0.3">
      <c r="B57" s="146"/>
      <c r="C57" s="146" t="str">
        <f ca="1">' '!A411</f>
        <v>Facteurs d'influence technologique</v>
      </c>
      <c r="D57" s="1044"/>
      <c r="E57" s="1044"/>
      <c r="F57" s="1044"/>
      <c r="G57" s="1044"/>
      <c r="H57" s="1044"/>
    </row>
    <row r="58" spans="2:9" s="1049" customFormat="1" ht="27.6" x14ac:dyDescent="0.3">
      <c r="B58" s="1045" t="str">
        <f ca="1">B16</f>
        <v>No.</v>
      </c>
      <c r="C58" s="1046" t="str">
        <f ca="1">C16</f>
        <v>Facteurs d'influence</v>
      </c>
      <c r="D58" s="1046" t="str">
        <f ca="1">D16</f>
        <v>Impact</v>
      </c>
      <c r="E58" s="1047" t="str">
        <f t="shared" ref="E58:H58" ca="1" si="5">E16</f>
        <v>Intensité de l'impact</v>
      </c>
      <c r="F58" s="1047" t="str">
        <f t="shared" ca="1" si="5"/>
        <v>Ten-
dance</v>
      </c>
      <c r="G58" s="1046" t="str">
        <f t="shared" ca="1" si="5"/>
        <v>Mesures possibles</v>
      </c>
      <c r="H58" s="1048" t="str">
        <f t="shared" ca="1" si="5"/>
        <v>Statut</v>
      </c>
      <c r="I58" s="469">
        <f ca="1">COUNTIF(H57:H68,1)</f>
        <v>1</v>
      </c>
    </row>
    <row r="59" spans="2:9" ht="23.4" x14ac:dyDescent="0.3">
      <c r="B59" s="147">
        <v>1</v>
      </c>
      <c r="C59" s="488" t="s">
        <v>3689</v>
      </c>
      <c r="D59" s="148"/>
      <c r="E59" s="149">
        <v>1</v>
      </c>
      <c r="F59" s="150">
        <v>1</v>
      </c>
      <c r="G59" s="148"/>
      <c r="H59" s="151">
        <v>1</v>
      </c>
      <c r="I59" s="469">
        <f ca="1">COUNTIF(H57:H68,2)</f>
        <v>0</v>
      </c>
    </row>
    <row r="60" spans="2:9" ht="23.4" x14ac:dyDescent="0.3">
      <c r="B60" s="152">
        <f t="shared" ref="B60:B68" si="6">$B59+1</f>
        <v>2</v>
      </c>
      <c r="C60" s="153"/>
      <c r="D60" s="153"/>
      <c r="E60" s="154"/>
      <c r="F60" s="155"/>
      <c r="G60" s="153"/>
      <c r="H60" s="156"/>
      <c r="I60" s="469">
        <f ca="1">COUNTIF(H57:H68,3)</f>
        <v>0</v>
      </c>
    </row>
    <row r="61" spans="2:9" ht="23.4" x14ac:dyDescent="0.3">
      <c r="B61" s="147">
        <f t="shared" si="6"/>
        <v>3</v>
      </c>
      <c r="C61" s="148"/>
      <c r="D61" s="148"/>
      <c r="E61" s="149"/>
      <c r="F61" s="150"/>
      <c r="G61" s="148"/>
      <c r="H61" s="151"/>
    </row>
    <row r="62" spans="2:9" ht="23.4" x14ac:dyDescent="0.3">
      <c r="B62" s="152">
        <f t="shared" si="6"/>
        <v>4</v>
      </c>
      <c r="C62" s="153"/>
      <c r="D62" s="153"/>
      <c r="E62" s="154"/>
      <c r="F62" s="155"/>
      <c r="G62" s="153"/>
      <c r="H62" s="156"/>
    </row>
    <row r="63" spans="2:9" ht="23.4" x14ac:dyDescent="0.3">
      <c r="B63" s="147">
        <f t="shared" si="6"/>
        <v>5</v>
      </c>
      <c r="C63" s="148"/>
      <c r="D63" s="148"/>
      <c r="E63" s="149"/>
      <c r="F63" s="150"/>
      <c r="G63" s="148"/>
      <c r="H63" s="151"/>
    </row>
    <row r="64" spans="2:9" ht="23.4" x14ac:dyDescent="0.3">
      <c r="B64" s="152">
        <f t="shared" si="6"/>
        <v>6</v>
      </c>
      <c r="C64" s="153"/>
      <c r="D64" s="153"/>
      <c r="E64" s="154"/>
      <c r="F64" s="155"/>
      <c r="G64" s="153"/>
      <c r="H64" s="156"/>
    </row>
    <row r="65" spans="2:9" ht="23.4" x14ac:dyDescent="0.3">
      <c r="B65" s="147">
        <f t="shared" si="6"/>
        <v>7</v>
      </c>
      <c r="C65" s="148"/>
      <c r="D65" s="148"/>
      <c r="E65" s="149"/>
      <c r="F65" s="150"/>
      <c r="G65" s="148"/>
      <c r="H65" s="151"/>
    </row>
    <row r="66" spans="2:9" ht="23.4" x14ac:dyDescent="0.3">
      <c r="B66" s="152">
        <f t="shared" si="6"/>
        <v>8</v>
      </c>
      <c r="C66" s="153"/>
      <c r="D66" s="153"/>
      <c r="E66" s="154"/>
      <c r="F66" s="155"/>
      <c r="G66" s="153"/>
      <c r="H66" s="156"/>
    </row>
    <row r="67" spans="2:9" ht="23.4" x14ac:dyDescent="0.3">
      <c r="B67" s="147">
        <f t="shared" si="6"/>
        <v>9</v>
      </c>
      <c r="C67" s="148"/>
      <c r="D67" s="148"/>
      <c r="E67" s="149"/>
      <c r="F67" s="150"/>
      <c r="G67" s="148"/>
      <c r="H67" s="151"/>
    </row>
    <row r="68" spans="2:9" ht="23.4" x14ac:dyDescent="0.3">
      <c r="B68" s="157">
        <f t="shared" si="6"/>
        <v>10</v>
      </c>
      <c r="C68" s="158"/>
      <c r="D68" s="158"/>
      <c r="E68" s="159"/>
      <c r="F68" s="160"/>
      <c r="G68" s="158"/>
      <c r="H68" s="161"/>
    </row>
    <row r="69" spans="2:9" x14ac:dyDescent="0.3">
      <c r="B69" s="681"/>
      <c r="C69" s="790"/>
      <c r="D69" s="1031" t="str">
        <f ca="1">' '!$A$438</f>
        <v>Somme</v>
      </c>
      <c r="E69" s="1032">
        <f>SUM(E59:E68)</f>
        <v>1</v>
      </c>
      <c r="F69" s="790"/>
      <c r="G69" s="790"/>
      <c r="H69" s="790"/>
      <c r="I69" s="790"/>
    </row>
    <row r="70" spans="2:9" x14ac:dyDescent="0.3">
      <c r="B70" s="790"/>
      <c r="C70" s="790"/>
      <c r="D70" s="790"/>
      <c r="E70" s="790"/>
      <c r="F70" s="790"/>
      <c r="G70" s="790"/>
      <c r="H70" s="790"/>
    </row>
    <row r="71" spans="2:9" ht="21" x14ac:dyDescent="0.3">
      <c r="B71" s="162"/>
      <c r="C71" s="162" t="str">
        <f ca="1">' '!A412</f>
        <v>Facteurs d'influence écologique</v>
      </c>
      <c r="D71" s="1050"/>
      <c r="E71" s="1050"/>
      <c r="F71" s="1050"/>
      <c r="G71" s="1050"/>
      <c r="H71" s="1050"/>
    </row>
    <row r="72" spans="2:9" s="1049" customFormat="1" ht="27.6" x14ac:dyDescent="0.3">
      <c r="B72" s="1051" t="str">
        <f ca="1">B16</f>
        <v>No.</v>
      </c>
      <c r="C72" s="1052" t="str">
        <f ca="1">C16</f>
        <v>Facteurs d'influence</v>
      </c>
      <c r="D72" s="1052" t="str">
        <f ca="1">D16</f>
        <v>Impact</v>
      </c>
      <c r="E72" s="1053" t="str">
        <f t="shared" ref="E72:H72" ca="1" si="7">E16</f>
        <v>Intensité de l'impact</v>
      </c>
      <c r="F72" s="1053" t="str">
        <f t="shared" ca="1" si="7"/>
        <v>Ten-
dance</v>
      </c>
      <c r="G72" s="1052" t="str">
        <f t="shared" ca="1" si="7"/>
        <v>Mesures possibles</v>
      </c>
      <c r="H72" s="1054" t="str">
        <f t="shared" ca="1" si="7"/>
        <v>Statut</v>
      </c>
      <c r="I72" s="469">
        <f>COUNTIF(H73:H82,1)</f>
        <v>2</v>
      </c>
    </row>
    <row r="73" spans="2:9" ht="23.4" x14ac:dyDescent="0.3">
      <c r="B73" s="163">
        <v>1</v>
      </c>
      <c r="C73" s="164"/>
      <c r="D73" s="164"/>
      <c r="E73" s="165">
        <v>3</v>
      </c>
      <c r="F73" s="166">
        <v>1</v>
      </c>
      <c r="G73" s="164"/>
      <c r="H73" s="167">
        <v>1</v>
      </c>
      <c r="I73" s="469">
        <f>COUNTIF(H73:H82,2)</f>
        <v>0</v>
      </c>
    </row>
    <row r="74" spans="2:9" ht="23.4" x14ac:dyDescent="0.3">
      <c r="B74" s="168">
        <f t="shared" ref="B74:B82" si="8">$B73+1</f>
        <v>2</v>
      </c>
      <c r="C74" s="169"/>
      <c r="D74" s="169"/>
      <c r="E74" s="170"/>
      <c r="F74" s="171"/>
      <c r="G74" s="169"/>
      <c r="H74" s="172">
        <v>1</v>
      </c>
      <c r="I74" s="469">
        <f>COUNTIF(H73:H82,3)</f>
        <v>0</v>
      </c>
    </row>
    <row r="75" spans="2:9" ht="23.4" x14ac:dyDescent="0.3">
      <c r="B75" s="163">
        <f t="shared" si="8"/>
        <v>3</v>
      </c>
      <c r="C75" s="164"/>
      <c r="D75" s="164"/>
      <c r="E75" s="165"/>
      <c r="F75" s="166"/>
      <c r="G75" s="164"/>
      <c r="H75" s="167"/>
    </row>
    <row r="76" spans="2:9" ht="23.4" x14ac:dyDescent="0.3">
      <c r="B76" s="168">
        <f t="shared" si="8"/>
        <v>4</v>
      </c>
      <c r="C76" s="169"/>
      <c r="D76" s="169"/>
      <c r="E76" s="170"/>
      <c r="F76" s="171"/>
      <c r="G76" s="169"/>
      <c r="H76" s="172"/>
    </row>
    <row r="77" spans="2:9" ht="23.4" x14ac:dyDescent="0.3">
      <c r="B77" s="163">
        <f t="shared" si="8"/>
        <v>5</v>
      </c>
      <c r="C77" s="164"/>
      <c r="D77" s="164"/>
      <c r="E77" s="165"/>
      <c r="F77" s="166"/>
      <c r="G77" s="164"/>
      <c r="H77" s="167"/>
    </row>
    <row r="78" spans="2:9" ht="23.4" x14ac:dyDescent="0.3">
      <c r="B78" s="168">
        <f t="shared" si="8"/>
        <v>6</v>
      </c>
      <c r="C78" s="169"/>
      <c r="D78" s="169"/>
      <c r="E78" s="170"/>
      <c r="F78" s="171"/>
      <c r="G78" s="169"/>
      <c r="H78" s="172"/>
    </row>
    <row r="79" spans="2:9" ht="23.4" x14ac:dyDescent="0.3">
      <c r="B79" s="163">
        <f t="shared" si="8"/>
        <v>7</v>
      </c>
      <c r="C79" s="164"/>
      <c r="D79" s="164"/>
      <c r="E79" s="165"/>
      <c r="F79" s="166"/>
      <c r="G79" s="164"/>
      <c r="H79" s="167"/>
    </row>
    <row r="80" spans="2:9" ht="23.4" x14ac:dyDescent="0.3">
      <c r="B80" s="168">
        <f t="shared" si="8"/>
        <v>8</v>
      </c>
      <c r="C80" s="169"/>
      <c r="D80" s="169"/>
      <c r="E80" s="170"/>
      <c r="F80" s="171"/>
      <c r="G80" s="169"/>
      <c r="H80" s="172"/>
    </row>
    <row r="81" spans="2:9" ht="23.4" x14ac:dyDescent="0.3">
      <c r="B81" s="163">
        <f t="shared" si="8"/>
        <v>9</v>
      </c>
      <c r="C81" s="164"/>
      <c r="D81" s="164"/>
      <c r="E81" s="165"/>
      <c r="F81" s="166"/>
      <c r="G81" s="164"/>
      <c r="H81" s="167"/>
    </row>
    <row r="82" spans="2:9" ht="23.4" x14ac:dyDescent="0.3">
      <c r="B82" s="173">
        <f t="shared" si="8"/>
        <v>10</v>
      </c>
      <c r="C82" s="174"/>
      <c r="D82" s="174"/>
      <c r="E82" s="170"/>
      <c r="F82" s="175"/>
      <c r="G82" s="174"/>
      <c r="H82" s="176"/>
    </row>
    <row r="83" spans="2:9" x14ac:dyDescent="0.3">
      <c r="B83" s="681"/>
      <c r="C83" s="790"/>
      <c r="D83" s="1031" t="str">
        <f ca="1">' '!$A$438</f>
        <v>Somme</v>
      </c>
      <c r="E83" s="1032">
        <f>SUM(E73:E82)</f>
        <v>3</v>
      </c>
      <c r="F83" s="790"/>
      <c r="G83" s="790"/>
      <c r="H83" s="790"/>
      <c r="I83" s="790"/>
    </row>
    <row r="84" spans="2:9" x14ac:dyDescent="0.3">
      <c r="B84" s="790"/>
      <c r="C84" s="790"/>
      <c r="D84" s="790"/>
      <c r="E84" s="790"/>
      <c r="F84" s="790"/>
      <c r="G84" s="790"/>
      <c r="H84" s="790"/>
    </row>
    <row r="85" spans="2:9" ht="21" x14ac:dyDescent="0.3">
      <c r="B85" s="177"/>
      <c r="C85" s="177" t="str">
        <f ca="1">' '!A413</f>
        <v>Facteurs d'influence législative</v>
      </c>
      <c r="D85" s="1055"/>
      <c r="E85" s="1055"/>
      <c r="F85" s="1055"/>
      <c r="G85" s="1055"/>
      <c r="H85" s="1055"/>
    </row>
    <row r="86" spans="2:9" s="1049" customFormat="1" ht="27.6" x14ac:dyDescent="0.3">
      <c r="B86" s="1056" t="str">
        <f ca="1">B16</f>
        <v>No.</v>
      </c>
      <c r="C86" s="1057" t="str">
        <f ca="1">C16</f>
        <v>Facteurs d'influence</v>
      </c>
      <c r="D86" s="1057" t="str">
        <f ca="1">D16</f>
        <v>Impact</v>
      </c>
      <c r="E86" s="1058" t="str">
        <f t="shared" ref="E86:H86" ca="1" si="9">E16</f>
        <v>Intensité de l'impact</v>
      </c>
      <c r="F86" s="1058" t="str">
        <f t="shared" ca="1" si="9"/>
        <v>Ten-
dance</v>
      </c>
      <c r="G86" s="1057" t="str">
        <f t="shared" ca="1" si="9"/>
        <v>Mesures possibles</v>
      </c>
      <c r="H86" s="1059" t="str">
        <f t="shared" ca="1" si="9"/>
        <v>Statut</v>
      </c>
      <c r="I86" s="469">
        <f>COUNTIF(H87:H96,1)</f>
        <v>0</v>
      </c>
    </row>
    <row r="87" spans="2:9" ht="23.4" x14ac:dyDescent="0.3">
      <c r="B87" s="178">
        <v>1</v>
      </c>
      <c r="C87" s="179"/>
      <c r="D87" s="179"/>
      <c r="E87" s="180">
        <v>4</v>
      </c>
      <c r="F87" s="181">
        <v>1</v>
      </c>
      <c r="G87" s="179"/>
      <c r="H87" s="182">
        <v>3</v>
      </c>
      <c r="I87" s="469">
        <f>COUNTIF(H87:H96,2)</f>
        <v>0</v>
      </c>
    </row>
    <row r="88" spans="2:9" ht="23.4" x14ac:dyDescent="0.3">
      <c r="B88" s="183">
        <f t="shared" ref="B88:B96" si="10">$B87+1</f>
        <v>2</v>
      </c>
      <c r="C88" s="184"/>
      <c r="D88" s="184"/>
      <c r="E88" s="185"/>
      <c r="F88" s="186"/>
      <c r="G88" s="184"/>
      <c r="H88" s="187">
        <v>3</v>
      </c>
      <c r="I88" s="469">
        <f>COUNTIF(H87:H96,3)</f>
        <v>2</v>
      </c>
    </row>
    <row r="89" spans="2:9" ht="23.4" x14ac:dyDescent="0.3">
      <c r="B89" s="188">
        <f t="shared" si="10"/>
        <v>3</v>
      </c>
      <c r="C89" s="189"/>
      <c r="D89" s="189"/>
      <c r="E89" s="190"/>
      <c r="F89" s="191"/>
      <c r="G89" s="189"/>
      <c r="H89" s="192"/>
    </row>
    <row r="90" spans="2:9" ht="23.4" x14ac:dyDescent="0.3">
      <c r="B90" s="183">
        <f t="shared" si="10"/>
        <v>4</v>
      </c>
      <c r="C90" s="184"/>
      <c r="D90" s="184"/>
      <c r="E90" s="185"/>
      <c r="F90" s="186"/>
      <c r="G90" s="184"/>
      <c r="H90" s="187"/>
    </row>
    <row r="91" spans="2:9" ht="23.4" x14ac:dyDescent="0.3">
      <c r="B91" s="188">
        <f t="shared" si="10"/>
        <v>5</v>
      </c>
      <c r="C91" s="189"/>
      <c r="D91" s="189"/>
      <c r="E91" s="190"/>
      <c r="F91" s="191"/>
      <c r="G91" s="189"/>
      <c r="H91" s="192"/>
    </row>
    <row r="92" spans="2:9" ht="23.4" x14ac:dyDescent="0.3">
      <c r="B92" s="183">
        <f t="shared" si="10"/>
        <v>6</v>
      </c>
      <c r="C92" s="184"/>
      <c r="D92" s="184"/>
      <c r="E92" s="185"/>
      <c r="F92" s="186"/>
      <c r="G92" s="184"/>
      <c r="H92" s="187"/>
    </row>
    <row r="93" spans="2:9" ht="23.4" x14ac:dyDescent="0.3">
      <c r="B93" s="188">
        <f t="shared" si="10"/>
        <v>7</v>
      </c>
      <c r="C93" s="189"/>
      <c r="D93" s="189"/>
      <c r="E93" s="190"/>
      <c r="F93" s="191"/>
      <c r="G93" s="189"/>
      <c r="H93" s="192"/>
    </row>
    <row r="94" spans="2:9" ht="23.4" x14ac:dyDescent="0.3">
      <c r="B94" s="183">
        <f t="shared" si="10"/>
        <v>8</v>
      </c>
      <c r="C94" s="184"/>
      <c r="D94" s="184"/>
      <c r="E94" s="185"/>
      <c r="F94" s="186"/>
      <c r="G94" s="184"/>
      <c r="H94" s="187"/>
    </row>
    <row r="95" spans="2:9" ht="23.4" x14ac:dyDescent="0.3">
      <c r="B95" s="188">
        <f t="shared" si="10"/>
        <v>9</v>
      </c>
      <c r="C95" s="189"/>
      <c r="D95" s="189"/>
      <c r="E95" s="190"/>
      <c r="F95" s="191"/>
      <c r="G95" s="189"/>
      <c r="H95" s="192"/>
    </row>
    <row r="96" spans="2:9" ht="23.4" x14ac:dyDescent="0.3">
      <c r="B96" s="193">
        <f t="shared" si="10"/>
        <v>10</v>
      </c>
      <c r="C96" s="194"/>
      <c r="D96" s="194"/>
      <c r="E96" s="195"/>
      <c r="F96" s="196"/>
      <c r="G96" s="194"/>
      <c r="H96" s="197"/>
    </row>
    <row r="97" spans="2:9" x14ac:dyDescent="0.3">
      <c r="B97" s="999" t="s">
        <v>1661</v>
      </c>
      <c r="D97" s="1031" t="str">
        <f ca="1">' '!$A$438</f>
        <v>Somme</v>
      </c>
      <c r="E97" s="1032">
        <f>SUM(E87:E96)</f>
        <v>4</v>
      </c>
      <c r="F97" s="790"/>
      <c r="G97" s="790"/>
      <c r="H97" s="790"/>
      <c r="I97" s="790"/>
    </row>
    <row r="124" spans="1:1" ht="1.2" customHeight="1" x14ac:dyDescent="0.3">
      <c r="A124" s="41"/>
    </row>
  </sheetData>
  <sheetProtection sheet="1" objects="1" scenarios="1" formatCells="0" formatColumns="0" formatRows="0" insertHyperlinks="0" selectLockedCells="1" sort="0" autoFilter="0"/>
  <conditionalFormatting sqref="F17:F26">
    <cfRule type="iconSet" priority="18">
      <iconSet iconSet="3ArrowsGray" showValue="0" reverse="1">
        <cfvo type="percent" val="0"/>
        <cfvo type="num" val="2"/>
        <cfvo type="num" val="3"/>
      </iconSet>
    </cfRule>
  </conditionalFormatting>
  <conditionalFormatting sqref="H17:H26">
    <cfRule type="iconSet" priority="17">
      <iconSet iconSet="3Symbols2" showValue="0" reverse="1">
        <cfvo type="percent" val="0"/>
        <cfvo type="num" val="2"/>
        <cfvo type="num" val="3"/>
      </iconSet>
    </cfRule>
  </conditionalFormatting>
  <conditionalFormatting sqref="F31:F40">
    <cfRule type="iconSet" priority="15">
      <iconSet iconSet="3ArrowsGray" showValue="0" reverse="1">
        <cfvo type="percent" val="0"/>
        <cfvo type="num" val="2"/>
        <cfvo type="num" val="3"/>
      </iconSet>
    </cfRule>
  </conditionalFormatting>
  <conditionalFormatting sqref="F45:F54">
    <cfRule type="iconSet" priority="13">
      <iconSet iconSet="3ArrowsGray" showValue="0" reverse="1">
        <cfvo type="percent" val="0"/>
        <cfvo type="num" val="2"/>
        <cfvo type="num" val="3"/>
      </iconSet>
    </cfRule>
  </conditionalFormatting>
  <conditionalFormatting sqref="H45:H54">
    <cfRule type="iconSet" priority="11">
      <iconSet iconSet="3Symbols2" showValue="0" reverse="1">
        <cfvo type="percent" val="0"/>
        <cfvo type="num" val="2"/>
        <cfvo type="num" val="3"/>
      </iconSet>
    </cfRule>
  </conditionalFormatting>
  <conditionalFormatting sqref="H31:H40">
    <cfRule type="iconSet" priority="10">
      <iconSet iconSet="3Symbols2" showValue="0" reverse="1">
        <cfvo type="percent" val="0"/>
        <cfvo type="num" val="2"/>
        <cfvo type="num" val="3"/>
      </iconSet>
    </cfRule>
  </conditionalFormatting>
  <conditionalFormatting sqref="F59:F68">
    <cfRule type="iconSet" priority="9">
      <iconSet iconSet="3ArrowsGray" showValue="0" reverse="1">
        <cfvo type="percent" val="0"/>
        <cfvo type="num" val="2"/>
        <cfvo type="num" val="3"/>
      </iconSet>
    </cfRule>
  </conditionalFormatting>
  <conditionalFormatting sqref="H59:H68">
    <cfRule type="iconSet" priority="7">
      <iconSet iconSet="3Symbols2" showValue="0" reverse="1">
        <cfvo type="percent" val="0"/>
        <cfvo type="num" val="2"/>
        <cfvo type="num" val="3"/>
      </iconSet>
    </cfRule>
  </conditionalFormatting>
  <conditionalFormatting sqref="F73:F82">
    <cfRule type="iconSet" priority="6">
      <iconSet iconSet="3ArrowsGray" showValue="0" reverse="1">
        <cfvo type="percent" val="0"/>
        <cfvo type="num" val="2"/>
        <cfvo type="num" val="3"/>
      </iconSet>
    </cfRule>
  </conditionalFormatting>
  <conditionalFormatting sqref="H73:H82">
    <cfRule type="iconSet" priority="4">
      <iconSet iconSet="3Symbols2" showValue="0" reverse="1">
        <cfvo type="percent" val="0"/>
        <cfvo type="num" val="2"/>
        <cfvo type="num" val="3"/>
      </iconSet>
    </cfRule>
  </conditionalFormatting>
  <conditionalFormatting sqref="F87:F96">
    <cfRule type="iconSet" priority="3">
      <iconSet iconSet="3ArrowsGray" showValue="0" reverse="1">
        <cfvo type="percent" val="0"/>
        <cfvo type="num" val="2"/>
        <cfvo type="num" val="3"/>
      </iconSet>
    </cfRule>
  </conditionalFormatting>
  <conditionalFormatting sqref="H87:H96">
    <cfRule type="iconSet" priority="1">
      <iconSet iconSet="3Symbols2" showValue="0" reverse="1">
        <cfvo type="percent" val="0"/>
        <cfvo type="num" val="2"/>
        <cfvo type="num" val="3"/>
      </iconSet>
    </cfRule>
  </conditionalFormatting>
  <conditionalFormatting sqref="E17:E26">
    <cfRule type="iconSet" priority="16">
      <iconSet iconSet="5Rating">
        <cfvo type="percent" val="0"/>
        <cfvo type="num" val="1"/>
        <cfvo type="num" val="2"/>
        <cfvo type="num" val="3"/>
        <cfvo type="num" val="4"/>
      </iconSet>
    </cfRule>
  </conditionalFormatting>
  <conditionalFormatting sqref="E45:E54">
    <cfRule type="iconSet" priority="12">
      <iconSet iconSet="5Rating">
        <cfvo type="percent" val="0"/>
        <cfvo type="num" val="1"/>
        <cfvo type="num" val="2"/>
        <cfvo type="num" val="3"/>
        <cfvo type="num" val="4"/>
      </iconSet>
    </cfRule>
  </conditionalFormatting>
  <conditionalFormatting sqref="E59:E68">
    <cfRule type="iconSet" priority="8">
      <iconSet iconSet="5Rating">
        <cfvo type="percent" val="0"/>
        <cfvo type="num" val="1"/>
        <cfvo type="num" val="2"/>
        <cfvo type="num" val="3"/>
        <cfvo type="num" val="4"/>
      </iconSet>
    </cfRule>
  </conditionalFormatting>
  <conditionalFormatting sqref="E73:E82">
    <cfRule type="iconSet" priority="5">
      <iconSet iconSet="5Rating">
        <cfvo type="percent" val="0"/>
        <cfvo type="num" val="1"/>
        <cfvo type="num" val="2"/>
        <cfvo type="num" val="3"/>
        <cfvo type="num" val="4"/>
      </iconSet>
    </cfRule>
  </conditionalFormatting>
  <conditionalFormatting sqref="E87:E96">
    <cfRule type="iconSet" priority="2">
      <iconSet iconSet="5Rating">
        <cfvo type="percent" val="0"/>
        <cfvo type="num" val="1"/>
        <cfvo type="num" val="2"/>
        <cfvo type="num" val="3"/>
        <cfvo type="num" val="4"/>
      </iconSet>
    </cfRule>
  </conditionalFormatting>
  <conditionalFormatting sqref="E31:E40">
    <cfRule type="iconSet" priority="14">
      <iconSet iconSet="5Rating">
        <cfvo type="percent" val="0"/>
        <cfvo type="num" val="1"/>
        <cfvo type="num" val="2"/>
        <cfvo type="num" val="3"/>
        <cfvo type="num" val="4"/>
      </iconSet>
    </cfRule>
  </conditionalFormatting>
  <dataValidations count="2">
    <dataValidation type="list" showInputMessage="1" showErrorMessage="1" sqref="F59:F68 F73:F82 H87:H96 F45:F54 F31:F40 F17:F26 H17:H26 H31:H40 H45:H54 H59:H68 H73:H82 F87:F96" xr:uid="{B5A427DD-4BFF-4EAA-B64C-2B0DFBCE3A5F}">
      <formula1>"1,2,3"</formula1>
    </dataValidation>
    <dataValidation type="list" showInputMessage="1" showErrorMessage="1" sqref="E87:E96 E17:E26 E31:E40 E45:E54 E59:E68 E73:E82" xr:uid="{DDB031FB-E1DD-4D4A-B66B-148D658173AB}">
      <formula1>"0,1,2,3,4"</formula1>
    </dataValidation>
  </dataValidations>
  <printOptions horizontalCentered="1" vertic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1A5249-EDE4-4C09-AD0D-ABAA2A2A53B8}">
  <sheetPr codeName="Tabelle20">
    <tabColor theme="3" tint="0.79998168889431442"/>
  </sheetPr>
  <dimension ref="A1:S124"/>
  <sheetViews>
    <sheetView showGridLines="0" zoomScaleNormal="100" workbookViewId="0">
      <pane ySplit="1" topLeftCell="A2" activePane="bottomLeft" state="frozen"/>
      <selection activeCell="C5" sqref="C5:D5"/>
      <selection pane="bottomLeft" activeCell="C32" sqref="C32"/>
    </sheetView>
  </sheetViews>
  <sheetFormatPr baseColWidth="10" defaultColWidth="11.44140625" defaultRowHeight="14.4" x14ac:dyDescent="0.3"/>
  <cols>
    <col min="1" max="1" width="7" style="469" customWidth="1"/>
    <col min="2" max="2" width="3.6640625" style="469" customWidth="1"/>
    <col min="3" max="3" width="31.44140625" style="469" customWidth="1"/>
    <col min="4" max="4" width="39.33203125" style="469" customWidth="1"/>
    <col min="5" max="5" width="11.6640625" style="469" bestFit="1" customWidth="1"/>
    <col min="6" max="6" width="7.33203125" style="469" bestFit="1" customWidth="1"/>
    <col min="7" max="7" width="40.6640625" style="469" bestFit="1" customWidth="1"/>
    <col min="8" max="8" width="6.6640625" style="469" customWidth="1"/>
    <col min="9" max="9" width="4.5546875" style="469" hidden="1" customWidth="1"/>
    <col min="10" max="10" width="3" style="469" customWidth="1"/>
    <col min="11" max="18" width="3.44140625" style="469" customWidth="1"/>
    <col min="19" max="19" width="11.44140625" style="469" customWidth="1"/>
    <col min="20" max="16384" width="11.44140625" style="469"/>
  </cols>
  <sheetData>
    <row r="1" spans="1:19" s="40" customFormat="1" ht="42" customHeight="1" x14ac:dyDescent="0.6">
      <c r="A1" s="1004"/>
      <c r="B1" s="607" t="str">
        <f ca="1">' '!A392</f>
        <v>T E N D A N C E S   D E   D É V E L O P P E M E N T</v>
      </c>
      <c r="C1" s="596"/>
      <c r="D1" s="596"/>
      <c r="E1" s="596"/>
      <c r="F1" s="596"/>
      <c r="G1" s="598"/>
      <c r="H1" s="640"/>
      <c r="I1" s="596"/>
      <c r="J1" s="216"/>
      <c r="K1" s="216"/>
      <c r="L1" s="216"/>
      <c r="M1" s="216"/>
      <c r="N1" s="216"/>
      <c r="O1" s="216"/>
      <c r="P1" s="216"/>
      <c r="Q1" s="216"/>
      <c r="R1" s="216"/>
      <c r="S1" s="216"/>
    </row>
    <row r="2" spans="1:19" s="40" customFormat="1" ht="1.2" customHeight="1" x14ac:dyDescent="0.3">
      <c r="A2" s="102"/>
      <c r="B2" s="102"/>
      <c r="C2" s="215"/>
      <c r="D2" s="215"/>
      <c r="E2" s="215"/>
      <c r="F2" s="215"/>
      <c r="G2" s="1018"/>
      <c r="H2" s="103"/>
      <c r="I2" s="215"/>
      <c r="J2" s="216"/>
      <c r="K2" s="216"/>
      <c r="L2" s="216"/>
      <c r="M2" s="216"/>
      <c r="N2" s="216"/>
      <c r="O2" s="216"/>
      <c r="P2" s="216"/>
      <c r="Q2" s="216"/>
      <c r="R2" s="216"/>
      <c r="S2" s="216"/>
    </row>
    <row r="3" spans="1:19" ht="14.25" customHeight="1" x14ac:dyDescent="0.3">
      <c r="A3" s="41"/>
      <c r="B3" s="645"/>
    </row>
    <row r="4" spans="1:19" x14ac:dyDescent="0.3">
      <c r="A4" s="997"/>
      <c r="B4" s="1019"/>
    </row>
    <row r="5" spans="1:19" x14ac:dyDescent="0.3">
      <c r="B5" s="1020"/>
      <c r="C5" s="1021" t="str">
        <f ca="1">' '!A401</f>
        <v>Facteurs d'influence politique</v>
      </c>
      <c r="D5" s="1022">
        <f>IF(E27&lt;&gt;0,E27,0.1)</f>
        <v>4</v>
      </c>
    </row>
    <row r="6" spans="1:19" x14ac:dyDescent="0.3">
      <c r="B6" s="1020"/>
      <c r="C6" s="1021" t="str">
        <f ca="1">' '!A409</f>
        <v>Facteurs d'influence économique</v>
      </c>
      <c r="D6" s="1022">
        <f>IF(E41&lt;&gt;0,E41,0.1)</f>
        <v>7</v>
      </c>
    </row>
    <row r="7" spans="1:19" x14ac:dyDescent="0.3">
      <c r="B7" s="1020"/>
      <c r="C7" s="1021" t="str">
        <f ca="1">' '!A410</f>
        <v>Facteurs d'influence sociologique</v>
      </c>
      <c r="D7" s="1022">
        <f>IF(E55&lt;&gt;0,E55,0.1)</f>
        <v>3</v>
      </c>
    </row>
    <row r="8" spans="1:19" x14ac:dyDescent="0.3">
      <c r="B8" s="1020"/>
      <c r="C8" s="1021" t="str">
        <f ca="1">' '!A411</f>
        <v>Facteurs d'influence technologique</v>
      </c>
      <c r="D8" s="1023">
        <f>IF(E69&lt;&gt;0,E69,0.1)</f>
        <v>1</v>
      </c>
    </row>
    <row r="9" spans="1:19" x14ac:dyDescent="0.3">
      <c r="B9" s="1020"/>
      <c r="C9" s="1021" t="str">
        <f ca="1">' '!A412</f>
        <v>Facteurs d'influence écologique</v>
      </c>
      <c r="D9" s="1022">
        <f>IF(E83&lt;&gt;0,E83,0.1)</f>
        <v>3</v>
      </c>
    </row>
    <row r="10" spans="1:19" x14ac:dyDescent="0.3">
      <c r="B10" s="1020"/>
      <c r="C10" s="1021" t="str">
        <f ca="1">' '!A413</f>
        <v>Facteurs d'influence législative</v>
      </c>
      <c r="D10" s="1024">
        <f>E97</f>
        <v>4</v>
      </c>
    </row>
    <row r="11" spans="1:19" x14ac:dyDescent="0.3">
      <c r="B11" s="1020"/>
    </row>
    <row r="12" spans="1:19" x14ac:dyDescent="0.3">
      <c r="B12" s="1020"/>
    </row>
    <row r="13" spans="1:19" x14ac:dyDescent="0.3">
      <c r="B13" s="1020"/>
    </row>
    <row r="14" spans="1:19" ht="288.75" customHeight="1" x14ac:dyDescent="0.3"/>
    <row r="15" spans="1:19" ht="21" x14ac:dyDescent="0.4">
      <c r="B15" s="1025"/>
      <c r="C15" s="1026" t="str">
        <f ca="1">' '!A393</f>
        <v>Tendances politiques</v>
      </c>
      <c r="D15" s="1027"/>
      <c r="E15" s="1027"/>
      <c r="F15" s="1027"/>
      <c r="G15" s="1027"/>
      <c r="H15" s="1027"/>
    </row>
    <row r="16" spans="1:19" s="790" customFormat="1" ht="30" customHeight="1" x14ac:dyDescent="0.3">
      <c r="A16" s="469"/>
      <c r="B16" s="1028" t="str">
        <f ca="1">' '!A402</f>
        <v>No.</v>
      </c>
      <c r="C16" s="1028" t="str">
        <f ca="1">' '!A403</f>
        <v>Facteurs d'influence</v>
      </c>
      <c r="D16" s="1028" t="str">
        <f ca="1">' '!A404</f>
        <v>Impact</v>
      </c>
      <c r="E16" s="1028" t="str">
        <f ca="1">' '!A405</f>
        <v>Intensité de l'impact</v>
      </c>
      <c r="F16" s="1029" t="str">
        <f ca="1">' '!A406</f>
        <v>Ten-
dance</v>
      </c>
      <c r="G16" s="1028" t="str">
        <f ca="1">' '!A407</f>
        <v>Mesures possibles</v>
      </c>
      <c r="H16" s="1029" t="str">
        <f ca="1">' '!A408</f>
        <v>Statut</v>
      </c>
      <c r="I16" s="469">
        <f ca="1">COUNTIF(H16:H26,1)</f>
        <v>1</v>
      </c>
    </row>
    <row r="17" spans="2:9" ht="23.4" x14ac:dyDescent="0.3">
      <c r="B17" s="1030">
        <v>1</v>
      </c>
      <c r="C17" s="485" t="s">
        <v>3690</v>
      </c>
      <c r="D17" s="104"/>
      <c r="E17" s="105">
        <v>4</v>
      </c>
      <c r="F17" s="106">
        <v>2</v>
      </c>
      <c r="G17" s="104"/>
      <c r="H17" s="107">
        <v>1</v>
      </c>
      <c r="I17" s="469">
        <f>COUNTIF(H17:H26,2)</f>
        <v>0</v>
      </c>
    </row>
    <row r="18" spans="2:9" ht="23.4" x14ac:dyDescent="0.3">
      <c r="B18" s="108">
        <f t="shared" ref="B18:B26" si="0">$B17+1</f>
        <v>2</v>
      </c>
      <c r="C18" s="109"/>
      <c r="D18" s="109"/>
      <c r="E18" s="110"/>
      <c r="F18" s="111"/>
      <c r="G18" s="109"/>
      <c r="H18" s="112"/>
      <c r="I18" s="469">
        <f>COUNTIF(H18:H27,3)</f>
        <v>0</v>
      </c>
    </row>
    <row r="19" spans="2:9" ht="23.4" x14ac:dyDescent="0.3">
      <c r="B19" s="113">
        <f t="shared" si="0"/>
        <v>3</v>
      </c>
      <c r="C19" s="104"/>
      <c r="D19" s="104"/>
      <c r="E19" s="105"/>
      <c r="F19" s="106"/>
      <c r="G19" s="104"/>
      <c r="H19" s="107"/>
    </row>
    <row r="20" spans="2:9" ht="23.4" x14ac:dyDescent="0.3">
      <c r="B20" s="108">
        <f t="shared" si="0"/>
        <v>4</v>
      </c>
      <c r="C20" s="109"/>
      <c r="D20" s="109"/>
      <c r="E20" s="110"/>
      <c r="F20" s="111"/>
      <c r="G20" s="109"/>
      <c r="H20" s="112"/>
    </row>
    <row r="21" spans="2:9" ht="23.4" x14ac:dyDescent="0.3">
      <c r="B21" s="113">
        <f t="shared" si="0"/>
        <v>5</v>
      </c>
      <c r="C21" s="104"/>
      <c r="D21" s="104"/>
      <c r="E21" s="105"/>
      <c r="F21" s="106"/>
      <c r="G21" s="104"/>
      <c r="H21" s="107"/>
    </row>
    <row r="22" spans="2:9" ht="23.4" x14ac:dyDescent="0.3">
      <c r="B22" s="108">
        <f t="shared" si="0"/>
        <v>6</v>
      </c>
      <c r="C22" s="109"/>
      <c r="D22" s="109"/>
      <c r="E22" s="110"/>
      <c r="F22" s="111"/>
      <c r="G22" s="109"/>
      <c r="H22" s="112"/>
    </row>
    <row r="23" spans="2:9" ht="23.4" x14ac:dyDescent="0.3">
      <c r="B23" s="113">
        <f t="shared" si="0"/>
        <v>7</v>
      </c>
      <c r="C23" s="104"/>
      <c r="D23" s="104"/>
      <c r="E23" s="105"/>
      <c r="F23" s="106"/>
      <c r="G23" s="104"/>
      <c r="H23" s="107"/>
    </row>
    <row r="24" spans="2:9" ht="23.4" x14ac:dyDescent="0.3">
      <c r="B24" s="108">
        <f t="shared" si="0"/>
        <v>8</v>
      </c>
      <c r="C24" s="109"/>
      <c r="D24" s="109"/>
      <c r="E24" s="110"/>
      <c r="F24" s="111"/>
      <c r="G24" s="109"/>
      <c r="H24" s="112"/>
    </row>
    <row r="25" spans="2:9" ht="23.4" x14ac:dyDescent="0.3">
      <c r="B25" s="113">
        <f t="shared" si="0"/>
        <v>9</v>
      </c>
      <c r="C25" s="104"/>
      <c r="D25" s="104"/>
      <c r="E25" s="105"/>
      <c r="F25" s="106"/>
      <c r="G25" s="104"/>
      <c r="H25" s="107"/>
    </row>
    <row r="26" spans="2:9" ht="23.4" x14ac:dyDescent="0.3">
      <c r="B26" s="108">
        <f t="shared" si="0"/>
        <v>10</v>
      </c>
      <c r="C26" s="109"/>
      <c r="D26" s="109"/>
      <c r="E26" s="110"/>
      <c r="F26" s="111"/>
      <c r="G26" s="109"/>
      <c r="H26" s="112"/>
    </row>
    <row r="27" spans="2:9" x14ac:dyDescent="0.3">
      <c r="B27" s="681"/>
      <c r="C27" s="790"/>
      <c r="D27" s="1031" t="str">
        <f ca="1">' '!$A$438</f>
        <v>Somme</v>
      </c>
      <c r="E27" s="1032">
        <f>SUM(E17:E26)</f>
        <v>4</v>
      </c>
      <c r="F27" s="790"/>
      <c r="G27" s="1033"/>
      <c r="H27" s="790"/>
      <c r="I27" s="790"/>
    </row>
    <row r="28" spans="2:9" x14ac:dyDescent="0.3">
      <c r="B28" s="790"/>
      <c r="C28" s="790"/>
      <c r="D28" s="790"/>
      <c r="E28" s="790"/>
      <c r="F28" s="790"/>
      <c r="G28" s="790"/>
      <c r="H28" s="790"/>
    </row>
    <row r="29" spans="2:9" ht="21" x14ac:dyDescent="0.3">
      <c r="B29" s="114"/>
      <c r="C29" s="114" t="str">
        <f ca="1">' '!A394</f>
        <v>Tendances économiques</v>
      </c>
      <c r="D29" s="1034"/>
      <c r="E29" s="1034"/>
      <c r="F29" s="1034"/>
      <c r="G29" s="1034"/>
      <c r="H29" s="1034"/>
    </row>
    <row r="30" spans="2:9" ht="27.6" x14ac:dyDescent="0.3">
      <c r="B30" s="1060" t="str">
        <f ca="1">B16</f>
        <v>No.</v>
      </c>
      <c r="C30" s="1061" t="str">
        <f ca="1">C16</f>
        <v>Facteurs d'influence</v>
      </c>
      <c r="D30" s="1061" t="str">
        <f ca="1">D16</f>
        <v>Impact</v>
      </c>
      <c r="E30" s="1062" t="str">
        <f t="shared" ref="E30:H30" ca="1" si="1">E16</f>
        <v>Intensité de l'impact</v>
      </c>
      <c r="F30" s="1062" t="str">
        <f t="shared" ca="1" si="1"/>
        <v>Ten-
dance</v>
      </c>
      <c r="G30" s="1061" t="str">
        <f t="shared" ca="1" si="1"/>
        <v>Mesures possibles</v>
      </c>
      <c r="H30" s="1063" t="str">
        <f t="shared" ca="1" si="1"/>
        <v>Statut</v>
      </c>
      <c r="I30" s="469">
        <f ca="1">COUNTIF(H30:H40,1)</f>
        <v>0</v>
      </c>
    </row>
    <row r="31" spans="2:9" ht="23.4" x14ac:dyDescent="0.3">
      <c r="B31" s="115">
        <v>1</v>
      </c>
      <c r="C31" s="483" t="s">
        <v>3691</v>
      </c>
      <c r="D31" s="116"/>
      <c r="E31" s="117">
        <v>4</v>
      </c>
      <c r="F31" s="118">
        <v>1</v>
      </c>
      <c r="G31" s="116"/>
      <c r="H31" s="119">
        <v>3</v>
      </c>
      <c r="I31" s="469">
        <f ca="1">COUNTIF(H30:H40,2)</f>
        <v>1</v>
      </c>
    </row>
    <row r="32" spans="2:9" ht="23.4" x14ac:dyDescent="0.3">
      <c r="B32" s="120">
        <f t="shared" ref="B32:B40" si="2">$B31+1</f>
        <v>2</v>
      </c>
      <c r="C32" s="121"/>
      <c r="D32" s="121"/>
      <c r="E32" s="122">
        <v>3</v>
      </c>
      <c r="F32" s="123"/>
      <c r="G32" s="121"/>
      <c r="H32" s="124">
        <v>2</v>
      </c>
      <c r="I32" s="469">
        <f ca="1">COUNTIF(H30:H41,3)</f>
        <v>1</v>
      </c>
    </row>
    <row r="33" spans="2:9" ht="23.4" x14ac:dyDescent="0.3">
      <c r="B33" s="115">
        <f t="shared" si="2"/>
        <v>3</v>
      </c>
      <c r="C33" s="116"/>
      <c r="D33" s="116"/>
      <c r="E33" s="117"/>
      <c r="F33" s="118"/>
      <c r="G33" s="116"/>
      <c r="H33" s="119"/>
    </row>
    <row r="34" spans="2:9" ht="23.4" x14ac:dyDescent="0.3">
      <c r="B34" s="120">
        <f t="shared" si="2"/>
        <v>4</v>
      </c>
      <c r="C34" s="121"/>
      <c r="D34" s="121"/>
      <c r="E34" s="122"/>
      <c r="F34" s="123"/>
      <c r="G34" s="121"/>
      <c r="H34" s="124"/>
    </row>
    <row r="35" spans="2:9" ht="23.4" x14ac:dyDescent="0.3">
      <c r="B35" s="115">
        <f t="shared" si="2"/>
        <v>5</v>
      </c>
      <c r="C35" s="116"/>
      <c r="D35" s="116"/>
      <c r="E35" s="117"/>
      <c r="F35" s="118"/>
      <c r="G35" s="116"/>
      <c r="H35" s="119"/>
    </row>
    <row r="36" spans="2:9" ht="23.4" x14ac:dyDescent="0.3">
      <c r="B36" s="120">
        <f t="shared" si="2"/>
        <v>6</v>
      </c>
      <c r="C36" s="121"/>
      <c r="D36" s="121"/>
      <c r="E36" s="122"/>
      <c r="F36" s="123"/>
      <c r="G36" s="121"/>
      <c r="H36" s="124"/>
    </row>
    <row r="37" spans="2:9" ht="23.4" x14ac:dyDescent="0.3">
      <c r="B37" s="115">
        <f t="shared" si="2"/>
        <v>7</v>
      </c>
      <c r="C37" s="116"/>
      <c r="D37" s="116"/>
      <c r="E37" s="117"/>
      <c r="F37" s="118"/>
      <c r="G37" s="116"/>
      <c r="H37" s="119"/>
    </row>
    <row r="38" spans="2:9" ht="23.4" x14ac:dyDescent="0.3">
      <c r="B38" s="120">
        <f t="shared" si="2"/>
        <v>8</v>
      </c>
      <c r="C38" s="121"/>
      <c r="D38" s="121"/>
      <c r="E38" s="122"/>
      <c r="F38" s="123"/>
      <c r="G38" s="121"/>
      <c r="H38" s="124"/>
    </row>
    <row r="39" spans="2:9" ht="23.4" x14ac:dyDescent="0.3">
      <c r="B39" s="115">
        <f t="shared" si="2"/>
        <v>9</v>
      </c>
      <c r="C39" s="116"/>
      <c r="D39" s="116"/>
      <c r="E39" s="117"/>
      <c r="F39" s="118"/>
      <c r="G39" s="116"/>
      <c r="H39" s="119"/>
    </row>
    <row r="40" spans="2:9" ht="23.4" x14ac:dyDescent="0.3">
      <c r="B40" s="125">
        <f t="shared" si="2"/>
        <v>10</v>
      </c>
      <c r="C40" s="126"/>
      <c r="D40" s="126"/>
      <c r="E40" s="127"/>
      <c r="F40" s="128"/>
      <c r="G40" s="126"/>
      <c r="H40" s="129"/>
    </row>
    <row r="41" spans="2:9" x14ac:dyDescent="0.3">
      <c r="B41" s="681"/>
      <c r="C41" s="790"/>
      <c r="D41" s="1031" t="str">
        <f ca="1">' '!$A$438</f>
        <v>Somme</v>
      </c>
      <c r="E41" s="1032">
        <f>SUM(E31:E40)</f>
        <v>7</v>
      </c>
      <c r="F41" s="790"/>
      <c r="G41" s="790"/>
      <c r="H41" s="790"/>
      <c r="I41" s="790"/>
    </row>
    <row r="42" spans="2:9" x14ac:dyDescent="0.3">
      <c r="B42" s="790"/>
      <c r="C42" s="790"/>
      <c r="D42" s="790"/>
      <c r="E42" s="790"/>
      <c r="F42" s="790"/>
      <c r="G42" s="790"/>
      <c r="H42" s="790"/>
    </row>
    <row r="43" spans="2:9" ht="21" x14ac:dyDescent="0.3">
      <c r="B43" s="130"/>
      <c r="C43" s="130" t="str">
        <f ca="1">' '!A395</f>
        <v>Tendances sociologiques</v>
      </c>
      <c r="D43" s="1039"/>
      <c r="E43" s="1039"/>
      <c r="F43" s="1039"/>
      <c r="G43" s="1039"/>
      <c r="H43" s="1039"/>
    </row>
    <row r="44" spans="2:9" ht="27.6" x14ac:dyDescent="0.3">
      <c r="B44" s="1040" t="str">
        <f ca="1">B16</f>
        <v>No.</v>
      </c>
      <c r="C44" s="1041" t="str">
        <f ca="1">C16</f>
        <v>Facteurs d'influence</v>
      </c>
      <c r="D44" s="1041" t="str">
        <f ca="1">D16</f>
        <v>Impact</v>
      </c>
      <c r="E44" s="1042" t="str">
        <f t="shared" ref="E44:H44" ca="1" si="3">E16</f>
        <v>Intensité de l'impact</v>
      </c>
      <c r="F44" s="1042" t="str">
        <f t="shared" ca="1" si="3"/>
        <v>Ten-
dance</v>
      </c>
      <c r="G44" s="1041" t="str">
        <f t="shared" ca="1" si="3"/>
        <v>Mesures possibles</v>
      </c>
      <c r="H44" s="1043" t="str">
        <f t="shared" ca="1" si="3"/>
        <v>Statut</v>
      </c>
      <c r="I44" s="469">
        <f ca="1">COUNTIF(H44:H54,1)</f>
        <v>1</v>
      </c>
    </row>
    <row r="45" spans="2:9" ht="23.4" x14ac:dyDescent="0.3">
      <c r="B45" s="131">
        <v>1</v>
      </c>
      <c r="C45" s="132"/>
      <c r="D45" s="132"/>
      <c r="E45" s="133">
        <v>3</v>
      </c>
      <c r="F45" s="134">
        <v>1</v>
      </c>
      <c r="G45" s="132"/>
      <c r="H45" s="135">
        <v>1</v>
      </c>
      <c r="I45" s="469">
        <f ca="1">COUNTIF(H44:H54,2)</f>
        <v>0</v>
      </c>
    </row>
    <row r="46" spans="2:9" ht="23.4" x14ac:dyDescent="0.3">
      <c r="B46" s="136">
        <f t="shared" ref="B46:B54" si="4">$B45+1</f>
        <v>2</v>
      </c>
      <c r="C46" s="137"/>
      <c r="D46" s="137"/>
      <c r="E46" s="138"/>
      <c r="F46" s="139"/>
      <c r="G46" s="137"/>
      <c r="H46" s="140"/>
      <c r="I46" s="469">
        <f ca="1">COUNTIF(H44:H55,3)</f>
        <v>0</v>
      </c>
    </row>
    <row r="47" spans="2:9" ht="23.4" x14ac:dyDescent="0.3">
      <c r="B47" s="131">
        <f t="shared" si="4"/>
        <v>3</v>
      </c>
      <c r="C47" s="132"/>
      <c r="D47" s="132"/>
      <c r="E47" s="133"/>
      <c r="F47" s="134"/>
      <c r="G47" s="132"/>
      <c r="H47" s="135"/>
    </row>
    <row r="48" spans="2:9" ht="23.4" x14ac:dyDescent="0.3">
      <c r="B48" s="136">
        <f t="shared" si="4"/>
        <v>4</v>
      </c>
      <c r="C48" s="137"/>
      <c r="D48" s="137"/>
      <c r="E48" s="138"/>
      <c r="F48" s="139"/>
      <c r="G48" s="137"/>
      <c r="H48" s="140"/>
    </row>
    <row r="49" spans="2:9" ht="23.4" x14ac:dyDescent="0.3">
      <c r="B49" s="131">
        <f t="shared" si="4"/>
        <v>5</v>
      </c>
      <c r="C49" s="132"/>
      <c r="D49" s="132"/>
      <c r="E49" s="133"/>
      <c r="F49" s="134"/>
      <c r="G49" s="132"/>
      <c r="H49" s="135"/>
    </row>
    <row r="50" spans="2:9" ht="23.4" x14ac:dyDescent="0.3">
      <c r="B50" s="136">
        <f t="shared" si="4"/>
        <v>6</v>
      </c>
      <c r="C50" s="137"/>
      <c r="D50" s="137"/>
      <c r="E50" s="138"/>
      <c r="F50" s="139"/>
      <c r="G50" s="137"/>
      <c r="H50" s="140"/>
    </row>
    <row r="51" spans="2:9" ht="23.4" x14ac:dyDescent="0.3">
      <c r="B51" s="131">
        <f t="shared" si="4"/>
        <v>7</v>
      </c>
      <c r="C51" s="132"/>
      <c r="D51" s="132"/>
      <c r="E51" s="133"/>
      <c r="F51" s="134"/>
      <c r="G51" s="132"/>
      <c r="H51" s="135"/>
    </row>
    <row r="52" spans="2:9" ht="23.4" x14ac:dyDescent="0.3">
      <c r="B52" s="136">
        <f t="shared" si="4"/>
        <v>8</v>
      </c>
      <c r="C52" s="137"/>
      <c r="D52" s="137"/>
      <c r="E52" s="138"/>
      <c r="F52" s="139"/>
      <c r="G52" s="137"/>
      <c r="H52" s="140"/>
    </row>
    <row r="53" spans="2:9" ht="23.4" x14ac:dyDescent="0.3">
      <c r="B53" s="131">
        <f t="shared" si="4"/>
        <v>9</v>
      </c>
      <c r="C53" s="132"/>
      <c r="D53" s="132"/>
      <c r="E53" s="133"/>
      <c r="F53" s="134"/>
      <c r="G53" s="132"/>
      <c r="H53" s="135"/>
    </row>
    <row r="54" spans="2:9" ht="23.4" x14ac:dyDescent="0.3">
      <c r="B54" s="141">
        <f t="shared" si="4"/>
        <v>10</v>
      </c>
      <c r="C54" s="142"/>
      <c r="D54" s="142"/>
      <c r="E54" s="143"/>
      <c r="F54" s="144"/>
      <c r="G54" s="142"/>
      <c r="H54" s="145"/>
    </row>
    <row r="55" spans="2:9" x14ac:dyDescent="0.3">
      <c r="B55" s="681"/>
      <c r="C55" s="790"/>
      <c r="D55" s="1031" t="str">
        <f ca="1">' '!$A$438</f>
        <v>Somme</v>
      </c>
      <c r="E55" s="1032">
        <f>SUM(E45:E54)</f>
        <v>3</v>
      </c>
      <c r="F55" s="790"/>
      <c r="G55" s="790"/>
      <c r="H55" s="790"/>
      <c r="I55" s="790"/>
    </row>
    <row r="56" spans="2:9" x14ac:dyDescent="0.3">
      <c r="B56" s="790"/>
      <c r="C56" s="790"/>
      <c r="D56" s="790"/>
      <c r="E56" s="790"/>
      <c r="F56" s="790"/>
      <c r="G56" s="790"/>
      <c r="H56" s="790"/>
    </row>
    <row r="57" spans="2:9" ht="21" x14ac:dyDescent="0.3">
      <c r="B57" s="146"/>
      <c r="C57" s="146" t="str">
        <f ca="1">' '!A396</f>
        <v>Tendances technologiques</v>
      </c>
      <c r="D57" s="1044"/>
      <c r="E57" s="1044"/>
      <c r="F57" s="1044"/>
      <c r="G57" s="1044"/>
      <c r="H57" s="1044"/>
    </row>
    <row r="58" spans="2:9" s="1049" customFormat="1" ht="27.6" x14ac:dyDescent="0.3">
      <c r="B58" s="1045" t="str">
        <f ca="1">B16</f>
        <v>No.</v>
      </c>
      <c r="C58" s="1046" t="str">
        <f ca="1">C16</f>
        <v>Facteurs d'influence</v>
      </c>
      <c r="D58" s="1046" t="str">
        <f ca="1">D16</f>
        <v>Impact</v>
      </c>
      <c r="E58" s="1047" t="str">
        <f t="shared" ref="E58:H58" ca="1" si="5">E16</f>
        <v>Intensité de l'impact</v>
      </c>
      <c r="F58" s="1047" t="str">
        <f t="shared" ca="1" si="5"/>
        <v>Ten-
dance</v>
      </c>
      <c r="G58" s="1046" t="str">
        <f t="shared" ca="1" si="5"/>
        <v>Mesures possibles</v>
      </c>
      <c r="H58" s="1048" t="str">
        <f t="shared" ca="1" si="5"/>
        <v>Statut</v>
      </c>
      <c r="I58" s="469">
        <f ca="1">COUNTIF(H58:H68,1)</f>
        <v>1</v>
      </c>
    </row>
    <row r="59" spans="2:9" ht="23.4" x14ac:dyDescent="0.3">
      <c r="B59" s="147">
        <v>1</v>
      </c>
      <c r="C59" s="148"/>
      <c r="D59" s="148"/>
      <c r="E59" s="149">
        <v>1</v>
      </c>
      <c r="F59" s="150">
        <v>1</v>
      </c>
      <c r="G59" s="148"/>
      <c r="H59" s="151">
        <v>1</v>
      </c>
      <c r="I59" s="469">
        <f ca="1">COUNTIF(H58:H68,2)</f>
        <v>0</v>
      </c>
    </row>
    <row r="60" spans="2:9" ht="23.4" x14ac:dyDescent="0.3">
      <c r="B60" s="152">
        <f t="shared" ref="B60:B68" si="6">$B59+1</f>
        <v>2</v>
      </c>
      <c r="C60" s="153"/>
      <c r="D60" s="153"/>
      <c r="E60" s="154"/>
      <c r="F60" s="155"/>
      <c r="G60" s="153"/>
      <c r="H60" s="156"/>
      <c r="I60" s="469">
        <f ca="1">COUNTIF(H58:H69,3)</f>
        <v>0</v>
      </c>
    </row>
    <row r="61" spans="2:9" ht="23.4" x14ac:dyDescent="0.3">
      <c r="B61" s="147">
        <f t="shared" si="6"/>
        <v>3</v>
      </c>
      <c r="C61" s="148"/>
      <c r="D61" s="148"/>
      <c r="E61" s="149"/>
      <c r="F61" s="150"/>
      <c r="G61" s="148"/>
      <c r="H61" s="151"/>
    </row>
    <row r="62" spans="2:9" ht="23.4" x14ac:dyDescent="0.3">
      <c r="B62" s="152">
        <f t="shared" si="6"/>
        <v>4</v>
      </c>
      <c r="C62" s="153"/>
      <c r="D62" s="153"/>
      <c r="E62" s="154"/>
      <c r="F62" s="155"/>
      <c r="G62" s="153"/>
      <c r="H62" s="156"/>
    </row>
    <row r="63" spans="2:9" ht="23.4" x14ac:dyDescent="0.3">
      <c r="B63" s="147">
        <f t="shared" si="6"/>
        <v>5</v>
      </c>
      <c r="C63" s="148"/>
      <c r="D63" s="148"/>
      <c r="E63" s="149"/>
      <c r="F63" s="150"/>
      <c r="G63" s="148"/>
      <c r="H63" s="151"/>
    </row>
    <row r="64" spans="2:9" ht="23.4" x14ac:dyDescent="0.3">
      <c r="B64" s="152">
        <f t="shared" si="6"/>
        <v>6</v>
      </c>
      <c r="C64" s="153"/>
      <c r="D64" s="153"/>
      <c r="E64" s="154"/>
      <c r="F64" s="155"/>
      <c r="G64" s="153"/>
      <c r="H64" s="156"/>
    </row>
    <row r="65" spans="2:9" ht="23.4" x14ac:dyDescent="0.3">
      <c r="B65" s="147">
        <f t="shared" si="6"/>
        <v>7</v>
      </c>
      <c r="C65" s="148"/>
      <c r="D65" s="148"/>
      <c r="E65" s="149"/>
      <c r="F65" s="150"/>
      <c r="G65" s="148"/>
      <c r="H65" s="151"/>
    </row>
    <row r="66" spans="2:9" ht="23.4" x14ac:dyDescent="0.3">
      <c r="B66" s="152">
        <f t="shared" si="6"/>
        <v>8</v>
      </c>
      <c r="C66" s="153"/>
      <c r="D66" s="153"/>
      <c r="E66" s="154"/>
      <c r="F66" s="155"/>
      <c r="G66" s="153"/>
      <c r="H66" s="156"/>
    </row>
    <row r="67" spans="2:9" ht="23.4" x14ac:dyDescent="0.3">
      <c r="B67" s="147">
        <f t="shared" si="6"/>
        <v>9</v>
      </c>
      <c r="C67" s="148"/>
      <c r="D67" s="148"/>
      <c r="E67" s="149"/>
      <c r="F67" s="150"/>
      <c r="G67" s="148"/>
      <c r="H67" s="151"/>
    </row>
    <row r="68" spans="2:9" ht="23.4" x14ac:dyDescent="0.3">
      <c r="B68" s="157">
        <f t="shared" si="6"/>
        <v>10</v>
      </c>
      <c r="C68" s="158"/>
      <c r="D68" s="158"/>
      <c r="E68" s="159"/>
      <c r="F68" s="160"/>
      <c r="G68" s="158"/>
      <c r="H68" s="161"/>
    </row>
    <row r="69" spans="2:9" x14ac:dyDescent="0.3">
      <c r="B69" s="681"/>
      <c r="C69" s="790"/>
      <c r="D69" s="1031" t="str">
        <f ca="1">' '!$A$438</f>
        <v>Somme</v>
      </c>
      <c r="E69" s="1032">
        <f>SUM(E59:E68)</f>
        <v>1</v>
      </c>
      <c r="F69" s="790"/>
      <c r="G69" s="790"/>
      <c r="H69" s="790"/>
      <c r="I69" s="790"/>
    </row>
    <row r="70" spans="2:9" x14ac:dyDescent="0.3">
      <c r="B70" s="790"/>
      <c r="C70" s="790"/>
      <c r="D70" s="790"/>
      <c r="E70" s="790"/>
      <c r="F70" s="790"/>
      <c r="G70" s="790"/>
      <c r="H70" s="790"/>
    </row>
    <row r="71" spans="2:9" ht="21" x14ac:dyDescent="0.3">
      <c r="B71" s="162"/>
      <c r="C71" s="162" t="str">
        <f ca="1">' '!A397</f>
        <v>Tendances écologiques</v>
      </c>
      <c r="D71" s="1050"/>
      <c r="E71" s="1050"/>
      <c r="F71" s="1050"/>
      <c r="G71" s="1050"/>
      <c r="H71" s="1050"/>
    </row>
    <row r="72" spans="2:9" s="1049" customFormat="1" ht="27.6" x14ac:dyDescent="0.3">
      <c r="B72" s="1051" t="str">
        <f ca="1">B16</f>
        <v>No.</v>
      </c>
      <c r="C72" s="1052" t="str">
        <f ca="1">C16</f>
        <v>Facteurs d'influence</v>
      </c>
      <c r="D72" s="1052" t="str">
        <f ca="1">D16</f>
        <v>Impact</v>
      </c>
      <c r="E72" s="1053" t="str">
        <f t="shared" ref="E72:H72" ca="1" si="7">E16</f>
        <v>Intensité de l'impact</v>
      </c>
      <c r="F72" s="1053" t="str">
        <f t="shared" ca="1" si="7"/>
        <v>Ten-
dance</v>
      </c>
      <c r="G72" s="1052" t="str">
        <f t="shared" ca="1" si="7"/>
        <v>Mesures possibles</v>
      </c>
      <c r="H72" s="1054" t="str">
        <f t="shared" ca="1" si="7"/>
        <v>Statut</v>
      </c>
      <c r="I72" s="469">
        <f ca="1">COUNTIF(H72:H82,1)</f>
        <v>2</v>
      </c>
    </row>
    <row r="73" spans="2:9" ht="23.4" x14ac:dyDescent="0.3">
      <c r="B73" s="163">
        <v>1</v>
      </c>
      <c r="C73" s="164"/>
      <c r="D73" s="164"/>
      <c r="E73" s="165">
        <v>3</v>
      </c>
      <c r="F73" s="166">
        <v>1</v>
      </c>
      <c r="G73" s="164"/>
      <c r="H73" s="167">
        <v>1</v>
      </c>
      <c r="I73" s="469">
        <f ca="1">COUNTIF(H72:H82,2)</f>
        <v>0</v>
      </c>
    </row>
    <row r="74" spans="2:9" ht="23.4" x14ac:dyDescent="0.3">
      <c r="B74" s="168">
        <f t="shared" ref="B74:B82" si="8">$B73+1</f>
        <v>2</v>
      </c>
      <c r="C74" s="169"/>
      <c r="D74" s="169"/>
      <c r="E74" s="170"/>
      <c r="F74" s="171"/>
      <c r="G74" s="169"/>
      <c r="H74" s="172">
        <v>1</v>
      </c>
      <c r="I74" s="469">
        <f ca="1">COUNTIF(H72:H83,3)</f>
        <v>0</v>
      </c>
    </row>
    <row r="75" spans="2:9" ht="23.4" x14ac:dyDescent="0.3">
      <c r="B75" s="163">
        <f>$B74+1</f>
        <v>3</v>
      </c>
      <c r="C75" s="164"/>
      <c r="D75" s="164"/>
      <c r="E75" s="165"/>
      <c r="F75" s="166"/>
      <c r="G75" s="164"/>
      <c r="H75" s="167"/>
    </row>
    <row r="76" spans="2:9" ht="23.4" x14ac:dyDescent="0.3">
      <c r="B76" s="168">
        <f t="shared" si="8"/>
        <v>4</v>
      </c>
      <c r="C76" s="169"/>
      <c r="D76" s="169"/>
      <c r="E76" s="170"/>
      <c r="F76" s="171"/>
      <c r="G76" s="169"/>
      <c r="H76" s="172"/>
    </row>
    <row r="77" spans="2:9" ht="23.4" x14ac:dyDescent="0.3">
      <c r="B77" s="163">
        <f t="shared" si="8"/>
        <v>5</v>
      </c>
      <c r="C77" s="164"/>
      <c r="D77" s="164"/>
      <c r="E77" s="165"/>
      <c r="F77" s="166"/>
      <c r="G77" s="164"/>
      <c r="H77" s="167"/>
    </row>
    <row r="78" spans="2:9" ht="23.4" x14ac:dyDescent="0.3">
      <c r="B78" s="168">
        <f t="shared" si="8"/>
        <v>6</v>
      </c>
      <c r="C78" s="169"/>
      <c r="D78" s="169"/>
      <c r="E78" s="170"/>
      <c r="F78" s="171"/>
      <c r="G78" s="169"/>
      <c r="H78" s="172"/>
    </row>
    <row r="79" spans="2:9" ht="23.4" x14ac:dyDescent="0.3">
      <c r="B79" s="163">
        <f t="shared" si="8"/>
        <v>7</v>
      </c>
      <c r="C79" s="164"/>
      <c r="D79" s="164"/>
      <c r="E79" s="165"/>
      <c r="F79" s="166"/>
      <c r="G79" s="164"/>
      <c r="H79" s="167"/>
    </row>
    <row r="80" spans="2:9" ht="23.4" x14ac:dyDescent="0.3">
      <c r="B80" s="168">
        <f t="shared" si="8"/>
        <v>8</v>
      </c>
      <c r="C80" s="169"/>
      <c r="D80" s="169"/>
      <c r="E80" s="170"/>
      <c r="F80" s="171"/>
      <c r="G80" s="169"/>
      <c r="H80" s="172"/>
    </row>
    <row r="81" spans="2:9" ht="23.4" x14ac:dyDescent="0.3">
      <c r="B81" s="163">
        <f t="shared" si="8"/>
        <v>9</v>
      </c>
      <c r="C81" s="164"/>
      <c r="D81" s="164"/>
      <c r="E81" s="165"/>
      <c r="F81" s="166"/>
      <c r="G81" s="164"/>
      <c r="H81" s="167"/>
    </row>
    <row r="82" spans="2:9" ht="23.4" x14ac:dyDescent="0.3">
      <c r="B82" s="173">
        <f t="shared" si="8"/>
        <v>10</v>
      </c>
      <c r="C82" s="174"/>
      <c r="D82" s="174"/>
      <c r="E82" s="170"/>
      <c r="F82" s="175"/>
      <c r="G82" s="174"/>
      <c r="H82" s="176"/>
    </row>
    <row r="83" spans="2:9" x14ac:dyDescent="0.3">
      <c r="B83" s="681"/>
      <c r="C83" s="790"/>
      <c r="D83" s="1031" t="str">
        <f ca="1">' '!$A$438</f>
        <v>Somme</v>
      </c>
      <c r="E83" s="1032">
        <f>SUM(E73:E82)</f>
        <v>3</v>
      </c>
      <c r="F83" s="790"/>
      <c r="G83" s="790"/>
      <c r="H83" s="790"/>
      <c r="I83" s="790"/>
    </row>
    <row r="84" spans="2:9" x14ac:dyDescent="0.3">
      <c r="B84" s="790"/>
      <c r="C84" s="790"/>
      <c r="D84" s="790"/>
      <c r="E84" s="790"/>
      <c r="F84" s="790"/>
      <c r="G84" s="790"/>
      <c r="H84" s="790"/>
    </row>
    <row r="85" spans="2:9" ht="21" x14ac:dyDescent="0.3">
      <c r="B85" s="177"/>
      <c r="C85" s="177" t="str">
        <f ca="1">' '!A398</f>
        <v>Tendances légales</v>
      </c>
      <c r="D85" s="1055"/>
      <c r="E85" s="1055"/>
      <c r="F85" s="1055"/>
      <c r="G85" s="1055"/>
      <c r="H85" s="1055"/>
    </row>
    <row r="86" spans="2:9" s="1049" customFormat="1" ht="27.6" x14ac:dyDescent="0.3">
      <c r="B86" s="1056" t="str">
        <f t="shared" ref="B86:H86" ca="1" si="9">B16</f>
        <v>No.</v>
      </c>
      <c r="C86" s="1057" t="str">
        <f t="shared" ca="1" si="9"/>
        <v>Facteurs d'influence</v>
      </c>
      <c r="D86" s="1057" t="str">
        <f t="shared" ca="1" si="9"/>
        <v>Impact</v>
      </c>
      <c r="E86" s="1058" t="str">
        <f t="shared" ca="1" si="9"/>
        <v>Intensité de l'impact</v>
      </c>
      <c r="F86" s="1058" t="str">
        <f t="shared" ca="1" si="9"/>
        <v>Ten-
dance</v>
      </c>
      <c r="G86" s="1057" t="str">
        <f t="shared" ca="1" si="9"/>
        <v>Mesures possibles</v>
      </c>
      <c r="H86" s="1059" t="str">
        <f t="shared" ca="1" si="9"/>
        <v>Statut</v>
      </c>
      <c r="I86" s="469">
        <f ca="1">COUNTIF(H86:H96,1)</f>
        <v>0</v>
      </c>
    </row>
    <row r="87" spans="2:9" ht="23.4" x14ac:dyDescent="0.3">
      <c r="B87" s="178">
        <v>1</v>
      </c>
      <c r="C87" s="179"/>
      <c r="D87" s="179"/>
      <c r="E87" s="180">
        <v>4</v>
      </c>
      <c r="F87" s="181">
        <v>1</v>
      </c>
      <c r="G87" s="179"/>
      <c r="H87" s="182">
        <v>9</v>
      </c>
      <c r="I87" s="469">
        <f ca="1">COUNTIF(H86:H96,2)</f>
        <v>0</v>
      </c>
    </row>
    <row r="88" spans="2:9" ht="23.4" x14ac:dyDescent="0.3">
      <c r="B88" s="183">
        <f t="shared" ref="B88:B96" si="10">$B87+1</f>
        <v>2</v>
      </c>
      <c r="C88" s="184"/>
      <c r="D88" s="184"/>
      <c r="E88" s="185"/>
      <c r="F88" s="186"/>
      <c r="G88" s="184"/>
      <c r="H88" s="187"/>
      <c r="I88" s="469">
        <f ca="1">COUNTIF(H86:H98,3)</f>
        <v>0</v>
      </c>
    </row>
    <row r="89" spans="2:9" ht="23.4" x14ac:dyDescent="0.3">
      <c r="B89" s="188">
        <f t="shared" si="10"/>
        <v>3</v>
      </c>
      <c r="C89" s="189"/>
      <c r="D89" s="189"/>
      <c r="E89" s="190"/>
      <c r="F89" s="191"/>
      <c r="G89" s="189"/>
      <c r="H89" s="192"/>
    </row>
    <row r="90" spans="2:9" ht="23.4" x14ac:dyDescent="0.3">
      <c r="B90" s="183">
        <f t="shared" si="10"/>
        <v>4</v>
      </c>
      <c r="C90" s="184"/>
      <c r="D90" s="184"/>
      <c r="E90" s="185"/>
      <c r="F90" s="186"/>
      <c r="G90" s="184"/>
      <c r="H90" s="187"/>
    </row>
    <row r="91" spans="2:9" ht="23.4" x14ac:dyDescent="0.3">
      <c r="B91" s="188">
        <f t="shared" si="10"/>
        <v>5</v>
      </c>
      <c r="C91" s="189"/>
      <c r="D91" s="189"/>
      <c r="E91" s="190"/>
      <c r="F91" s="191"/>
      <c r="G91" s="189"/>
      <c r="H91" s="192"/>
    </row>
    <row r="92" spans="2:9" ht="23.4" x14ac:dyDescent="0.3">
      <c r="B92" s="183">
        <f t="shared" si="10"/>
        <v>6</v>
      </c>
      <c r="C92" s="184"/>
      <c r="D92" s="184"/>
      <c r="E92" s="185"/>
      <c r="F92" s="186"/>
      <c r="G92" s="184"/>
      <c r="H92" s="187"/>
    </row>
    <row r="93" spans="2:9" ht="23.4" x14ac:dyDescent="0.3">
      <c r="B93" s="188">
        <f t="shared" si="10"/>
        <v>7</v>
      </c>
      <c r="C93" s="189"/>
      <c r="D93" s="189"/>
      <c r="E93" s="190"/>
      <c r="F93" s="191"/>
      <c r="G93" s="189"/>
      <c r="H93" s="192"/>
    </row>
    <row r="94" spans="2:9" ht="23.4" x14ac:dyDescent="0.3">
      <c r="B94" s="183">
        <f t="shared" si="10"/>
        <v>8</v>
      </c>
      <c r="C94" s="184"/>
      <c r="D94" s="184"/>
      <c r="E94" s="185"/>
      <c r="F94" s="186"/>
      <c r="G94" s="184"/>
      <c r="H94" s="187"/>
    </row>
    <row r="95" spans="2:9" ht="23.4" x14ac:dyDescent="0.3">
      <c r="B95" s="188">
        <f t="shared" si="10"/>
        <v>9</v>
      </c>
      <c r="C95" s="189"/>
      <c r="D95" s="189"/>
      <c r="E95" s="190"/>
      <c r="F95" s="191"/>
      <c r="G95" s="189"/>
      <c r="H95" s="192"/>
    </row>
    <row r="96" spans="2:9" ht="23.4" x14ac:dyDescent="0.3">
      <c r="B96" s="193">
        <f t="shared" si="10"/>
        <v>10</v>
      </c>
      <c r="C96" s="194"/>
      <c r="D96" s="194"/>
      <c r="E96" s="195"/>
      <c r="F96" s="196"/>
      <c r="G96" s="194"/>
      <c r="H96" s="197"/>
    </row>
    <row r="97" spans="2:9" x14ac:dyDescent="0.3">
      <c r="B97" s="999" t="s">
        <v>1661</v>
      </c>
      <c r="D97" s="1031" t="str">
        <f ca="1">' '!$A$438</f>
        <v>Somme</v>
      </c>
      <c r="E97" s="1032">
        <f>SUM(E87:E96)</f>
        <v>4</v>
      </c>
      <c r="F97" s="790"/>
      <c r="G97" s="790"/>
      <c r="H97" s="790"/>
      <c r="I97" s="790"/>
    </row>
    <row r="124" spans="1:1" ht="1.2" customHeight="1" x14ac:dyDescent="0.3">
      <c r="A124" s="41"/>
    </row>
  </sheetData>
  <sheetProtection sheet="1" objects="1" scenarios="1" formatCells="0" formatColumns="0" formatRows="0" insertHyperlinks="0" selectLockedCells="1" sort="0" autoFilter="0"/>
  <conditionalFormatting sqref="F17:F26">
    <cfRule type="iconSet" priority="18">
      <iconSet iconSet="3ArrowsGray" showValue="0" reverse="1">
        <cfvo type="percent" val="0"/>
        <cfvo type="num" val="2"/>
        <cfvo type="num" val="3"/>
      </iconSet>
    </cfRule>
  </conditionalFormatting>
  <conditionalFormatting sqref="H17:H26">
    <cfRule type="iconSet" priority="17">
      <iconSet iconSet="3Symbols2" showValue="0" reverse="1">
        <cfvo type="percent" val="0"/>
        <cfvo type="num" val="2"/>
        <cfvo type="num" val="3"/>
      </iconSet>
    </cfRule>
  </conditionalFormatting>
  <conditionalFormatting sqref="F31:F40">
    <cfRule type="iconSet" priority="15">
      <iconSet iconSet="3ArrowsGray" showValue="0" reverse="1">
        <cfvo type="percent" val="0"/>
        <cfvo type="num" val="2"/>
        <cfvo type="num" val="3"/>
      </iconSet>
    </cfRule>
  </conditionalFormatting>
  <conditionalFormatting sqref="F45:F54">
    <cfRule type="iconSet" priority="13">
      <iconSet iconSet="3ArrowsGray" showValue="0" reverse="1">
        <cfvo type="percent" val="0"/>
        <cfvo type="num" val="2"/>
        <cfvo type="num" val="3"/>
      </iconSet>
    </cfRule>
  </conditionalFormatting>
  <conditionalFormatting sqref="H45:H54">
    <cfRule type="iconSet" priority="11">
      <iconSet iconSet="3Symbols2" showValue="0" reverse="1">
        <cfvo type="percent" val="0"/>
        <cfvo type="num" val="2"/>
        <cfvo type="num" val="3"/>
      </iconSet>
    </cfRule>
  </conditionalFormatting>
  <conditionalFormatting sqref="H31:H40">
    <cfRule type="iconSet" priority="10">
      <iconSet iconSet="3Symbols2" showValue="0" reverse="1">
        <cfvo type="percent" val="0"/>
        <cfvo type="num" val="2"/>
        <cfvo type="num" val="3"/>
      </iconSet>
    </cfRule>
  </conditionalFormatting>
  <conditionalFormatting sqref="F59:F68">
    <cfRule type="iconSet" priority="9">
      <iconSet iconSet="3ArrowsGray" showValue="0" reverse="1">
        <cfvo type="percent" val="0"/>
        <cfvo type="num" val="2"/>
        <cfvo type="num" val="3"/>
      </iconSet>
    </cfRule>
  </conditionalFormatting>
  <conditionalFormatting sqref="H59:H68">
    <cfRule type="iconSet" priority="7">
      <iconSet iconSet="3Symbols2" showValue="0" reverse="1">
        <cfvo type="percent" val="0"/>
        <cfvo type="num" val="2"/>
        <cfvo type="num" val="3"/>
      </iconSet>
    </cfRule>
  </conditionalFormatting>
  <conditionalFormatting sqref="F73:F82">
    <cfRule type="iconSet" priority="6">
      <iconSet iconSet="3ArrowsGray" showValue="0" reverse="1">
        <cfvo type="percent" val="0"/>
        <cfvo type="num" val="2"/>
        <cfvo type="num" val="3"/>
      </iconSet>
    </cfRule>
  </conditionalFormatting>
  <conditionalFormatting sqref="H73:H82">
    <cfRule type="iconSet" priority="4">
      <iconSet iconSet="3Symbols2" showValue="0" reverse="1">
        <cfvo type="percent" val="0"/>
        <cfvo type="num" val="2"/>
        <cfvo type="num" val="3"/>
      </iconSet>
    </cfRule>
  </conditionalFormatting>
  <conditionalFormatting sqref="F87:F96">
    <cfRule type="iconSet" priority="3">
      <iconSet iconSet="3ArrowsGray" showValue="0" reverse="1">
        <cfvo type="percent" val="0"/>
        <cfvo type="num" val="2"/>
        <cfvo type="num" val="3"/>
      </iconSet>
    </cfRule>
  </conditionalFormatting>
  <conditionalFormatting sqref="H87:H96">
    <cfRule type="iconSet" priority="1">
      <iconSet iconSet="3Symbols2" showValue="0" reverse="1">
        <cfvo type="percent" val="0"/>
        <cfvo type="num" val="2"/>
        <cfvo type="num" val="3"/>
      </iconSet>
    </cfRule>
  </conditionalFormatting>
  <conditionalFormatting sqref="E17:E26">
    <cfRule type="iconSet" priority="16">
      <iconSet iconSet="5Rating">
        <cfvo type="percent" val="0"/>
        <cfvo type="num" val="1"/>
        <cfvo type="num" val="2"/>
        <cfvo type="num" val="3"/>
        <cfvo type="num" val="4"/>
      </iconSet>
    </cfRule>
  </conditionalFormatting>
  <conditionalFormatting sqref="E45:E54">
    <cfRule type="iconSet" priority="12">
      <iconSet iconSet="5Rating">
        <cfvo type="percent" val="0"/>
        <cfvo type="num" val="1"/>
        <cfvo type="num" val="2"/>
        <cfvo type="num" val="3"/>
        <cfvo type="num" val="4"/>
      </iconSet>
    </cfRule>
  </conditionalFormatting>
  <conditionalFormatting sqref="E59:E68">
    <cfRule type="iconSet" priority="8">
      <iconSet iconSet="5Rating">
        <cfvo type="percent" val="0"/>
        <cfvo type="num" val="1"/>
        <cfvo type="num" val="2"/>
        <cfvo type="num" val="3"/>
        <cfvo type="num" val="4"/>
      </iconSet>
    </cfRule>
  </conditionalFormatting>
  <conditionalFormatting sqref="E73:E82">
    <cfRule type="iconSet" priority="5">
      <iconSet iconSet="5Rating">
        <cfvo type="percent" val="0"/>
        <cfvo type="num" val="1"/>
        <cfvo type="num" val="2"/>
        <cfvo type="num" val="3"/>
        <cfvo type="num" val="4"/>
      </iconSet>
    </cfRule>
  </conditionalFormatting>
  <conditionalFormatting sqref="E87:E96">
    <cfRule type="iconSet" priority="2">
      <iconSet iconSet="5Rating">
        <cfvo type="percent" val="0"/>
        <cfvo type="num" val="1"/>
        <cfvo type="num" val="2"/>
        <cfvo type="num" val="3"/>
        <cfvo type="num" val="4"/>
      </iconSet>
    </cfRule>
  </conditionalFormatting>
  <conditionalFormatting sqref="E31:E40">
    <cfRule type="iconSet" priority="14">
      <iconSet iconSet="5Rating">
        <cfvo type="percent" val="0"/>
        <cfvo type="num" val="1"/>
        <cfvo type="num" val="2"/>
        <cfvo type="num" val="3"/>
        <cfvo type="num" val="4"/>
      </iconSet>
    </cfRule>
  </conditionalFormatting>
  <dataValidations count="2">
    <dataValidation type="list" showInputMessage="1" showErrorMessage="1" sqref="E87:E96 E17:E26 E31:E40 E45:E54 E59:E68 E73:E82" xr:uid="{55D5D7E0-678D-47CC-9091-47FBE209EDC3}">
      <formula1>"0,1,2,3,4"</formula1>
    </dataValidation>
    <dataValidation type="list" showInputMessage="1" showErrorMessage="1" sqref="F59:F68 H73:H82 H87:H96 F45:F54 F31:F40 F17:F26 H17:H26 H31:H40 H45:H54 H59:H68 F87:F96 F73:F82" xr:uid="{374E5400-5975-4401-B9E0-3B3810CFC06C}">
      <formula1>"1,2,3"</formula1>
    </dataValidation>
  </dataValidations>
  <printOptions horizontalCentered="1" vertic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42E64-C942-455E-8269-BEC4A882DDB1}">
  <sheetPr codeName="Tabelle21">
    <tabColor theme="3" tint="0.79998168889431442"/>
  </sheetPr>
  <dimension ref="A1:R96"/>
  <sheetViews>
    <sheetView showGridLines="0" zoomScaleNormal="100" workbookViewId="0">
      <pane ySplit="1" topLeftCell="A2" activePane="bottomLeft" state="frozen"/>
      <selection activeCell="C5" sqref="C5:D5"/>
      <selection pane="bottomLeft" activeCell="C88" sqref="C88"/>
    </sheetView>
  </sheetViews>
  <sheetFormatPr baseColWidth="10" defaultColWidth="11.44140625" defaultRowHeight="14.4" x14ac:dyDescent="0.3"/>
  <cols>
    <col min="1" max="1" width="7" style="469" customWidth="1"/>
    <col min="2" max="2" width="4.33203125" style="41" customWidth="1"/>
    <col min="3" max="3" width="27" style="469" customWidth="1"/>
    <col min="4" max="4" width="40.33203125" style="469" customWidth="1"/>
    <col min="5" max="5" width="10.33203125" style="469" customWidth="1"/>
    <col min="6" max="6" width="6.5546875" style="1065" customWidth="1"/>
    <col min="7" max="7" width="49.33203125" style="469" customWidth="1"/>
    <col min="8" max="8" width="6.6640625" style="469" customWidth="1"/>
    <col min="9" max="9" width="4.5546875" style="469" hidden="1" customWidth="1"/>
    <col min="10" max="10" width="38.6640625" style="469" customWidth="1"/>
    <col min="11" max="11" width="4.5546875" style="469" customWidth="1"/>
    <col min="12" max="18" width="3.5546875" style="469" customWidth="1"/>
    <col min="19" max="16384" width="11.44140625" style="469"/>
  </cols>
  <sheetData>
    <row r="1" spans="1:18" s="40" customFormat="1" ht="42" customHeight="1" x14ac:dyDescent="0.6">
      <c r="A1" s="102"/>
      <c r="B1" s="607" t="str">
        <f ca="1">' '!A418</f>
        <v>5  F O R C E S  D E  P O R T E R</v>
      </c>
      <c r="C1" s="595"/>
      <c r="D1" s="596"/>
      <c r="E1" s="596"/>
      <c r="F1" s="742"/>
      <c r="G1" s="598"/>
      <c r="H1" s="640"/>
      <c r="I1" s="596"/>
      <c r="K1" s="216"/>
      <c r="L1" s="216"/>
      <c r="M1" s="216"/>
      <c r="N1" s="216"/>
      <c r="O1" s="216"/>
      <c r="P1" s="216"/>
      <c r="Q1" s="216"/>
      <c r="R1" s="216"/>
    </row>
    <row r="2" spans="1:18" s="40" customFormat="1" ht="2.7" customHeight="1" x14ac:dyDescent="0.3">
      <c r="A2" s="198" t="b">
        <v>0</v>
      </c>
      <c r="B2" s="102"/>
      <c r="C2" s="102"/>
      <c r="D2" s="215"/>
      <c r="E2" s="215"/>
      <c r="F2" s="1064"/>
      <c r="G2" s="1018"/>
      <c r="H2" s="215"/>
      <c r="I2" s="215"/>
      <c r="J2" s="198"/>
      <c r="K2" s="216"/>
      <c r="L2" s="216"/>
      <c r="M2" s="216"/>
      <c r="N2" s="216"/>
      <c r="O2" s="216"/>
      <c r="P2" s="216"/>
      <c r="Q2" s="216"/>
      <c r="R2" s="216"/>
    </row>
    <row r="3" spans="1:18" ht="21" customHeight="1" x14ac:dyDescent="0.3">
      <c r="A3" s="41"/>
      <c r="B3" s="645"/>
      <c r="J3" s="1066" t="s">
        <v>2099</v>
      </c>
    </row>
    <row r="4" spans="1:18" x14ac:dyDescent="0.3">
      <c r="A4" s="997"/>
      <c r="B4" s="1067"/>
    </row>
    <row r="5" spans="1:18" x14ac:dyDescent="0.3">
      <c r="B5" s="1067"/>
      <c r="F5" s="649" t="str">
        <f ca="1">' '!A419</f>
        <v>Menace de nouv. entrants</v>
      </c>
      <c r="G5" s="649">
        <f>IF(E34&lt;&gt;0,E34,0.1)</f>
        <v>6</v>
      </c>
    </row>
    <row r="6" spans="1:18" x14ac:dyDescent="0.3">
      <c r="B6" s="1067"/>
      <c r="F6" s="649" t="str">
        <f ca="1">' '!A423</f>
        <v>Produits de substitution</v>
      </c>
      <c r="G6" s="649">
        <f>IF(E49&lt;&gt;0,E49,0.1)</f>
        <v>6</v>
      </c>
    </row>
    <row r="7" spans="1:18" x14ac:dyDescent="0.3">
      <c r="B7" s="1067"/>
      <c r="F7" s="649" t="str">
        <f ca="1">' '!A421</f>
        <v>Pouvoir de nég. fournisseurs</v>
      </c>
      <c r="G7" s="649">
        <f>IF(E64&lt;&gt;0,E64,0.1)</f>
        <v>0.1</v>
      </c>
    </row>
    <row r="8" spans="1:18" x14ac:dyDescent="0.3">
      <c r="B8" s="1067"/>
      <c r="F8" s="649" t="str">
        <f ca="1">' '!A422</f>
        <v>Pouvoir de nég. clients</v>
      </c>
      <c r="G8" s="649">
        <f>IF(E79&lt;&gt;0,E79,0.1)</f>
        <v>3</v>
      </c>
    </row>
    <row r="9" spans="1:18" x14ac:dyDescent="0.3">
      <c r="B9" s="1067"/>
      <c r="F9" s="649" t="str">
        <f ca="1">' '!A424</f>
        <v>Concurrence / rivalité</v>
      </c>
      <c r="G9" s="649">
        <f>IF(E94&lt;&gt;0,E94,0.1)</f>
        <v>10</v>
      </c>
    </row>
    <row r="10" spans="1:18" x14ac:dyDescent="0.3">
      <c r="B10" s="1067"/>
      <c r="G10" s="1065"/>
    </row>
    <row r="11" spans="1:18" x14ac:dyDescent="0.3">
      <c r="B11" s="1067"/>
      <c r="G11" s="1065"/>
    </row>
    <row r="12" spans="1:18" x14ac:dyDescent="0.3">
      <c r="B12" s="1067"/>
    </row>
    <row r="13" spans="1:18" x14ac:dyDescent="0.3">
      <c r="B13" s="1067"/>
    </row>
    <row r="14" spans="1:18" x14ac:dyDescent="0.3">
      <c r="B14" s="1067"/>
    </row>
    <row r="15" spans="1:18" x14ac:dyDescent="0.3">
      <c r="B15" s="1067"/>
    </row>
    <row r="16" spans="1:18" x14ac:dyDescent="0.3">
      <c r="B16" s="1068"/>
    </row>
    <row r="17" spans="1:9" x14ac:dyDescent="0.3">
      <c r="B17" s="1068"/>
    </row>
    <row r="18" spans="1:9" x14ac:dyDescent="0.3">
      <c r="B18" s="1068"/>
    </row>
    <row r="19" spans="1:9" x14ac:dyDescent="0.3">
      <c r="B19" s="1068"/>
    </row>
    <row r="20" spans="1:9" x14ac:dyDescent="0.3">
      <c r="B20" s="1068"/>
    </row>
    <row r="21" spans="1:9" ht="27" customHeight="1" x14ac:dyDescent="0.3"/>
    <row r="22" spans="1:9" ht="21" x14ac:dyDescent="0.4">
      <c r="B22" s="1025"/>
      <c r="C22" s="1026" t="str">
        <f ca="1">' '!A419</f>
        <v>Menace de nouv. entrants</v>
      </c>
      <c r="D22" s="1027"/>
      <c r="E22" s="1027"/>
      <c r="F22" s="1027"/>
      <c r="G22" s="1027"/>
      <c r="H22" s="1027"/>
    </row>
    <row r="23" spans="1:9" s="790" customFormat="1" ht="27.6" x14ac:dyDescent="0.3">
      <c r="A23" s="469"/>
      <c r="B23" s="1028" t="str">
        <f ca="1">' '!A430</f>
        <v>No.</v>
      </c>
      <c r="C23" s="1028" t="str">
        <f ca="1">' '!A431</f>
        <v>Désignation</v>
      </c>
      <c r="D23" s="1028" t="str">
        <f ca="1">' '!A432</f>
        <v>Impact</v>
      </c>
      <c r="E23" s="1029" t="str">
        <f ca="1">' '!A433</f>
        <v>Degré de danger</v>
      </c>
      <c r="F23" s="1029" t="str">
        <f ca="1">' '!A435</f>
        <v>Ten-
dance</v>
      </c>
      <c r="G23" s="1028" t="str">
        <f ca="1">' '!A436</f>
        <v>Mesures possibles</v>
      </c>
      <c r="H23" s="1029" t="str">
        <f ca="1">' '!A437</f>
        <v>Statut</v>
      </c>
      <c r="I23" s="469">
        <f ca="1">COUNTIF(H23:H33,1)</f>
        <v>1</v>
      </c>
    </row>
    <row r="24" spans="1:9" ht="23.4" x14ac:dyDescent="0.3">
      <c r="B24" s="1030">
        <v>1</v>
      </c>
      <c r="C24" s="104" t="s">
        <v>3679</v>
      </c>
      <c r="D24" s="104"/>
      <c r="E24" s="105">
        <v>2</v>
      </c>
      <c r="F24" s="106">
        <v>2</v>
      </c>
      <c r="G24" s="104"/>
      <c r="H24" s="107">
        <v>1</v>
      </c>
      <c r="I24" s="469">
        <f>COUNTIF(H24:H33,2)</f>
        <v>0</v>
      </c>
    </row>
    <row r="25" spans="1:9" ht="23.4" x14ac:dyDescent="0.3">
      <c r="B25" s="108">
        <f t="shared" ref="B25:B33" si="0">$B24+1</f>
        <v>2</v>
      </c>
      <c r="C25" s="109" t="s">
        <v>3680</v>
      </c>
      <c r="D25" s="109"/>
      <c r="E25" s="110">
        <v>1</v>
      </c>
      <c r="F25" s="111"/>
      <c r="G25" s="109"/>
      <c r="H25" s="112"/>
      <c r="I25" s="469">
        <f>COUNTIF(H24:H34,3)</f>
        <v>0</v>
      </c>
    </row>
    <row r="26" spans="1:9" ht="23.4" x14ac:dyDescent="0.3">
      <c r="B26" s="113">
        <f t="shared" si="0"/>
        <v>3</v>
      </c>
      <c r="C26" s="104" t="s">
        <v>3681</v>
      </c>
      <c r="D26" s="104" t="s">
        <v>3682</v>
      </c>
      <c r="E26" s="105">
        <v>3</v>
      </c>
      <c r="F26" s="106"/>
      <c r="G26" s="104"/>
      <c r="H26" s="107"/>
    </row>
    <row r="27" spans="1:9" ht="23.4" x14ac:dyDescent="0.3">
      <c r="B27" s="108">
        <f t="shared" si="0"/>
        <v>4</v>
      </c>
      <c r="C27" s="109" t="s">
        <v>3684</v>
      </c>
      <c r="D27" s="109"/>
      <c r="E27" s="110"/>
      <c r="F27" s="111"/>
      <c r="G27" s="109"/>
      <c r="H27" s="112"/>
    </row>
    <row r="28" spans="1:9" ht="23.4" x14ac:dyDescent="0.3">
      <c r="B28" s="113">
        <f t="shared" si="0"/>
        <v>5</v>
      </c>
      <c r="C28" s="104"/>
      <c r="D28" s="104"/>
      <c r="E28" s="105"/>
      <c r="F28" s="106"/>
      <c r="G28" s="104"/>
      <c r="H28" s="107"/>
    </row>
    <row r="29" spans="1:9" ht="23.4" x14ac:dyDescent="0.3">
      <c r="B29" s="108">
        <f t="shared" si="0"/>
        <v>6</v>
      </c>
      <c r="C29" s="109"/>
      <c r="D29" s="109"/>
      <c r="E29" s="110"/>
      <c r="F29" s="111"/>
      <c r="G29" s="109"/>
      <c r="H29" s="112"/>
    </row>
    <row r="30" spans="1:9" ht="23.4" x14ac:dyDescent="0.3">
      <c r="B30" s="113">
        <f t="shared" si="0"/>
        <v>7</v>
      </c>
      <c r="C30" s="104"/>
      <c r="D30" s="104"/>
      <c r="E30" s="105"/>
      <c r="F30" s="106"/>
      <c r="G30" s="104"/>
      <c r="H30" s="107"/>
    </row>
    <row r="31" spans="1:9" ht="23.4" x14ac:dyDescent="0.3">
      <c r="B31" s="108">
        <f t="shared" si="0"/>
        <v>8</v>
      </c>
      <c r="C31" s="109"/>
      <c r="D31" s="109"/>
      <c r="E31" s="110"/>
      <c r="F31" s="111"/>
      <c r="G31" s="109"/>
      <c r="H31" s="112"/>
    </row>
    <row r="32" spans="1:9" ht="23.4" x14ac:dyDescent="0.3">
      <c r="B32" s="113">
        <f t="shared" si="0"/>
        <v>9</v>
      </c>
      <c r="C32" s="104"/>
      <c r="D32" s="104"/>
      <c r="E32" s="105"/>
      <c r="F32" s="106"/>
      <c r="G32" s="104"/>
      <c r="H32" s="107"/>
    </row>
    <row r="33" spans="2:9" ht="23.4" x14ac:dyDescent="0.3">
      <c r="B33" s="108">
        <f t="shared" si="0"/>
        <v>10</v>
      </c>
      <c r="C33" s="109"/>
      <c r="D33" s="109"/>
      <c r="E33" s="110"/>
      <c r="F33" s="111"/>
      <c r="G33" s="109"/>
      <c r="H33" s="112"/>
    </row>
    <row r="34" spans="2:9" x14ac:dyDescent="0.3">
      <c r="B34" s="681"/>
      <c r="C34" s="790"/>
      <c r="D34" s="1031" t="str">
        <f ca="1">' '!$A$438</f>
        <v>Somme</v>
      </c>
      <c r="E34" s="1032">
        <f>SUM(E24:E33)</f>
        <v>6</v>
      </c>
      <c r="F34" s="790"/>
      <c r="G34" s="1033"/>
      <c r="H34" s="790"/>
    </row>
    <row r="35" spans="2:9" x14ac:dyDescent="0.3">
      <c r="B35" s="681"/>
      <c r="C35" s="790"/>
      <c r="D35" s="790"/>
      <c r="E35" s="790"/>
      <c r="F35" s="1069"/>
      <c r="G35" s="790"/>
      <c r="H35" s="790"/>
    </row>
    <row r="36" spans="2:9" x14ac:dyDescent="0.3">
      <c r="B36" s="681"/>
      <c r="C36" s="790"/>
      <c r="D36" s="790"/>
      <c r="E36" s="790"/>
      <c r="F36" s="1069"/>
      <c r="G36" s="790"/>
      <c r="H36" s="790"/>
    </row>
    <row r="37" spans="2:9" ht="21" x14ac:dyDescent="0.3">
      <c r="B37" s="114"/>
      <c r="C37" s="114" t="str">
        <f ca="1">' '!A427</f>
        <v>Menace des produits de substitution</v>
      </c>
      <c r="D37" s="1034"/>
      <c r="E37" s="1034"/>
      <c r="F37" s="1034"/>
      <c r="G37" s="1034"/>
      <c r="H37" s="1034"/>
    </row>
    <row r="38" spans="2:9" ht="27.6" x14ac:dyDescent="0.3">
      <c r="B38" s="1060" t="str">
        <f t="shared" ref="B38:H38" ca="1" si="1">B23</f>
        <v>No.</v>
      </c>
      <c r="C38" s="1061" t="str">
        <f t="shared" ca="1" si="1"/>
        <v>Désignation</v>
      </c>
      <c r="D38" s="1061" t="str">
        <f t="shared" ca="1" si="1"/>
        <v>Impact</v>
      </c>
      <c r="E38" s="1062" t="str">
        <f t="shared" ca="1" si="1"/>
        <v>Degré de danger</v>
      </c>
      <c r="F38" s="1062" t="str">
        <f t="shared" ca="1" si="1"/>
        <v>Ten-
dance</v>
      </c>
      <c r="G38" s="1061" t="str">
        <f t="shared" ca="1" si="1"/>
        <v>Mesures possibles</v>
      </c>
      <c r="H38" s="1063" t="str">
        <f t="shared" ca="1" si="1"/>
        <v>Statut</v>
      </c>
      <c r="I38" s="469">
        <f ca="1">COUNTIF(H38:H48,1)</f>
        <v>1</v>
      </c>
    </row>
    <row r="39" spans="2:9" ht="23.4" x14ac:dyDescent="0.3">
      <c r="B39" s="115">
        <v>1</v>
      </c>
      <c r="C39" s="483" t="s">
        <v>3679</v>
      </c>
      <c r="D39" s="116"/>
      <c r="E39" s="117">
        <v>2</v>
      </c>
      <c r="F39" s="118">
        <v>2</v>
      </c>
      <c r="G39" s="116"/>
      <c r="H39" s="119">
        <v>1</v>
      </c>
      <c r="I39" s="469">
        <f ca="1">COUNTIF(H38:H48,2)</f>
        <v>0</v>
      </c>
    </row>
    <row r="40" spans="2:9" ht="23.4" x14ac:dyDescent="0.3">
      <c r="B40" s="120">
        <f t="shared" ref="B40:B48" si="2">$B39+1</f>
        <v>2</v>
      </c>
      <c r="C40" s="484" t="s">
        <v>3680</v>
      </c>
      <c r="D40" s="121"/>
      <c r="E40" s="122">
        <v>1</v>
      </c>
      <c r="F40" s="123"/>
      <c r="G40" s="121"/>
      <c r="H40" s="124"/>
      <c r="I40" s="469">
        <f ca="1">COUNTIF(H38:H50,3)</f>
        <v>0</v>
      </c>
    </row>
    <row r="41" spans="2:9" ht="23.4" x14ac:dyDescent="0.3">
      <c r="B41" s="115">
        <f t="shared" si="2"/>
        <v>3</v>
      </c>
      <c r="C41" s="483" t="s">
        <v>3681</v>
      </c>
      <c r="D41" s="483" t="s">
        <v>3682</v>
      </c>
      <c r="E41" s="117">
        <v>3</v>
      </c>
      <c r="F41" s="118"/>
      <c r="G41" s="116"/>
      <c r="H41" s="119"/>
    </row>
    <row r="42" spans="2:9" ht="23.4" x14ac:dyDescent="0.3">
      <c r="B42" s="120">
        <f t="shared" si="2"/>
        <v>4</v>
      </c>
      <c r="C42" s="484" t="s">
        <v>3684</v>
      </c>
      <c r="D42" s="121"/>
      <c r="E42" s="122"/>
      <c r="F42" s="123"/>
      <c r="G42" s="121"/>
      <c r="H42" s="124"/>
    </row>
    <row r="43" spans="2:9" ht="23.4" x14ac:dyDescent="0.3">
      <c r="B43" s="115">
        <f t="shared" si="2"/>
        <v>5</v>
      </c>
      <c r="C43" s="116"/>
      <c r="D43" s="116"/>
      <c r="E43" s="117"/>
      <c r="F43" s="118"/>
      <c r="G43" s="116"/>
      <c r="H43" s="119"/>
    </row>
    <row r="44" spans="2:9" ht="23.4" x14ac:dyDescent="0.3">
      <c r="B44" s="120">
        <f t="shared" si="2"/>
        <v>6</v>
      </c>
      <c r="C44" s="121"/>
      <c r="D44" s="121"/>
      <c r="E44" s="122"/>
      <c r="F44" s="123"/>
      <c r="G44" s="121"/>
      <c r="H44" s="124"/>
    </row>
    <row r="45" spans="2:9" ht="23.4" x14ac:dyDescent="0.3">
      <c r="B45" s="115">
        <f t="shared" si="2"/>
        <v>7</v>
      </c>
      <c r="C45" s="116"/>
      <c r="D45" s="116"/>
      <c r="E45" s="117"/>
      <c r="F45" s="118"/>
      <c r="G45" s="116"/>
      <c r="H45" s="119"/>
    </row>
    <row r="46" spans="2:9" ht="23.4" x14ac:dyDescent="0.3">
      <c r="B46" s="120">
        <f t="shared" si="2"/>
        <v>8</v>
      </c>
      <c r="C46" s="121"/>
      <c r="D46" s="121"/>
      <c r="E46" s="122"/>
      <c r="F46" s="123"/>
      <c r="G46" s="121"/>
      <c r="H46" s="124"/>
    </row>
    <row r="47" spans="2:9" ht="23.4" x14ac:dyDescent="0.3">
      <c r="B47" s="115">
        <f t="shared" si="2"/>
        <v>9</v>
      </c>
      <c r="C47" s="116"/>
      <c r="D47" s="116"/>
      <c r="E47" s="117"/>
      <c r="F47" s="118"/>
      <c r="G47" s="116"/>
      <c r="H47" s="119"/>
    </row>
    <row r="48" spans="2:9" ht="23.4" x14ac:dyDescent="0.3">
      <c r="B48" s="125">
        <f t="shared" si="2"/>
        <v>10</v>
      </c>
      <c r="C48" s="126"/>
      <c r="D48" s="126"/>
      <c r="E48" s="127"/>
      <c r="F48" s="128"/>
      <c r="G48" s="126"/>
      <c r="H48" s="129"/>
    </row>
    <row r="49" spans="2:9" x14ac:dyDescent="0.3">
      <c r="B49" s="681"/>
      <c r="C49" s="790"/>
      <c r="D49" s="1031" t="str">
        <f ca="1">' '!$A$438</f>
        <v>Somme</v>
      </c>
      <c r="E49" s="1032">
        <f>SUM(E39:E48)</f>
        <v>6</v>
      </c>
      <c r="F49" s="790"/>
      <c r="G49" s="790"/>
      <c r="H49" s="790"/>
    </row>
    <row r="50" spans="2:9" x14ac:dyDescent="0.3">
      <c r="B50" s="681"/>
      <c r="C50" s="790"/>
      <c r="D50" s="790"/>
      <c r="E50" s="790"/>
      <c r="F50" s="1069"/>
      <c r="G50" s="790"/>
      <c r="H50" s="790"/>
    </row>
    <row r="51" spans="2:9" x14ac:dyDescent="0.3">
      <c r="B51" s="681"/>
      <c r="C51" s="790"/>
      <c r="D51" s="790"/>
      <c r="E51" s="790"/>
      <c r="F51" s="1069"/>
      <c r="G51" s="790"/>
      <c r="H51" s="790"/>
    </row>
    <row r="52" spans="2:9" ht="21" x14ac:dyDescent="0.3">
      <c r="B52" s="130"/>
      <c r="C52" s="130" t="str">
        <f ca="1">' '!A426</f>
        <v>Pouvoir de négociation des fournisseurs</v>
      </c>
      <c r="D52" s="1039"/>
      <c r="E52" s="1039"/>
      <c r="F52" s="1039"/>
      <c r="G52" s="1039"/>
      <c r="H52" s="1039"/>
    </row>
    <row r="53" spans="2:9" ht="27.6" x14ac:dyDescent="0.3">
      <c r="B53" s="1040" t="str">
        <f t="shared" ref="B53:H53" ca="1" si="3">B23</f>
        <v>No.</v>
      </c>
      <c r="C53" s="1041" t="str">
        <f t="shared" ca="1" si="3"/>
        <v>Désignation</v>
      </c>
      <c r="D53" s="1041" t="str">
        <f t="shared" ca="1" si="3"/>
        <v>Impact</v>
      </c>
      <c r="E53" s="1042" t="str">
        <f t="shared" ca="1" si="3"/>
        <v>Degré de danger</v>
      </c>
      <c r="F53" s="1042" t="str">
        <f t="shared" ca="1" si="3"/>
        <v>Ten-
dance</v>
      </c>
      <c r="G53" s="1041" t="str">
        <f t="shared" ca="1" si="3"/>
        <v>Mesures possibles</v>
      </c>
      <c r="H53" s="1043" t="str">
        <f t="shared" ca="1" si="3"/>
        <v>Statut</v>
      </c>
      <c r="I53" s="469">
        <f ca="1">COUNTIF(H53:H63,1)</f>
        <v>0</v>
      </c>
    </row>
    <row r="54" spans="2:9" ht="23.4" x14ac:dyDescent="0.3">
      <c r="B54" s="131">
        <v>1</v>
      </c>
      <c r="C54" s="132"/>
      <c r="D54" s="132"/>
      <c r="E54" s="133"/>
      <c r="F54" s="134"/>
      <c r="G54" s="132"/>
      <c r="H54" s="135">
        <v>2</v>
      </c>
      <c r="I54" s="469">
        <f ca="1">COUNTIF(H53:H63,2)</f>
        <v>1</v>
      </c>
    </row>
    <row r="55" spans="2:9" ht="23.4" x14ac:dyDescent="0.3">
      <c r="B55" s="136">
        <f t="shared" ref="B55:B63" si="4">$B54+1</f>
        <v>2</v>
      </c>
      <c r="C55" s="137"/>
      <c r="D55" s="137"/>
      <c r="E55" s="138"/>
      <c r="F55" s="139"/>
      <c r="G55" s="137"/>
      <c r="H55" s="140"/>
      <c r="I55" s="469">
        <f ca="1">COUNTIF(H53:H64,3)</f>
        <v>0</v>
      </c>
    </row>
    <row r="56" spans="2:9" ht="23.4" x14ac:dyDescent="0.3">
      <c r="B56" s="131">
        <f t="shared" si="4"/>
        <v>3</v>
      </c>
      <c r="C56" s="132"/>
      <c r="D56" s="132"/>
      <c r="E56" s="133"/>
      <c r="F56" s="134"/>
      <c r="G56" s="132"/>
      <c r="H56" s="135"/>
    </row>
    <row r="57" spans="2:9" ht="23.4" x14ac:dyDescent="0.3">
      <c r="B57" s="136">
        <f t="shared" si="4"/>
        <v>4</v>
      </c>
      <c r="C57" s="137"/>
      <c r="D57" s="137"/>
      <c r="E57" s="138"/>
      <c r="F57" s="139"/>
      <c r="G57" s="137"/>
      <c r="H57" s="140"/>
    </row>
    <row r="58" spans="2:9" ht="23.4" x14ac:dyDescent="0.3">
      <c r="B58" s="131">
        <f t="shared" si="4"/>
        <v>5</v>
      </c>
      <c r="C58" s="132"/>
      <c r="D58" s="132"/>
      <c r="E58" s="133"/>
      <c r="F58" s="134"/>
      <c r="G58" s="132"/>
      <c r="H58" s="135"/>
    </row>
    <row r="59" spans="2:9" ht="23.4" x14ac:dyDescent="0.3">
      <c r="B59" s="136">
        <f t="shared" si="4"/>
        <v>6</v>
      </c>
      <c r="C59" s="137"/>
      <c r="D59" s="137"/>
      <c r="E59" s="138"/>
      <c r="F59" s="139"/>
      <c r="G59" s="137"/>
      <c r="H59" s="140"/>
    </row>
    <row r="60" spans="2:9" ht="23.4" x14ac:dyDescent="0.3">
      <c r="B60" s="131">
        <f t="shared" si="4"/>
        <v>7</v>
      </c>
      <c r="C60" s="132"/>
      <c r="D60" s="132"/>
      <c r="E60" s="133"/>
      <c r="F60" s="134"/>
      <c r="G60" s="132"/>
      <c r="H60" s="135"/>
    </row>
    <row r="61" spans="2:9" ht="23.4" x14ac:dyDescent="0.3">
      <c r="B61" s="136">
        <f t="shared" si="4"/>
        <v>8</v>
      </c>
      <c r="C61" s="137"/>
      <c r="D61" s="137"/>
      <c r="E61" s="138"/>
      <c r="F61" s="139"/>
      <c r="G61" s="137"/>
      <c r="H61" s="140"/>
    </row>
    <row r="62" spans="2:9" ht="23.4" x14ac:dyDescent="0.3">
      <c r="B62" s="131">
        <f t="shared" si="4"/>
        <v>9</v>
      </c>
      <c r="C62" s="132"/>
      <c r="D62" s="132"/>
      <c r="E62" s="133"/>
      <c r="F62" s="134"/>
      <c r="G62" s="132"/>
      <c r="H62" s="135"/>
    </row>
    <row r="63" spans="2:9" ht="23.4" x14ac:dyDescent="0.3">
      <c r="B63" s="141">
        <f t="shared" si="4"/>
        <v>10</v>
      </c>
      <c r="C63" s="142"/>
      <c r="D63" s="142"/>
      <c r="E63" s="143"/>
      <c r="F63" s="144"/>
      <c r="G63" s="142"/>
      <c r="H63" s="145"/>
    </row>
    <row r="64" spans="2:9" x14ac:dyDescent="0.3">
      <c r="B64" s="681"/>
      <c r="C64" s="790"/>
      <c r="D64" s="1031" t="str">
        <f ca="1">' '!$A$438</f>
        <v>Somme</v>
      </c>
      <c r="E64" s="1032">
        <f>SUM(E54:E63)</f>
        <v>0</v>
      </c>
      <c r="F64" s="790"/>
      <c r="G64" s="790"/>
      <c r="H64" s="790"/>
    </row>
    <row r="65" spans="1:9" x14ac:dyDescent="0.3">
      <c r="B65" s="681"/>
      <c r="C65" s="790"/>
      <c r="D65" s="790"/>
      <c r="E65" s="790"/>
      <c r="F65" s="1069"/>
      <c r="G65" s="790"/>
      <c r="H65" s="790"/>
    </row>
    <row r="66" spans="1:9" x14ac:dyDescent="0.3">
      <c r="B66" s="681"/>
      <c r="C66" s="790"/>
      <c r="D66" s="790"/>
      <c r="E66" s="790"/>
      <c r="F66" s="1069"/>
      <c r="G66" s="790"/>
      <c r="H66" s="790"/>
    </row>
    <row r="67" spans="1:9" ht="21" x14ac:dyDescent="0.3">
      <c r="B67" s="146"/>
      <c r="C67" s="146" t="str">
        <f ca="1">' '!A428</f>
        <v>Pouvoir de négociation des clients</v>
      </c>
      <c r="D67" s="1044"/>
      <c r="E67" s="1044"/>
      <c r="F67" s="1044"/>
      <c r="G67" s="1044"/>
      <c r="H67" s="1044"/>
    </row>
    <row r="68" spans="1:9" s="1049" customFormat="1" ht="27.6" x14ac:dyDescent="0.3">
      <c r="A68" s="469"/>
      <c r="B68" s="1045" t="str">
        <f t="shared" ref="B68:H68" ca="1" si="5">B23</f>
        <v>No.</v>
      </c>
      <c r="C68" s="1046" t="str">
        <f t="shared" ca="1" si="5"/>
        <v>Désignation</v>
      </c>
      <c r="D68" s="1046" t="str">
        <f t="shared" ca="1" si="5"/>
        <v>Impact</v>
      </c>
      <c r="E68" s="1047" t="str">
        <f t="shared" ca="1" si="5"/>
        <v>Degré de danger</v>
      </c>
      <c r="F68" s="1047" t="str">
        <f t="shared" ca="1" si="5"/>
        <v>Ten-
dance</v>
      </c>
      <c r="G68" s="1046" t="str">
        <f t="shared" ca="1" si="5"/>
        <v>Mesures possibles</v>
      </c>
      <c r="H68" s="1048" t="str">
        <f t="shared" ca="1" si="5"/>
        <v>Statut</v>
      </c>
      <c r="I68" s="469">
        <f ca="1">COUNTIF(H68:H78,1)</f>
        <v>1</v>
      </c>
    </row>
    <row r="69" spans="1:9" ht="23.4" x14ac:dyDescent="0.3">
      <c r="B69" s="147">
        <v>1</v>
      </c>
      <c r="C69" s="148"/>
      <c r="D69" s="148"/>
      <c r="E69" s="149">
        <v>3</v>
      </c>
      <c r="F69" s="150"/>
      <c r="G69" s="148"/>
      <c r="H69" s="151">
        <v>1</v>
      </c>
      <c r="I69" s="469">
        <f ca="1">COUNTIF(H68:H78,2)</f>
        <v>0</v>
      </c>
    </row>
    <row r="70" spans="1:9" ht="23.4" x14ac:dyDescent="0.3">
      <c r="B70" s="152">
        <f t="shared" ref="B70:B78" si="6">$B69+1</f>
        <v>2</v>
      </c>
      <c r="C70" s="153"/>
      <c r="D70" s="153"/>
      <c r="E70" s="154"/>
      <c r="F70" s="155"/>
      <c r="G70" s="153"/>
      <c r="H70" s="156"/>
      <c r="I70" s="469">
        <f ca="1">COUNTIF(H68:H79,3)</f>
        <v>0</v>
      </c>
    </row>
    <row r="71" spans="1:9" ht="23.4" x14ac:dyDescent="0.3">
      <c r="B71" s="147">
        <f t="shared" si="6"/>
        <v>3</v>
      </c>
      <c r="C71" s="148"/>
      <c r="D71" s="148"/>
      <c r="E71" s="149"/>
      <c r="F71" s="150"/>
      <c r="G71" s="148"/>
      <c r="H71" s="151"/>
    </row>
    <row r="72" spans="1:9" ht="23.4" x14ac:dyDescent="0.3">
      <c r="B72" s="152">
        <f t="shared" si="6"/>
        <v>4</v>
      </c>
      <c r="C72" s="153"/>
      <c r="D72" s="153"/>
      <c r="E72" s="154"/>
      <c r="F72" s="155"/>
      <c r="G72" s="153"/>
      <c r="H72" s="156"/>
    </row>
    <row r="73" spans="1:9" ht="23.4" x14ac:dyDescent="0.3">
      <c r="B73" s="147">
        <f t="shared" si="6"/>
        <v>5</v>
      </c>
      <c r="C73" s="148"/>
      <c r="D73" s="148"/>
      <c r="E73" s="149"/>
      <c r="F73" s="150"/>
      <c r="G73" s="148"/>
      <c r="H73" s="151"/>
    </row>
    <row r="74" spans="1:9" ht="23.4" x14ac:dyDescent="0.3">
      <c r="B74" s="152">
        <f t="shared" si="6"/>
        <v>6</v>
      </c>
      <c r="C74" s="153"/>
      <c r="D74" s="153"/>
      <c r="E74" s="154"/>
      <c r="F74" s="155"/>
      <c r="G74" s="153"/>
      <c r="H74" s="156"/>
    </row>
    <row r="75" spans="1:9" ht="23.4" x14ac:dyDescent="0.3">
      <c r="B75" s="147">
        <f t="shared" si="6"/>
        <v>7</v>
      </c>
      <c r="C75" s="148"/>
      <c r="D75" s="148"/>
      <c r="E75" s="149"/>
      <c r="F75" s="150"/>
      <c r="G75" s="148"/>
      <c r="H75" s="151"/>
    </row>
    <row r="76" spans="1:9" ht="23.4" x14ac:dyDescent="0.3">
      <c r="B76" s="152">
        <f t="shared" si="6"/>
        <v>8</v>
      </c>
      <c r="C76" s="153"/>
      <c r="D76" s="153"/>
      <c r="E76" s="154"/>
      <c r="F76" s="155"/>
      <c r="G76" s="153"/>
      <c r="H76" s="156"/>
    </row>
    <row r="77" spans="1:9" ht="23.4" x14ac:dyDescent="0.3">
      <c r="B77" s="147">
        <f t="shared" si="6"/>
        <v>9</v>
      </c>
      <c r="C77" s="148"/>
      <c r="D77" s="148"/>
      <c r="E77" s="149"/>
      <c r="F77" s="150"/>
      <c r="G77" s="148"/>
      <c r="H77" s="151"/>
    </row>
    <row r="78" spans="1:9" ht="23.4" x14ac:dyDescent="0.3">
      <c r="B78" s="157">
        <f t="shared" si="6"/>
        <v>10</v>
      </c>
      <c r="C78" s="158"/>
      <c r="D78" s="158"/>
      <c r="E78" s="159"/>
      <c r="F78" s="160"/>
      <c r="G78" s="158"/>
      <c r="H78" s="161"/>
    </row>
    <row r="79" spans="1:9" x14ac:dyDescent="0.3">
      <c r="B79" s="681"/>
      <c r="C79" s="790"/>
      <c r="D79" s="1031" t="str">
        <f ca="1">' '!$A$438</f>
        <v>Somme</v>
      </c>
      <c r="E79" s="1032">
        <f>SUM(E69:E78)</f>
        <v>3</v>
      </c>
      <c r="F79" s="790"/>
      <c r="G79" s="790"/>
      <c r="H79" s="790"/>
    </row>
    <row r="80" spans="1:9" x14ac:dyDescent="0.3">
      <c r="B80" s="681"/>
      <c r="C80" s="790"/>
      <c r="D80" s="790"/>
      <c r="E80" s="790"/>
      <c r="F80" s="1069"/>
      <c r="G80" s="790"/>
      <c r="H80" s="790"/>
    </row>
    <row r="81" spans="1:9" x14ac:dyDescent="0.3">
      <c r="B81" s="681"/>
      <c r="C81" s="790"/>
      <c r="D81" s="790"/>
      <c r="E81" s="790"/>
      <c r="F81" s="1069"/>
      <c r="G81" s="790"/>
      <c r="H81" s="790"/>
    </row>
    <row r="82" spans="1:9" ht="21" x14ac:dyDescent="0.3">
      <c r="B82" s="162"/>
      <c r="C82" s="162" t="str">
        <f ca="1">' '!A429</f>
        <v>Concurrence / rivalité</v>
      </c>
      <c r="D82" s="1050"/>
      <c r="E82" s="1050"/>
      <c r="F82" s="1050"/>
      <c r="G82" s="1050"/>
      <c r="H82" s="1050"/>
    </row>
    <row r="83" spans="1:9" s="1049" customFormat="1" ht="27.6" x14ac:dyDescent="0.3">
      <c r="A83" s="469"/>
      <c r="B83" s="1051" t="str">
        <f t="shared" ref="B83:H83" ca="1" si="7">B23</f>
        <v>No.</v>
      </c>
      <c r="C83" s="1052" t="str">
        <f t="shared" ca="1" si="7"/>
        <v>Désignation</v>
      </c>
      <c r="D83" s="1052" t="str">
        <f t="shared" ca="1" si="7"/>
        <v>Impact</v>
      </c>
      <c r="E83" s="1053" t="str">
        <f t="shared" ca="1" si="7"/>
        <v>Degré de danger</v>
      </c>
      <c r="F83" s="1053" t="str">
        <f t="shared" ca="1" si="7"/>
        <v>Ten-
dance</v>
      </c>
      <c r="G83" s="1052" t="str">
        <f t="shared" ca="1" si="7"/>
        <v>Mesures possibles</v>
      </c>
      <c r="H83" s="1054" t="str">
        <f t="shared" ca="1" si="7"/>
        <v>Statut</v>
      </c>
      <c r="I83" s="469">
        <f ca="1">COUNTIF(H83:H93,1)</f>
        <v>1</v>
      </c>
    </row>
    <row r="84" spans="1:9" ht="23.4" x14ac:dyDescent="0.3">
      <c r="B84" s="163">
        <v>1</v>
      </c>
      <c r="C84" s="164"/>
      <c r="D84" s="164"/>
      <c r="E84" s="165">
        <v>3</v>
      </c>
      <c r="F84" s="166"/>
      <c r="G84" s="164"/>
      <c r="H84" s="167">
        <v>1</v>
      </c>
      <c r="I84" s="469">
        <f ca="1">COUNTIF(H83:H93,2)</f>
        <v>0</v>
      </c>
    </row>
    <row r="85" spans="1:9" ht="23.4" x14ac:dyDescent="0.3">
      <c r="B85" s="168">
        <f t="shared" ref="B85:B93" si="8">$B84+1</f>
        <v>2</v>
      </c>
      <c r="C85" s="169"/>
      <c r="D85" s="169"/>
      <c r="E85" s="170">
        <v>4</v>
      </c>
      <c r="F85" s="171"/>
      <c r="G85" s="169"/>
      <c r="H85" s="172"/>
      <c r="I85" s="469">
        <f ca="1">COUNTIF(H83:H94,3)</f>
        <v>0</v>
      </c>
    </row>
    <row r="86" spans="1:9" ht="23.4" x14ac:dyDescent="0.3">
      <c r="B86" s="163">
        <f t="shared" si="8"/>
        <v>3</v>
      </c>
      <c r="C86" s="164"/>
      <c r="D86" s="164"/>
      <c r="E86" s="165">
        <v>3</v>
      </c>
      <c r="F86" s="166"/>
      <c r="G86" s="164"/>
      <c r="H86" s="167"/>
    </row>
    <row r="87" spans="1:9" ht="23.4" x14ac:dyDescent="0.3">
      <c r="B87" s="168">
        <f t="shared" si="8"/>
        <v>4</v>
      </c>
      <c r="C87" s="169"/>
      <c r="D87" s="169"/>
      <c r="E87" s="170"/>
      <c r="F87" s="171"/>
      <c r="G87" s="169"/>
      <c r="H87" s="172"/>
    </row>
    <row r="88" spans="1:9" ht="23.4" x14ac:dyDescent="0.3">
      <c r="B88" s="163">
        <f t="shared" si="8"/>
        <v>5</v>
      </c>
      <c r="C88" s="164"/>
      <c r="D88" s="164"/>
      <c r="E88" s="165"/>
      <c r="F88" s="166"/>
      <c r="G88" s="164"/>
      <c r="H88" s="167"/>
    </row>
    <row r="89" spans="1:9" ht="23.4" x14ac:dyDescent="0.3">
      <c r="B89" s="168">
        <f t="shared" si="8"/>
        <v>6</v>
      </c>
      <c r="C89" s="169"/>
      <c r="D89" s="169"/>
      <c r="E89" s="170"/>
      <c r="F89" s="171"/>
      <c r="G89" s="169"/>
      <c r="H89" s="172"/>
    </row>
    <row r="90" spans="1:9" ht="23.4" x14ac:dyDescent="0.3">
      <c r="B90" s="163">
        <f t="shared" si="8"/>
        <v>7</v>
      </c>
      <c r="C90" s="164"/>
      <c r="D90" s="164"/>
      <c r="E90" s="165"/>
      <c r="F90" s="166"/>
      <c r="G90" s="164"/>
      <c r="H90" s="167"/>
    </row>
    <row r="91" spans="1:9" ht="23.4" x14ac:dyDescent="0.3">
      <c r="B91" s="168">
        <f t="shared" si="8"/>
        <v>8</v>
      </c>
      <c r="C91" s="169"/>
      <c r="D91" s="169"/>
      <c r="E91" s="170"/>
      <c r="F91" s="171"/>
      <c r="G91" s="169"/>
      <c r="H91" s="172"/>
    </row>
    <row r="92" spans="1:9" ht="23.4" x14ac:dyDescent="0.3">
      <c r="B92" s="163">
        <f t="shared" si="8"/>
        <v>9</v>
      </c>
      <c r="C92" s="164"/>
      <c r="D92" s="164"/>
      <c r="E92" s="165"/>
      <c r="F92" s="166"/>
      <c r="G92" s="164"/>
      <c r="H92" s="167"/>
    </row>
    <row r="93" spans="1:9" ht="23.4" x14ac:dyDescent="0.3">
      <c r="B93" s="173">
        <f t="shared" si="8"/>
        <v>10</v>
      </c>
      <c r="C93" s="174"/>
      <c r="D93" s="174"/>
      <c r="E93" s="199"/>
      <c r="F93" s="175"/>
      <c r="G93" s="174"/>
      <c r="H93" s="176"/>
    </row>
    <row r="94" spans="1:9" x14ac:dyDescent="0.3">
      <c r="B94" s="681" t="s">
        <v>1662</v>
      </c>
      <c r="C94" s="790"/>
      <c r="D94" s="1031" t="str">
        <f ca="1">' '!$A$438</f>
        <v>Somme</v>
      </c>
      <c r="E94" s="1032">
        <f>SUM(E84:E93)</f>
        <v>10</v>
      </c>
      <c r="F94" s="790"/>
      <c r="G94" s="790"/>
      <c r="H94" s="790"/>
    </row>
    <row r="95" spans="1:9" x14ac:dyDescent="0.3">
      <c r="B95" s="681"/>
      <c r="C95" s="790"/>
      <c r="D95" s="790"/>
      <c r="E95" s="790"/>
      <c r="F95" s="1069"/>
      <c r="G95" s="790"/>
      <c r="H95" s="790"/>
    </row>
    <row r="96" spans="1:9" x14ac:dyDescent="0.3">
      <c r="C96" s="790"/>
      <c r="D96" s="790"/>
      <c r="E96" s="790"/>
      <c r="F96" s="1069"/>
      <c r="G96" s="790"/>
      <c r="H96" s="790"/>
    </row>
  </sheetData>
  <sheetProtection sheet="1" objects="1" scenarios="1" formatCells="0" formatColumns="0" formatRows="0" insertHyperlinks="0" selectLockedCells="1" sort="0" autoFilter="0"/>
  <conditionalFormatting sqref="F24:F33">
    <cfRule type="iconSet" priority="15">
      <iconSet iconSet="3ArrowsGray" showValue="0" reverse="1">
        <cfvo type="percent" val="0"/>
        <cfvo type="num" val="2"/>
        <cfvo type="num" val="3"/>
      </iconSet>
    </cfRule>
  </conditionalFormatting>
  <conditionalFormatting sqref="H24:H33">
    <cfRule type="iconSet" priority="14">
      <iconSet iconSet="3Symbols2" showValue="0" reverse="1">
        <cfvo type="percent" val="0"/>
        <cfvo type="num" val="2"/>
        <cfvo type="num" val="3"/>
      </iconSet>
    </cfRule>
  </conditionalFormatting>
  <conditionalFormatting sqref="E24:E33">
    <cfRule type="iconSet" priority="13">
      <iconSet iconSet="5Rating">
        <cfvo type="percent" val="0"/>
        <cfvo type="num" val="1"/>
        <cfvo type="num" val="2"/>
        <cfvo type="num" val="3"/>
        <cfvo type="num" val="4"/>
      </iconSet>
    </cfRule>
  </conditionalFormatting>
  <conditionalFormatting sqref="F39:F48">
    <cfRule type="iconSet" priority="12">
      <iconSet iconSet="3ArrowsGray" showValue="0" reverse="1">
        <cfvo type="percent" val="0"/>
        <cfvo type="num" val="2"/>
        <cfvo type="num" val="3"/>
      </iconSet>
    </cfRule>
  </conditionalFormatting>
  <conditionalFormatting sqref="H39:H48">
    <cfRule type="iconSet" priority="10">
      <iconSet iconSet="3Symbols2" showValue="0" reverse="1">
        <cfvo type="percent" val="0"/>
        <cfvo type="num" val="2"/>
        <cfvo type="num" val="3"/>
      </iconSet>
    </cfRule>
  </conditionalFormatting>
  <conditionalFormatting sqref="E39:E48">
    <cfRule type="iconSet" priority="11">
      <iconSet iconSet="5Rating">
        <cfvo type="percent" val="0"/>
        <cfvo type="num" val="1"/>
        <cfvo type="num" val="2"/>
        <cfvo type="num" val="3"/>
        <cfvo type="num" val="4"/>
      </iconSet>
    </cfRule>
  </conditionalFormatting>
  <conditionalFormatting sqref="F54:F63">
    <cfRule type="iconSet" priority="9">
      <iconSet iconSet="3ArrowsGray" showValue="0" reverse="1">
        <cfvo type="percent" val="0"/>
        <cfvo type="num" val="2"/>
        <cfvo type="num" val="3"/>
      </iconSet>
    </cfRule>
  </conditionalFormatting>
  <conditionalFormatting sqref="H54:H63">
    <cfRule type="iconSet" priority="7">
      <iconSet iconSet="3Symbols2" showValue="0" reverse="1">
        <cfvo type="percent" val="0"/>
        <cfvo type="num" val="2"/>
        <cfvo type="num" val="3"/>
      </iconSet>
    </cfRule>
  </conditionalFormatting>
  <conditionalFormatting sqref="E54:E63">
    <cfRule type="iconSet" priority="8">
      <iconSet iconSet="5Rating">
        <cfvo type="percent" val="0"/>
        <cfvo type="num" val="1"/>
        <cfvo type="num" val="2"/>
        <cfvo type="num" val="3"/>
        <cfvo type="num" val="4"/>
      </iconSet>
    </cfRule>
  </conditionalFormatting>
  <conditionalFormatting sqref="F69:F78">
    <cfRule type="iconSet" priority="6">
      <iconSet iconSet="3ArrowsGray" showValue="0" reverse="1">
        <cfvo type="percent" val="0"/>
        <cfvo type="num" val="2"/>
        <cfvo type="num" val="3"/>
      </iconSet>
    </cfRule>
  </conditionalFormatting>
  <conditionalFormatting sqref="H69:H78">
    <cfRule type="iconSet" priority="4">
      <iconSet iconSet="3Symbols2" showValue="0" reverse="1">
        <cfvo type="percent" val="0"/>
        <cfvo type="num" val="2"/>
        <cfvo type="num" val="3"/>
      </iconSet>
    </cfRule>
  </conditionalFormatting>
  <conditionalFormatting sqref="E69:E78">
    <cfRule type="iconSet" priority="5">
      <iconSet iconSet="5Rating">
        <cfvo type="percent" val="0"/>
        <cfvo type="num" val="1"/>
        <cfvo type="num" val="2"/>
        <cfvo type="num" val="3"/>
        <cfvo type="num" val="4"/>
      </iconSet>
    </cfRule>
  </conditionalFormatting>
  <conditionalFormatting sqref="F84:F93">
    <cfRule type="iconSet" priority="3">
      <iconSet iconSet="3ArrowsGray" showValue="0" reverse="1">
        <cfvo type="percent" val="0"/>
        <cfvo type="num" val="2"/>
        <cfvo type="num" val="3"/>
      </iconSet>
    </cfRule>
  </conditionalFormatting>
  <conditionalFormatting sqref="H84:H93">
    <cfRule type="iconSet" priority="1">
      <iconSet iconSet="3Symbols2" showValue="0" reverse="1">
        <cfvo type="percent" val="0"/>
        <cfvo type="num" val="2"/>
        <cfvo type="num" val="3"/>
      </iconSet>
    </cfRule>
  </conditionalFormatting>
  <conditionalFormatting sqref="E84:E93">
    <cfRule type="iconSet" priority="2">
      <iconSet iconSet="5Rating">
        <cfvo type="percent" val="0"/>
        <cfvo type="num" val="1"/>
        <cfvo type="num" val="2"/>
        <cfvo type="num" val="3"/>
        <cfvo type="num" val="4"/>
      </iconSet>
    </cfRule>
  </conditionalFormatting>
  <dataValidations count="3">
    <dataValidation showInputMessage="1" showErrorMessage="1" sqref="E38" xr:uid="{2F03F6EA-FED9-4FE6-9E83-568EB6C90F50}"/>
    <dataValidation type="list" allowBlank="1" showInputMessage="1" showErrorMessage="1" sqref="E24:E33 E39:E48 E54:E63 E69:E78 E84:E93" xr:uid="{B30D44A7-76BB-4B0C-AA05-A31D1B086FE3}">
      <formula1>"0,1,2,3,4"</formula1>
    </dataValidation>
    <dataValidation type="list" showInputMessage="1" showErrorMessage="1" sqref="F24:F33 H69:H78 H53:H63 H24:H33 F84:F93 H84:H93 F69:F78 H38:H49 E53 F53:F63 F38:F49" xr:uid="{66FCCCC0-7E00-4F48-9F83-FF312DD8B5B6}">
      <formula1>"1,2,3"</formula1>
    </dataValidation>
  </dataValidations>
  <printOptions horizontalCentered="1"/>
  <pageMargins left="0.23622047244094491" right="0.23622047244094491" top="0.19685039370078741" bottom="0.19685039370078741" header="0.19685039370078741" footer="0.19685039370078741"/>
  <pageSetup paperSize="8" scale="90" orientation="portrait" r:id="rId1"/>
  <headerFooter>
    <oddFooter>&amp;L&amp;8&amp;K00-048(c) S.Imboden&amp;R&amp;8&amp;K00-048Seite &amp;P von &amp;N</oddFooter>
  </headerFooter>
  <rowBreaks count="1" manualBreakCount="1">
    <brk id="64"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567297" r:id="rId4" name="Check Box 8">
              <controlPr defaultSize="0" print="0" autoFill="0" autoLine="0" autoPict="0" altText="">
                <anchor moveWithCells="1">
                  <from>
                    <xdr:col>3</xdr:col>
                    <xdr:colOff>1295400</xdr:colOff>
                    <xdr:row>3</xdr:row>
                    <xdr:rowOff>68580</xdr:rowOff>
                  </from>
                  <to>
                    <xdr:col>3</xdr:col>
                    <xdr:colOff>1508760</xdr:colOff>
                    <xdr:row>4</xdr:row>
                    <xdr:rowOff>144780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715C3-A426-4CE4-A699-1296D166D4FA}">
  <sheetPr codeName="Tabelle22">
    <tabColor theme="3" tint="0.79998168889431442"/>
    <pageSetUpPr fitToPage="1"/>
  </sheetPr>
  <dimension ref="A1:P53"/>
  <sheetViews>
    <sheetView showGridLines="0" zoomScaleNormal="100" workbookViewId="0">
      <pane ySplit="5" topLeftCell="A6" activePane="bottomLeft" state="frozen"/>
      <selection activeCell="C5" sqref="C5:D5"/>
      <selection pane="bottomLeft" activeCell="B6" sqref="B6"/>
    </sheetView>
  </sheetViews>
  <sheetFormatPr baseColWidth="10" defaultColWidth="11.44140625" defaultRowHeight="14.4" x14ac:dyDescent="0.3"/>
  <cols>
    <col min="1" max="1" width="7" style="469" customWidth="1"/>
    <col min="2" max="2" width="4.33203125" style="469" customWidth="1"/>
    <col min="3" max="3" width="21.6640625" style="469" customWidth="1"/>
    <col min="4" max="5" width="12" style="469" bestFit="1" customWidth="1"/>
    <col min="6" max="6" width="27" style="469" bestFit="1" customWidth="1"/>
    <col min="7" max="7" width="32.33203125" style="469" bestFit="1" customWidth="1"/>
    <col min="8" max="8" width="27.33203125" style="469" bestFit="1" customWidth="1"/>
    <col min="9" max="9" width="7.33203125" style="469" customWidth="1"/>
    <col min="10" max="10" width="5" style="469" customWidth="1"/>
    <col min="11" max="11" width="11.44140625" style="469"/>
    <col min="12" max="18" width="3.44140625" style="469" customWidth="1"/>
    <col min="19" max="19" width="11.44140625" style="469" customWidth="1"/>
    <col min="20" max="16384" width="11.44140625" style="469"/>
  </cols>
  <sheetData>
    <row r="1" spans="1:16" s="40" customFormat="1" ht="42" customHeight="1" x14ac:dyDescent="0.6">
      <c r="A1" s="595"/>
      <c r="B1" s="607" t="str">
        <f ca="1">' '!A503</f>
        <v>R E S S O U R C E S   &amp;  C O M P É T E N C E S   C L É</v>
      </c>
      <c r="C1" s="596"/>
      <c r="D1" s="596"/>
      <c r="E1" s="596"/>
      <c r="F1" s="596"/>
      <c r="G1" s="596"/>
      <c r="H1" s="596"/>
      <c r="I1" s="640"/>
      <c r="J1" s="216"/>
      <c r="K1" s="216"/>
      <c r="L1" s="216"/>
      <c r="M1" s="216"/>
      <c r="N1" s="216"/>
      <c r="O1" s="216"/>
      <c r="P1" s="216"/>
    </row>
    <row r="2" spans="1:16" ht="13.5" customHeight="1" x14ac:dyDescent="0.3">
      <c r="A2" s="41"/>
      <c r="B2" s="645"/>
    </row>
    <row r="3" spans="1:16" ht="11.25" customHeight="1" x14ac:dyDescent="0.3">
      <c r="A3" s="997"/>
      <c r="B3" s="1019"/>
    </row>
    <row r="4" spans="1:16" ht="15" customHeight="1" x14ac:dyDescent="0.3">
      <c r="B4" s="1020"/>
      <c r="D4" s="1436" t="str">
        <f ca="1">' '!A508</f>
        <v>Importance stratégique</v>
      </c>
      <c r="E4" s="1437"/>
    </row>
    <row r="5" spans="1:16" s="942" customFormat="1" ht="31.2" x14ac:dyDescent="0.3">
      <c r="A5" s="469"/>
      <c r="B5" s="1070" t="str">
        <f ca="1">' '!A510</f>
        <v>No.</v>
      </c>
      <c r="C5" s="1071" t="str">
        <f ca="1">' '!A511</f>
        <v>Ressources &amp; Compétences clé</v>
      </c>
      <c r="D5" s="1072" t="str">
        <f ca="1">' '!A517</f>
        <v>Plus value pour clients</v>
      </c>
      <c r="E5" s="1072" t="str">
        <f ca="1">' '!A518</f>
        <v>Difficile à substituer</v>
      </c>
      <c r="F5" s="1071" t="str">
        <f ca="1">' '!A512</f>
        <v>Chances principales</v>
      </c>
      <c r="G5" s="1071" t="str">
        <f ca="1">' '!A513</f>
        <v>Dangers principaux</v>
      </c>
      <c r="H5" s="1071" t="str">
        <f ca="1">' '!A519</f>
        <v>Mesures possibles</v>
      </c>
      <c r="I5" s="1073" t="str">
        <f ca="1">' '!A520</f>
        <v>Statut</v>
      </c>
    </row>
    <row r="6" spans="1:16" s="641" customFormat="1" ht="23.4" x14ac:dyDescent="0.3">
      <c r="A6" s="469"/>
      <c r="B6" s="200" t="s">
        <v>626</v>
      </c>
      <c r="C6" s="201" t="s">
        <v>1663</v>
      </c>
      <c r="D6" s="202">
        <v>4</v>
      </c>
      <c r="E6" s="202">
        <v>4</v>
      </c>
      <c r="F6" s="201"/>
      <c r="G6" s="203"/>
      <c r="H6" s="203"/>
      <c r="I6" s="204">
        <v>1</v>
      </c>
      <c r="M6" s="1074"/>
    </row>
    <row r="7" spans="1:16" s="641" customFormat="1" ht="23.4" x14ac:dyDescent="0.3">
      <c r="A7" s="469"/>
      <c r="B7" s="205" t="s">
        <v>627</v>
      </c>
      <c r="C7" s="206" t="s">
        <v>1664</v>
      </c>
      <c r="D7" s="207">
        <v>2</v>
      </c>
      <c r="E7" s="207">
        <v>4</v>
      </c>
      <c r="F7" s="206"/>
      <c r="G7" s="206"/>
      <c r="H7" s="208"/>
      <c r="I7" s="204"/>
    </row>
    <row r="8" spans="1:16" s="641" customFormat="1" ht="23.4" x14ac:dyDescent="0.3">
      <c r="A8" s="469"/>
      <c r="B8" s="200" t="s">
        <v>628</v>
      </c>
      <c r="C8" s="201"/>
      <c r="D8" s="202"/>
      <c r="E8" s="202"/>
      <c r="F8" s="201"/>
      <c r="G8" s="203"/>
      <c r="H8" s="201"/>
      <c r="I8" s="204"/>
    </row>
    <row r="9" spans="1:16" s="641" customFormat="1" ht="23.4" x14ac:dyDescent="0.3">
      <c r="A9" s="469"/>
      <c r="B9" s="205" t="s">
        <v>629</v>
      </c>
      <c r="C9" s="201"/>
      <c r="D9" s="207"/>
      <c r="E9" s="207"/>
      <c r="F9" s="206"/>
      <c r="G9" s="206"/>
      <c r="H9" s="206"/>
      <c r="I9" s="204"/>
      <c r="O9" s="776"/>
    </row>
    <row r="10" spans="1:16" s="641" customFormat="1" ht="23.4" x14ac:dyDescent="0.3">
      <c r="A10" s="469"/>
      <c r="B10" s="200" t="s">
        <v>630</v>
      </c>
      <c r="C10" s="201"/>
      <c r="D10" s="202"/>
      <c r="E10" s="202"/>
      <c r="F10" s="201"/>
      <c r="G10" s="203"/>
      <c r="H10" s="201"/>
      <c r="I10" s="204"/>
      <c r="O10" s="469"/>
    </row>
    <row r="11" spans="1:16" s="641" customFormat="1" ht="23.4" x14ac:dyDescent="0.3">
      <c r="A11" s="469"/>
      <c r="B11" s="205" t="s">
        <v>631</v>
      </c>
      <c r="C11" s="201"/>
      <c r="D11" s="207"/>
      <c r="E11" s="207"/>
      <c r="F11" s="206"/>
      <c r="G11" s="206"/>
      <c r="H11" s="206"/>
      <c r="I11" s="209"/>
      <c r="O11" s="469"/>
    </row>
    <row r="12" spans="1:16" s="641" customFormat="1" ht="23.4" x14ac:dyDescent="0.3">
      <c r="A12" s="469"/>
      <c r="B12" s="200" t="s">
        <v>632</v>
      </c>
      <c r="C12" s="201"/>
      <c r="D12" s="202"/>
      <c r="E12" s="202"/>
      <c r="F12" s="201"/>
      <c r="G12" s="201"/>
      <c r="H12" s="201"/>
      <c r="I12" s="204"/>
      <c r="O12" s="469"/>
    </row>
    <row r="13" spans="1:16" s="641" customFormat="1" ht="23.4" x14ac:dyDescent="0.3">
      <c r="A13" s="469"/>
      <c r="B13" s="205" t="s">
        <v>633</v>
      </c>
      <c r="C13" s="201"/>
      <c r="D13" s="202"/>
      <c r="E13" s="202"/>
      <c r="F13" s="206"/>
      <c r="G13" s="206"/>
      <c r="H13" s="206"/>
      <c r="I13" s="209"/>
      <c r="O13" s="469"/>
    </row>
    <row r="14" spans="1:16" s="641" customFormat="1" ht="23.4" x14ac:dyDescent="0.3">
      <c r="A14" s="469"/>
      <c r="B14" s="200" t="s">
        <v>634</v>
      </c>
      <c r="C14" s="201"/>
      <c r="D14" s="202"/>
      <c r="E14" s="202"/>
      <c r="F14" s="201"/>
      <c r="G14" s="201"/>
      <c r="H14" s="201"/>
      <c r="I14" s="209"/>
      <c r="O14" s="469"/>
    </row>
    <row r="15" spans="1:16" s="641" customFormat="1" ht="23.4" x14ac:dyDescent="0.3">
      <c r="A15" s="469"/>
      <c r="B15" s="205" t="s">
        <v>635</v>
      </c>
      <c r="C15" s="201"/>
      <c r="D15" s="202"/>
      <c r="E15" s="202"/>
      <c r="F15" s="206"/>
      <c r="G15" s="206"/>
      <c r="H15" s="206"/>
      <c r="I15" s="209"/>
      <c r="O15" s="469"/>
    </row>
    <row r="16" spans="1:16" ht="23.4" x14ac:dyDescent="0.3">
      <c r="B16" s="200" t="s">
        <v>891</v>
      </c>
      <c r="C16" s="201"/>
      <c r="D16" s="202"/>
      <c r="E16" s="202"/>
      <c r="F16" s="201"/>
      <c r="G16" s="201"/>
      <c r="H16" s="201"/>
      <c r="I16" s="209"/>
    </row>
    <row r="17" spans="2:9" ht="23.4" x14ac:dyDescent="0.3">
      <c r="B17" s="210" t="s">
        <v>892</v>
      </c>
      <c r="C17" s="201"/>
      <c r="D17" s="211"/>
      <c r="E17" s="211"/>
      <c r="F17" s="212"/>
      <c r="G17" s="212"/>
      <c r="H17" s="212"/>
      <c r="I17" s="213"/>
    </row>
    <row r="33" spans="8:8" x14ac:dyDescent="0.3">
      <c r="H33" s="469" t="str">
        <f>CONCATENATE("       ",B18,"    ",C18)</f>
        <v xml:space="preserve">           </v>
      </c>
    </row>
    <row r="34" spans="8:8" x14ac:dyDescent="0.3">
      <c r="H34" s="1075" t="str">
        <f>IF(C6&lt;&gt;"",(CONCATENATE(B6,"    ",C6)),"")</f>
        <v>R1    Ressource 1</v>
      </c>
    </row>
    <row r="35" spans="8:8" x14ac:dyDescent="0.3">
      <c r="H35" s="1075" t="str">
        <f t="shared" ref="H35:H45" si="0">IF(C7&lt;&gt;"",(CONCATENATE(B7,"    ",C7)),"")</f>
        <v>R2    Ressource 2</v>
      </c>
    </row>
    <row r="36" spans="8:8" x14ac:dyDescent="0.3">
      <c r="H36" s="1075" t="str">
        <f t="shared" si="0"/>
        <v/>
      </c>
    </row>
    <row r="37" spans="8:8" x14ac:dyDescent="0.3">
      <c r="H37" s="1075" t="str">
        <f t="shared" si="0"/>
        <v/>
      </c>
    </row>
    <row r="38" spans="8:8" x14ac:dyDescent="0.3">
      <c r="H38" s="1075" t="str">
        <f t="shared" si="0"/>
        <v/>
      </c>
    </row>
    <row r="39" spans="8:8" x14ac:dyDescent="0.3">
      <c r="H39" s="1075" t="str">
        <f t="shared" si="0"/>
        <v/>
      </c>
    </row>
    <row r="40" spans="8:8" x14ac:dyDescent="0.3">
      <c r="H40" s="1075" t="str">
        <f t="shared" si="0"/>
        <v/>
      </c>
    </row>
    <row r="41" spans="8:8" x14ac:dyDescent="0.3">
      <c r="H41" s="1075" t="str">
        <f t="shared" si="0"/>
        <v/>
      </c>
    </row>
    <row r="42" spans="8:8" x14ac:dyDescent="0.3">
      <c r="H42" s="1075" t="str">
        <f t="shared" si="0"/>
        <v/>
      </c>
    </row>
    <row r="43" spans="8:8" x14ac:dyDescent="0.3">
      <c r="H43" s="1075" t="str">
        <f t="shared" si="0"/>
        <v/>
      </c>
    </row>
    <row r="44" spans="8:8" x14ac:dyDescent="0.3">
      <c r="H44" s="1075" t="str">
        <f t="shared" si="0"/>
        <v/>
      </c>
    </row>
    <row r="45" spans="8:8" x14ac:dyDescent="0.3">
      <c r="H45" s="1075" t="str">
        <f t="shared" si="0"/>
        <v/>
      </c>
    </row>
    <row r="49" spans="1:2" s="41" customFormat="1" x14ac:dyDescent="0.3"/>
    <row r="50" spans="1:2" ht="1.2" customHeight="1" x14ac:dyDescent="0.3">
      <c r="A50" s="41"/>
    </row>
    <row r="53" spans="1:2" x14ac:dyDescent="0.3">
      <c r="B53" s="999" t="s">
        <v>1152</v>
      </c>
    </row>
  </sheetData>
  <sheetProtection sheet="1" objects="1" scenarios="1" formatCells="0" formatColumns="0" formatRows="0" insertHyperlinks="0" selectLockedCells="1" sort="0" autoFilter="0"/>
  <mergeCells count="1">
    <mergeCell ref="D4:E4"/>
  </mergeCells>
  <conditionalFormatting sqref="B6:B17">
    <cfRule type="expression" dxfId="345" priority="1">
      <formula>AND(ISTEXT($C6),ISBLANK($B6))</formula>
    </cfRule>
    <cfRule type="expression" dxfId="344" priority="11">
      <formula>MOD(ROW(A2),2)=0</formula>
    </cfRule>
    <cfRule type="expression" dxfId="343" priority="12">
      <formula>MOD(ROW(A3),2)=0</formula>
    </cfRule>
  </conditionalFormatting>
  <conditionalFormatting sqref="I6:I17">
    <cfRule type="iconSet" priority="5">
      <iconSet iconSet="3Symbols2" showValue="0" reverse="1">
        <cfvo type="percent" val="0"/>
        <cfvo type="num" val="2"/>
        <cfvo type="num" val="3"/>
      </iconSet>
    </cfRule>
  </conditionalFormatting>
  <conditionalFormatting sqref="H6:I17 C6:C17">
    <cfRule type="expression" dxfId="342" priority="3">
      <formula>MOD(ROW(B2),2)=0</formula>
    </cfRule>
    <cfRule type="expression" dxfId="341" priority="4">
      <formula>MOD(ROW(B3),2)=0</formula>
    </cfRule>
  </conditionalFormatting>
  <conditionalFormatting sqref="D6:E17">
    <cfRule type="expression" dxfId="340" priority="7">
      <formula>MOD(ROW(F2),2)=0</formula>
    </cfRule>
    <cfRule type="expression" dxfId="339" priority="8">
      <formula>MOD(ROW(F3),2)=0</formula>
    </cfRule>
  </conditionalFormatting>
  <conditionalFormatting sqref="F6:G17">
    <cfRule type="expression" dxfId="338" priority="9">
      <formula>MOD(ROW(C2),2)=0</formula>
    </cfRule>
    <cfRule type="expression" dxfId="337" priority="10">
      <formula>MOD(ROW(C3),2)=0</formula>
    </cfRule>
  </conditionalFormatting>
  <dataValidations disablePrompts="1" count="3">
    <dataValidation showInputMessage="1" showErrorMessage="1" sqref="D18:E23 I18:I50" xr:uid="{56E43BBA-2DF1-46DF-85A0-05E160434570}"/>
    <dataValidation type="list" showInputMessage="1" showErrorMessage="1" sqref="D6:E17 D24:E50" xr:uid="{0B1EEA7B-7642-4553-86A0-ECF25DDCC182}">
      <formula1>"0,1,2,3,4"</formula1>
    </dataValidation>
    <dataValidation type="list" showInputMessage="1" showErrorMessage="1" sqref="I6:I17" xr:uid="{CBED3472-53EB-4B74-9357-32A4C93F510A}">
      <formula1>"1,2,3"</formula1>
    </dataValidation>
  </dataValidations>
  <printOptions horizontalCentered="1"/>
  <pageMargins left="0.23622047244094491" right="0.23622047244094491" top="0.19685039370078741" bottom="0.19685039370078741" header="0.19685039370078741" footer="0.19685039370078741"/>
  <pageSetup paperSize="8" scale="99"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6" id="{B3B2E5D2-48A4-4C45-AAC7-408F26FC226E}">
            <x14:iconSet iconSet="5Boxes">
              <x14:cfvo type="percent">
                <xm:f>0</xm:f>
              </x14:cfvo>
              <x14:cfvo type="num">
                <xm:f>1</xm:f>
              </x14:cfvo>
              <x14:cfvo type="num">
                <xm:f>2</xm:f>
              </x14:cfvo>
              <x14:cfvo type="num">
                <xm:f>3</xm:f>
              </x14:cfvo>
              <x14:cfvo type="num">
                <xm:f>4</xm:f>
              </x14:cfvo>
            </x14:iconSet>
          </x14:cfRule>
          <xm:sqref>E6:E17</xm:sqref>
        </x14:conditionalFormatting>
        <x14:conditionalFormatting xmlns:xm="http://schemas.microsoft.com/office/excel/2006/main">
          <x14:cfRule type="iconSet" priority="2" id="{953EEC7F-78B3-494E-B905-9AEE64EC80F1}">
            <x14:iconSet iconSet="5Boxes">
              <x14:cfvo type="percent">
                <xm:f>0</xm:f>
              </x14:cfvo>
              <x14:cfvo type="num">
                <xm:f>1</xm:f>
              </x14:cfvo>
              <x14:cfvo type="num">
                <xm:f>2</xm:f>
              </x14:cfvo>
              <x14:cfvo type="num">
                <xm:f>3</xm:f>
              </x14:cfvo>
              <x14:cfvo type="num">
                <xm:f>4</xm:f>
              </x14:cfvo>
            </x14:iconSet>
          </x14:cfRule>
          <xm:sqref>D6:D17</xm:sqref>
        </x14:conditionalFormatting>
      </x14:conditionalFormatting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83EBDA-F764-46EC-BE16-0288C7AC7FC0}">
  <sheetPr codeName="Tabelle23">
    <tabColor theme="3" tint="0.79998168889431442"/>
  </sheetPr>
  <dimension ref="A1:P146"/>
  <sheetViews>
    <sheetView showGridLines="0" zoomScaleNormal="100" workbookViewId="0">
      <pane ySplit="1" topLeftCell="A2" activePane="bottomLeft" state="frozen"/>
      <selection activeCell="C5" sqref="C5:D5"/>
      <selection pane="bottomLeft" activeCell="A2" sqref="A2"/>
    </sheetView>
  </sheetViews>
  <sheetFormatPr baseColWidth="10" defaultColWidth="11.44140625" defaultRowHeight="14.4" x14ac:dyDescent="0.3"/>
  <cols>
    <col min="1" max="1" width="7" style="469" customWidth="1"/>
    <col min="2" max="2" width="4.33203125" style="469" customWidth="1"/>
    <col min="3" max="3" width="28" style="469" customWidth="1"/>
    <col min="4" max="4" width="6.33203125" style="469" customWidth="1"/>
    <col min="5" max="5" width="34.33203125" style="469" customWidth="1"/>
    <col min="6" max="6" width="35.33203125" style="469" customWidth="1"/>
    <col min="7" max="7" width="11.33203125" style="469" bestFit="1" customWidth="1"/>
    <col min="8" max="8" width="27.44140625" style="469" customWidth="1"/>
    <col min="9" max="9" width="6.6640625" style="469" customWidth="1"/>
    <col min="10" max="10" width="5" style="469" customWidth="1"/>
    <col min="11" max="11" width="11.44140625" style="469"/>
    <col min="12" max="18" width="3.44140625" style="469" customWidth="1"/>
    <col min="19" max="19" width="11.44140625" style="469" customWidth="1"/>
    <col min="20" max="16384" width="11.44140625" style="469"/>
  </cols>
  <sheetData>
    <row r="1" spans="1:16" s="40" customFormat="1" ht="42" customHeight="1" x14ac:dyDescent="0.6">
      <c r="A1" s="595"/>
      <c r="B1" s="607" t="str">
        <f ca="1">' '!A470</f>
        <v>C H A Î N E   D E   V A L E U R   D E  P O R T E R</v>
      </c>
      <c r="C1" s="595"/>
      <c r="D1" s="595"/>
      <c r="E1" s="596"/>
      <c r="F1" s="596"/>
      <c r="G1" s="596"/>
      <c r="H1" s="596"/>
      <c r="I1" s="640"/>
      <c r="J1" s="216"/>
      <c r="K1" s="216"/>
      <c r="L1" s="216"/>
      <c r="M1" s="216"/>
      <c r="N1" s="216"/>
      <c r="O1" s="216"/>
      <c r="P1" s="216"/>
    </row>
    <row r="2" spans="1:16" s="40" customFormat="1" ht="1.2" customHeight="1" x14ac:dyDescent="0.3">
      <c r="A2" s="214" t="b">
        <v>0</v>
      </c>
      <c r="B2" s="102"/>
      <c r="C2" s="102"/>
      <c r="D2" s="102"/>
      <c r="E2" s="215"/>
      <c r="F2" s="215"/>
      <c r="G2" s="215"/>
      <c r="H2" s="215"/>
      <c r="I2" s="215"/>
      <c r="J2" s="216"/>
      <c r="K2" s="216"/>
      <c r="L2" s="216"/>
      <c r="M2" s="216"/>
      <c r="N2" s="216"/>
      <c r="O2" s="216"/>
      <c r="P2" s="216"/>
    </row>
    <row r="3" spans="1:16" ht="31.2" customHeight="1" x14ac:dyDescent="0.3">
      <c r="A3" s="41"/>
      <c r="B3" s="645"/>
      <c r="C3" s="1076" t="str">
        <f ca="1">' '!A500</f>
        <v>Secteur de Services</v>
      </c>
      <c r="K3" s="649" t="str">
        <f ca="1">IF(A2=FALSE,' '!A478,' '!A501)</f>
        <v xml:space="preserve">Production </v>
      </c>
    </row>
    <row r="4" spans="1:16" ht="267" customHeight="1" x14ac:dyDescent="0.3">
      <c r="A4" s="997" t="s">
        <v>1665</v>
      </c>
      <c r="B4" s="1019"/>
      <c r="K4" s="649" t="str">
        <f ca="1">IF(A2=FALSE,' '!A474,' '!A502)</f>
        <v>Développement technologique / R&amp;D</v>
      </c>
    </row>
    <row r="5" spans="1:16" ht="9.75" customHeight="1" x14ac:dyDescent="0.3">
      <c r="B5" s="1020"/>
    </row>
    <row r="6" spans="1:16" ht="9.75" customHeight="1" x14ac:dyDescent="0.3">
      <c r="B6" s="1020"/>
    </row>
    <row r="7" spans="1:16" ht="18" customHeight="1" x14ac:dyDescent="0.3">
      <c r="B7" s="1077" t="str">
        <f ca="1">CONCATENATE(' '!A490," (",' '!$A$472,")")</f>
        <v>Logistique interne (Activités principales)</v>
      </c>
      <c r="C7" s="1077"/>
      <c r="D7" s="1077"/>
      <c r="E7" s="1077"/>
      <c r="F7" s="1077"/>
      <c r="G7" s="1077"/>
      <c r="H7" s="1077"/>
      <c r="I7" s="1077"/>
    </row>
    <row r="8" spans="1:16" s="942" customFormat="1" ht="27.6" x14ac:dyDescent="0.3">
      <c r="A8" s="469"/>
      <c r="B8" s="1078" t="str">
        <f ca="1">' '!$A$510</f>
        <v>No.</v>
      </c>
      <c r="C8" s="1079" t="str">
        <f ca="1">' '!$A$498</f>
        <v>Activité</v>
      </c>
      <c r="D8" s="1079" t="str">
        <f ca="1">' '!$A$727</f>
        <v>en %</v>
      </c>
      <c r="E8" s="1079" t="str">
        <f ca="1">' '!A514</f>
        <v>Forces principales</v>
      </c>
      <c r="F8" s="1079" t="str">
        <f ca="1">' '!A515</f>
        <v>Faiblesses principales</v>
      </c>
      <c r="G8" s="1042" t="str">
        <f ca="1">' '!$A$517</f>
        <v>Plus value pour clients</v>
      </c>
      <c r="H8" s="1079" t="str">
        <f ca="1">' '!A445</f>
        <v>Remarques</v>
      </c>
      <c r="I8" s="1043" t="str">
        <f ca="1">' '!$A$520</f>
        <v>Statut</v>
      </c>
    </row>
    <row r="9" spans="1:16" s="641" customFormat="1" ht="23.4" x14ac:dyDescent="0.3">
      <c r="A9" s="469"/>
      <c r="B9" s="94">
        <v>1</v>
      </c>
      <c r="C9" s="217" t="s">
        <v>2307</v>
      </c>
      <c r="D9" s="218">
        <v>0.1</v>
      </c>
      <c r="E9" s="217"/>
      <c r="F9" s="217"/>
      <c r="G9" s="95">
        <v>4</v>
      </c>
      <c r="H9" s="217"/>
      <c r="I9" s="97">
        <v>2</v>
      </c>
      <c r="M9" s="1074"/>
    </row>
    <row r="10" spans="1:16" s="641" customFormat="1" ht="23.4" x14ac:dyDescent="0.3">
      <c r="A10" s="469"/>
      <c r="B10" s="94">
        <v>2</v>
      </c>
      <c r="C10" s="217"/>
      <c r="D10" s="218"/>
      <c r="E10" s="217"/>
      <c r="F10" s="217"/>
      <c r="G10" s="95">
        <v>2</v>
      </c>
      <c r="H10" s="217"/>
      <c r="I10" s="97"/>
    </row>
    <row r="11" spans="1:16" s="641" customFormat="1" ht="23.4" x14ac:dyDescent="0.3">
      <c r="A11" s="469"/>
      <c r="B11" s="94">
        <v>3</v>
      </c>
      <c r="C11" s="217"/>
      <c r="D11" s="218"/>
      <c r="E11" s="217"/>
      <c r="F11" s="217"/>
      <c r="G11" s="95"/>
      <c r="H11" s="217"/>
      <c r="I11" s="97"/>
    </row>
    <row r="12" spans="1:16" s="641" customFormat="1" ht="23.4" x14ac:dyDescent="0.3">
      <c r="A12" s="469"/>
      <c r="B12" s="94">
        <v>4</v>
      </c>
      <c r="C12" s="217"/>
      <c r="D12" s="218"/>
      <c r="E12" s="217"/>
      <c r="F12" s="217"/>
      <c r="G12" s="95"/>
      <c r="H12" s="217"/>
      <c r="I12" s="97"/>
    </row>
    <row r="13" spans="1:16" s="641" customFormat="1" ht="23.4" x14ac:dyDescent="0.3">
      <c r="A13" s="469"/>
      <c r="B13" s="94">
        <v>5</v>
      </c>
      <c r="C13" s="217"/>
      <c r="D13" s="218"/>
      <c r="E13" s="217"/>
      <c r="F13" s="217"/>
      <c r="G13" s="95"/>
      <c r="H13" s="217"/>
      <c r="I13" s="97"/>
    </row>
    <row r="14" spans="1:16" s="641" customFormat="1" ht="23.4" x14ac:dyDescent="0.3">
      <c r="A14" s="469"/>
      <c r="B14" s="94">
        <v>6</v>
      </c>
      <c r="C14" s="217"/>
      <c r="D14" s="218"/>
      <c r="E14" s="217"/>
      <c r="F14" s="217"/>
      <c r="G14" s="95"/>
      <c r="H14" s="217"/>
      <c r="I14" s="97"/>
    </row>
    <row r="15" spans="1:16" s="641" customFormat="1" ht="23.4" x14ac:dyDescent="0.3">
      <c r="A15" s="469"/>
      <c r="B15" s="94">
        <v>7</v>
      </c>
      <c r="C15" s="217"/>
      <c r="D15" s="218"/>
      <c r="E15" s="217"/>
      <c r="F15" s="217"/>
      <c r="G15" s="95"/>
      <c r="H15" s="217"/>
      <c r="I15" s="97"/>
    </row>
    <row r="16" spans="1:16" s="641" customFormat="1" ht="23.4" x14ac:dyDescent="0.3">
      <c r="A16" s="469"/>
      <c r="B16" s="94">
        <v>8</v>
      </c>
      <c r="C16" s="217"/>
      <c r="D16" s="218"/>
      <c r="E16" s="217"/>
      <c r="F16" s="217"/>
      <c r="G16" s="95"/>
      <c r="H16" s="217"/>
      <c r="I16" s="97"/>
    </row>
    <row r="17" spans="1:9" s="641" customFormat="1" ht="23.4" x14ac:dyDescent="0.3">
      <c r="A17" s="469"/>
      <c r="B17" s="94">
        <v>9</v>
      </c>
      <c r="C17" s="217"/>
      <c r="D17" s="218"/>
      <c r="E17" s="217"/>
      <c r="F17" s="217"/>
      <c r="G17" s="95"/>
      <c r="H17" s="217"/>
      <c r="I17" s="97"/>
    </row>
    <row r="18" spans="1:9" s="641" customFormat="1" ht="23.4" x14ac:dyDescent="0.3">
      <c r="A18" s="469"/>
      <c r="B18" s="98">
        <v>10</v>
      </c>
      <c r="C18" s="219"/>
      <c r="D18" s="220"/>
      <c r="E18" s="219"/>
      <c r="F18" s="219"/>
      <c r="G18" s="99"/>
      <c r="H18" s="219"/>
      <c r="I18" s="101"/>
    </row>
    <row r="19" spans="1:9" ht="18.75" customHeight="1" x14ac:dyDescent="0.3">
      <c r="B19" s="1080"/>
      <c r="C19" s="1081" t="s">
        <v>504</v>
      </c>
      <c r="D19" s="1082">
        <f>SUM(D9:D18)</f>
        <v>0.1</v>
      </c>
      <c r="E19" s="1083"/>
      <c r="F19" s="1083"/>
      <c r="G19" s="1083"/>
      <c r="H19" s="1083"/>
      <c r="I19" s="1083"/>
    </row>
    <row r="20" spans="1:9" ht="18.75" customHeight="1" x14ac:dyDescent="0.3">
      <c r="B20" s="1020"/>
    </row>
    <row r="21" spans="1:9" ht="18" customHeight="1" x14ac:dyDescent="0.3">
      <c r="B21" s="1077" t="str">
        <f ca="1">CONCATENATE(K3," (",' '!$A$472,")")</f>
        <v>Production  (Activités principales)</v>
      </c>
      <c r="C21" s="1077"/>
      <c r="D21" s="1077"/>
      <c r="E21" s="1077"/>
      <c r="F21" s="1077"/>
      <c r="G21" s="1077"/>
      <c r="H21" s="1077"/>
      <c r="I21" s="1077"/>
    </row>
    <row r="22" spans="1:9" s="942" customFormat="1" ht="27.6" x14ac:dyDescent="0.3">
      <c r="A22" s="469"/>
      <c r="B22" s="1078" t="str">
        <f ca="1">' '!$A$510</f>
        <v>No.</v>
      </c>
      <c r="C22" s="1079" t="str">
        <f ca="1">' '!$A$498</f>
        <v>Activité</v>
      </c>
      <c r="D22" s="1079" t="str">
        <f ca="1">' '!$A$727</f>
        <v>en %</v>
      </c>
      <c r="E22" s="1079" t="str">
        <f ca="1">$E$8</f>
        <v>Forces principales</v>
      </c>
      <c r="F22" s="1079" t="str">
        <f ca="1">$F$8</f>
        <v>Faiblesses principales</v>
      </c>
      <c r="G22" s="1042" t="str">
        <f ca="1">' '!$A$517</f>
        <v>Plus value pour clients</v>
      </c>
      <c r="H22" s="1079" t="str">
        <f ca="1">$H$8</f>
        <v>Remarques</v>
      </c>
      <c r="I22" s="1043" t="str">
        <f ca="1">' '!$A$520</f>
        <v>Statut</v>
      </c>
    </row>
    <row r="23" spans="1:9" s="641" customFormat="1" ht="23.4" x14ac:dyDescent="0.3">
      <c r="A23" s="469"/>
      <c r="B23" s="94">
        <v>1</v>
      </c>
      <c r="C23" s="217" t="s">
        <v>1666</v>
      </c>
      <c r="D23" s="218"/>
      <c r="E23" s="217"/>
      <c r="F23" s="217"/>
      <c r="G23" s="95">
        <v>1</v>
      </c>
      <c r="H23" s="217"/>
      <c r="I23" s="97">
        <v>2</v>
      </c>
    </row>
    <row r="24" spans="1:9" s="641" customFormat="1" ht="23.4" x14ac:dyDescent="0.3">
      <c r="A24" s="469"/>
      <c r="B24" s="94">
        <v>2</v>
      </c>
      <c r="C24" s="217" t="s">
        <v>1667</v>
      </c>
      <c r="D24" s="218"/>
      <c r="E24" s="217"/>
      <c r="F24" s="217"/>
      <c r="G24" s="95">
        <v>4</v>
      </c>
      <c r="H24" s="217"/>
      <c r="I24" s="97"/>
    </row>
    <row r="25" spans="1:9" s="641" customFormat="1" ht="23.4" x14ac:dyDescent="0.3">
      <c r="A25" s="469"/>
      <c r="B25" s="94">
        <v>3</v>
      </c>
      <c r="C25" s="217"/>
      <c r="D25" s="218"/>
      <c r="E25" s="217"/>
      <c r="F25" s="217"/>
      <c r="G25" s="95">
        <v>4</v>
      </c>
      <c r="H25" s="217"/>
      <c r="I25" s="97"/>
    </row>
    <row r="26" spans="1:9" s="641" customFormat="1" ht="23.4" x14ac:dyDescent="0.3">
      <c r="A26" s="469"/>
      <c r="B26" s="94">
        <v>4</v>
      </c>
      <c r="C26" s="217"/>
      <c r="D26" s="218"/>
      <c r="E26" s="217"/>
      <c r="F26" s="217"/>
      <c r="G26" s="95">
        <v>1</v>
      </c>
      <c r="H26" s="217"/>
      <c r="I26" s="97"/>
    </row>
    <row r="27" spans="1:9" s="641" customFormat="1" ht="23.4" x14ac:dyDescent="0.3">
      <c r="A27" s="469"/>
      <c r="B27" s="94">
        <v>5</v>
      </c>
      <c r="C27" s="217"/>
      <c r="D27" s="218"/>
      <c r="E27" s="217"/>
      <c r="F27" s="217"/>
      <c r="G27" s="95">
        <v>1</v>
      </c>
      <c r="H27" s="217"/>
      <c r="I27" s="97"/>
    </row>
    <row r="28" spans="1:9" s="641" customFormat="1" ht="23.4" x14ac:dyDescent="0.3">
      <c r="A28" s="469"/>
      <c r="B28" s="94">
        <v>6</v>
      </c>
      <c r="C28" s="217"/>
      <c r="D28" s="218"/>
      <c r="E28" s="217"/>
      <c r="F28" s="217"/>
      <c r="G28" s="95">
        <v>4</v>
      </c>
      <c r="H28" s="217"/>
      <c r="I28" s="97"/>
    </row>
    <row r="29" spans="1:9" s="641" customFormat="1" ht="23.4" x14ac:dyDescent="0.3">
      <c r="A29" s="469"/>
      <c r="B29" s="94">
        <v>7</v>
      </c>
      <c r="C29" s="217"/>
      <c r="D29" s="218"/>
      <c r="E29" s="217"/>
      <c r="F29" s="217"/>
      <c r="G29" s="95">
        <v>1</v>
      </c>
      <c r="H29" s="217"/>
      <c r="I29" s="97"/>
    </row>
    <row r="30" spans="1:9" s="641" customFormat="1" ht="23.4" x14ac:dyDescent="0.3">
      <c r="A30" s="469"/>
      <c r="B30" s="94">
        <v>8</v>
      </c>
      <c r="C30" s="217"/>
      <c r="D30" s="218"/>
      <c r="E30" s="217"/>
      <c r="F30" s="217"/>
      <c r="G30" s="95">
        <v>1</v>
      </c>
      <c r="H30" s="217"/>
      <c r="I30" s="97"/>
    </row>
    <row r="31" spans="1:9" s="641" customFormat="1" ht="23.4" x14ac:dyDescent="0.3">
      <c r="A31" s="469"/>
      <c r="B31" s="94">
        <v>9</v>
      </c>
      <c r="C31" s="217"/>
      <c r="D31" s="218"/>
      <c r="E31" s="217"/>
      <c r="F31" s="217"/>
      <c r="G31" s="95">
        <v>1</v>
      </c>
      <c r="H31" s="217"/>
      <c r="I31" s="97"/>
    </row>
    <row r="32" spans="1:9" s="641" customFormat="1" ht="23.4" x14ac:dyDescent="0.3">
      <c r="A32" s="469"/>
      <c r="B32" s="98">
        <v>10</v>
      </c>
      <c r="C32" s="217"/>
      <c r="D32" s="220"/>
      <c r="E32" s="219"/>
      <c r="F32" s="219"/>
      <c r="G32" s="99">
        <v>1</v>
      </c>
      <c r="H32" s="219"/>
      <c r="I32" s="101"/>
    </row>
    <row r="33" spans="1:9" ht="18.75" customHeight="1" x14ac:dyDescent="0.3">
      <c r="B33" s="1080"/>
      <c r="C33" s="1081" t="s">
        <v>504</v>
      </c>
      <c r="D33" s="1082">
        <f>SUM(D23:D32)</f>
        <v>0</v>
      </c>
      <c r="E33" s="1083"/>
      <c r="F33" s="1083"/>
      <c r="G33" s="1083"/>
      <c r="H33" s="1083"/>
      <c r="I33" s="1083"/>
    </row>
    <row r="34" spans="1:9" ht="18.75" customHeight="1" x14ac:dyDescent="0.3">
      <c r="B34" s="1020"/>
    </row>
    <row r="35" spans="1:9" ht="18" customHeight="1" x14ac:dyDescent="0.3">
      <c r="B35" s="1077" t="str">
        <f ca="1">CONCATENATE(' '!A494," (",' '!$A$472,")")</f>
        <v>Logistique externe (Activités principales)</v>
      </c>
      <c r="C35" s="1077"/>
      <c r="D35" s="1077"/>
      <c r="E35" s="1077"/>
      <c r="F35" s="1077"/>
      <c r="G35" s="1077"/>
      <c r="H35" s="1077"/>
      <c r="I35" s="1077"/>
    </row>
    <row r="36" spans="1:9" s="942" customFormat="1" ht="27.6" x14ac:dyDescent="0.3">
      <c r="A36" s="469"/>
      <c r="B36" s="1078" t="str">
        <f ca="1">' '!$A$510</f>
        <v>No.</v>
      </c>
      <c r="C36" s="1079" t="str">
        <f ca="1">' '!$A$498</f>
        <v>Activité</v>
      </c>
      <c r="D36" s="1079" t="str">
        <f ca="1">' '!$A$727</f>
        <v>en %</v>
      </c>
      <c r="E36" s="1079" t="str">
        <f ca="1">$E$8</f>
        <v>Forces principales</v>
      </c>
      <c r="F36" s="1079" t="str">
        <f ca="1">$F$8</f>
        <v>Faiblesses principales</v>
      </c>
      <c r="G36" s="1042" t="str">
        <f ca="1">' '!$A$517</f>
        <v>Plus value pour clients</v>
      </c>
      <c r="H36" s="1079" t="str">
        <f ca="1">$H$8</f>
        <v>Remarques</v>
      </c>
      <c r="I36" s="1043" t="str">
        <f ca="1">' '!$A$520</f>
        <v>Statut</v>
      </c>
    </row>
    <row r="37" spans="1:9" s="641" customFormat="1" ht="23.4" x14ac:dyDescent="0.3">
      <c r="A37" s="469"/>
      <c r="B37" s="94">
        <v>1</v>
      </c>
      <c r="C37" s="217"/>
      <c r="D37" s="218"/>
      <c r="E37" s="217"/>
      <c r="F37" s="217"/>
      <c r="G37" s="95">
        <v>3</v>
      </c>
      <c r="H37" s="217"/>
      <c r="I37" s="97">
        <v>2</v>
      </c>
    </row>
    <row r="38" spans="1:9" s="641" customFormat="1" ht="23.4" x14ac:dyDescent="0.3">
      <c r="A38" s="469"/>
      <c r="B38" s="94">
        <v>2</v>
      </c>
      <c r="C38" s="217"/>
      <c r="D38" s="218"/>
      <c r="E38" s="217"/>
      <c r="F38" s="217"/>
      <c r="G38" s="95">
        <v>2</v>
      </c>
      <c r="H38" s="217"/>
      <c r="I38" s="97"/>
    </row>
    <row r="39" spans="1:9" s="641" customFormat="1" ht="23.4" x14ac:dyDescent="0.3">
      <c r="A39" s="469"/>
      <c r="B39" s="94">
        <v>3</v>
      </c>
      <c r="C39" s="217"/>
      <c r="D39" s="218"/>
      <c r="E39" s="217"/>
      <c r="F39" s="217"/>
      <c r="G39" s="95"/>
      <c r="H39" s="217"/>
      <c r="I39" s="97"/>
    </row>
    <row r="40" spans="1:9" s="641" customFormat="1" ht="23.4" x14ac:dyDescent="0.3">
      <c r="A40" s="469"/>
      <c r="B40" s="94">
        <v>4</v>
      </c>
      <c r="C40" s="217"/>
      <c r="D40" s="218"/>
      <c r="E40" s="217"/>
      <c r="F40" s="217"/>
      <c r="G40" s="95"/>
      <c r="H40" s="217"/>
      <c r="I40" s="97"/>
    </row>
    <row r="41" spans="1:9" s="641" customFormat="1" ht="23.4" x14ac:dyDescent="0.3">
      <c r="A41" s="469"/>
      <c r="B41" s="94">
        <v>5</v>
      </c>
      <c r="C41" s="217"/>
      <c r="D41" s="218"/>
      <c r="E41" s="217"/>
      <c r="F41" s="217"/>
      <c r="G41" s="95"/>
      <c r="H41" s="217"/>
      <c r="I41" s="97"/>
    </row>
    <row r="42" spans="1:9" s="641" customFormat="1" ht="23.4" x14ac:dyDescent="0.3">
      <c r="A42" s="469"/>
      <c r="B42" s="94">
        <v>6</v>
      </c>
      <c r="C42" s="217"/>
      <c r="D42" s="218"/>
      <c r="E42" s="217"/>
      <c r="F42" s="217"/>
      <c r="G42" s="95"/>
      <c r="H42" s="217"/>
      <c r="I42" s="97"/>
    </row>
    <row r="43" spans="1:9" s="641" customFormat="1" ht="23.4" x14ac:dyDescent="0.3">
      <c r="A43" s="469"/>
      <c r="B43" s="94">
        <v>7</v>
      </c>
      <c r="C43" s="217"/>
      <c r="D43" s="218"/>
      <c r="E43" s="217"/>
      <c r="F43" s="217"/>
      <c r="G43" s="95"/>
      <c r="H43" s="217"/>
      <c r="I43" s="97"/>
    </row>
    <row r="44" spans="1:9" s="641" customFormat="1" ht="23.4" x14ac:dyDescent="0.3">
      <c r="A44" s="469"/>
      <c r="B44" s="94">
        <v>8</v>
      </c>
      <c r="C44" s="217"/>
      <c r="D44" s="218"/>
      <c r="E44" s="217"/>
      <c r="F44" s="217"/>
      <c r="G44" s="95"/>
      <c r="H44" s="217"/>
      <c r="I44" s="97"/>
    </row>
    <row r="45" spans="1:9" s="641" customFormat="1" ht="23.4" x14ac:dyDescent="0.3">
      <c r="A45" s="469"/>
      <c r="B45" s="94">
        <v>9</v>
      </c>
      <c r="C45" s="217"/>
      <c r="D45" s="218"/>
      <c r="E45" s="217"/>
      <c r="F45" s="217"/>
      <c r="G45" s="95"/>
      <c r="H45" s="217"/>
      <c r="I45" s="97"/>
    </row>
    <row r="46" spans="1:9" s="641" customFormat="1" ht="23.4" x14ac:dyDescent="0.3">
      <c r="A46" s="469"/>
      <c r="B46" s="98">
        <v>10</v>
      </c>
      <c r="C46" s="219"/>
      <c r="D46" s="220"/>
      <c r="E46" s="219"/>
      <c r="F46" s="219"/>
      <c r="G46" s="99"/>
      <c r="H46" s="219"/>
      <c r="I46" s="101"/>
    </row>
    <row r="47" spans="1:9" ht="18.75" customHeight="1" x14ac:dyDescent="0.3">
      <c r="B47" s="1080"/>
      <c r="C47" s="1081" t="s">
        <v>504</v>
      </c>
      <c r="D47" s="1082">
        <f>SUM(D37:D46)</f>
        <v>0</v>
      </c>
      <c r="E47" s="1083"/>
      <c r="F47" s="1083"/>
      <c r="G47" s="1083"/>
      <c r="H47" s="1083"/>
      <c r="I47" s="1083"/>
    </row>
    <row r="48" spans="1:9" ht="18.75" customHeight="1" x14ac:dyDescent="0.3">
      <c r="B48" s="1020"/>
    </row>
    <row r="49" spans="1:9" ht="18" customHeight="1" x14ac:dyDescent="0.3">
      <c r="B49" s="1077" t="str">
        <f ca="1">CONCATENATE(' '!A480," (",' '!$A$472,")")</f>
        <v>Marketing&amp;Vente (Activités principales)</v>
      </c>
      <c r="C49" s="1077"/>
      <c r="D49" s="1077"/>
      <c r="E49" s="1077"/>
      <c r="F49" s="1077"/>
      <c r="G49" s="1077"/>
      <c r="H49" s="1077"/>
      <c r="I49" s="1077"/>
    </row>
    <row r="50" spans="1:9" s="942" customFormat="1" ht="27.6" x14ac:dyDescent="0.3">
      <c r="A50" s="469"/>
      <c r="B50" s="1078" t="str">
        <f ca="1">' '!$A$510</f>
        <v>No.</v>
      </c>
      <c r="C50" s="1079" t="str">
        <f ca="1">' '!$A$498</f>
        <v>Activité</v>
      </c>
      <c r="D50" s="1079" t="str">
        <f ca="1">' '!$A$727</f>
        <v>en %</v>
      </c>
      <c r="E50" s="1079" t="str">
        <f ca="1">$E$8</f>
        <v>Forces principales</v>
      </c>
      <c r="F50" s="1079" t="str">
        <f ca="1">$F$8</f>
        <v>Faiblesses principales</v>
      </c>
      <c r="G50" s="1042" t="str">
        <f ca="1">' '!$A$517</f>
        <v>Plus value pour clients</v>
      </c>
      <c r="H50" s="1079" t="str">
        <f ca="1">$H$8</f>
        <v>Remarques</v>
      </c>
      <c r="I50" s="1043" t="str">
        <f ca="1">' '!$A$520</f>
        <v>Statut</v>
      </c>
    </row>
    <row r="51" spans="1:9" s="641" customFormat="1" ht="23.4" x14ac:dyDescent="0.3">
      <c r="A51" s="469"/>
      <c r="B51" s="94">
        <v>1</v>
      </c>
      <c r="C51" s="217"/>
      <c r="D51" s="218"/>
      <c r="E51" s="217"/>
      <c r="F51" s="217"/>
      <c r="G51" s="95">
        <v>3</v>
      </c>
      <c r="H51" s="217"/>
      <c r="I51" s="97">
        <v>2</v>
      </c>
    </row>
    <row r="52" spans="1:9" s="641" customFormat="1" ht="23.4" x14ac:dyDescent="0.3">
      <c r="A52" s="469"/>
      <c r="B52" s="94">
        <v>2</v>
      </c>
      <c r="C52" s="217"/>
      <c r="D52" s="218"/>
      <c r="E52" s="217"/>
      <c r="F52" s="217"/>
      <c r="G52" s="95">
        <v>4</v>
      </c>
      <c r="H52" s="217"/>
      <c r="I52" s="97"/>
    </row>
    <row r="53" spans="1:9" s="641" customFormat="1" ht="23.4" x14ac:dyDescent="0.3">
      <c r="A53" s="469"/>
      <c r="B53" s="94">
        <v>3</v>
      </c>
      <c r="C53" s="217"/>
      <c r="D53" s="218"/>
      <c r="E53" s="217"/>
      <c r="F53" s="217"/>
      <c r="G53" s="95">
        <v>1</v>
      </c>
      <c r="H53" s="217"/>
      <c r="I53" s="97"/>
    </row>
    <row r="54" spans="1:9" s="641" customFormat="1" ht="23.4" x14ac:dyDescent="0.3">
      <c r="A54" s="469"/>
      <c r="B54" s="94">
        <v>4</v>
      </c>
      <c r="C54" s="217"/>
      <c r="D54" s="218"/>
      <c r="E54" s="217"/>
      <c r="F54" s="217"/>
      <c r="G54" s="95"/>
      <c r="H54" s="217"/>
      <c r="I54" s="97"/>
    </row>
    <row r="55" spans="1:9" s="641" customFormat="1" ht="23.4" x14ac:dyDescent="0.3">
      <c r="A55" s="469"/>
      <c r="B55" s="94">
        <v>5</v>
      </c>
      <c r="C55" s="217"/>
      <c r="D55" s="218"/>
      <c r="E55" s="217"/>
      <c r="F55" s="217"/>
      <c r="G55" s="95"/>
      <c r="H55" s="217"/>
      <c r="I55" s="97"/>
    </row>
    <row r="56" spans="1:9" s="641" customFormat="1" ht="23.4" x14ac:dyDescent="0.3">
      <c r="A56" s="469"/>
      <c r="B56" s="94">
        <v>6</v>
      </c>
      <c r="C56" s="217"/>
      <c r="D56" s="218"/>
      <c r="E56" s="217"/>
      <c r="F56" s="217"/>
      <c r="G56" s="95"/>
      <c r="H56" s="217"/>
      <c r="I56" s="97"/>
    </row>
    <row r="57" spans="1:9" s="641" customFormat="1" ht="23.4" x14ac:dyDescent="0.3">
      <c r="A57" s="469"/>
      <c r="B57" s="94">
        <v>7</v>
      </c>
      <c r="C57" s="217"/>
      <c r="D57" s="218"/>
      <c r="E57" s="217"/>
      <c r="F57" s="217"/>
      <c r="G57" s="95"/>
      <c r="H57" s="217"/>
      <c r="I57" s="97"/>
    </row>
    <row r="58" spans="1:9" s="641" customFormat="1" ht="23.4" x14ac:dyDescent="0.3">
      <c r="A58" s="469"/>
      <c r="B58" s="94">
        <v>8</v>
      </c>
      <c r="C58" s="217"/>
      <c r="D58" s="218"/>
      <c r="E58" s="217"/>
      <c r="F58" s="217"/>
      <c r="G58" s="95"/>
      <c r="H58" s="217"/>
      <c r="I58" s="97"/>
    </row>
    <row r="59" spans="1:9" s="641" customFormat="1" ht="23.4" x14ac:dyDescent="0.3">
      <c r="A59" s="469"/>
      <c r="B59" s="94">
        <v>9</v>
      </c>
      <c r="C59" s="217"/>
      <c r="D59" s="218"/>
      <c r="E59" s="217"/>
      <c r="F59" s="217"/>
      <c r="G59" s="95"/>
      <c r="H59" s="217"/>
      <c r="I59" s="97"/>
    </row>
    <row r="60" spans="1:9" s="641" customFormat="1" ht="23.4" x14ac:dyDescent="0.3">
      <c r="A60" s="469"/>
      <c r="B60" s="98">
        <v>10</v>
      </c>
      <c r="C60" s="219"/>
      <c r="D60" s="220"/>
      <c r="E60" s="219"/>
      <c r="F60" s="219"/>
      <c r="G60" s="99"/>
      <c r="H60" s="219"/>
      <c r="I60" s="101"/>
    </row>
    <row r="61" spans="1:9" ht="18.75" customHeight="1" x14ac:dyDescent="0.3">
      <c r="B61" s="1080"/>
      <c r="C61" s="1081" t="s">
        <v>504</v>
      </c>
      <c r="D61" s="1082">
        <f>SUM(D51:D60)</f>
        <v>0</v>
      </c>
      <c r="E61" s="1083"/>
      <c r="F61" s="1083"/>
      <c r="G61" s="1083"/>
      <c r="H61" s="1083"/>
      <c r="I61" s="1083"/>
    </row>
    <row r="62" spans="1:9" ht="18.75" customHeight="1" x14ac:dyDescent="0.3">
      <c r="B62" s="1020"/>
    </row>
    <row r="63" spans="1:9" ht="18" customHeight="1" x14ac:dyDescent="0.3">
      <c r="B63" s="1077" t="str">
        <f ca="1">CONCATENATE(' '!A496," (",' '!$A$472,")")</f>
        <v>Service à la clientèle (Activités principales)</v>
      </c>
      <c r="C63" s="1077"/>
      <c r="D63" s="1077"/>
      <c r="E63" s="1077"/>
      <c r="F63" s="1077"/>
      <c r="G63" s="1077"/>
      <c r="H63" s="1077"/>
      <c r="I63" s="1077"/>
    </row>
    <row r="64" spans="1:9" s="942" customFormat="1" ht="27.6" x14ac:dyDescent="0.3">
      <c r="A64" s="469"/>
      <c r="B64" s="1078" t="str">
        <f ca="1">' '!$A$510</f>
        <v>No.</v>
      </c>
      <c r="C64" s="1079" t="str">
        <f ca="1">' '!$A$498</f>
        <v>Activité</v>
      </c>
      <c r="D64" s="1079" t="str">
        <f ca="1">' '!$A$727</f>
        <v>en %</v>
      </c>
      <c r="E64" s="1079" t="str">
        <f ca="1">$E$8</f>
        <v>Forces principales</v>
      </c>
      <c r="F64" s="1079" t="str">
        <f ca="1">$F$8</f>
        <v>Faiblesses principales</v>
      </c>
      <c r="G64" s="1042" t="str">
        <f ca="1">' '!$A$517</f>
        <v>Plus value pour clients</v>
      </c>
      <c r="H64" s="1079" t="str">
        <f ca="1">$H$8</f>
        <v>Remarques</v>
      </c>
      <c r="I64" s="1043" t="str">
        <f ca="1">' '!$A$520</f>
        <v>Statut</v>
      </c>
    </row>
    <row r="65" spans="1:9" s="641" customFormat="1" ht="23.4" x14ac:dyDescent="0.3">
      <c r="A65" s="469"/>
      <c r="B65" s="94">
        <v>1</v>
      </c>
      <c r="C65" s="217"/>
      <c r="D65" s="218"/>
      <c r="E65" s="217"/>
      <c r="F65" s="217"/>
      <c r="G65" s="95">
        <v>0</v>
      </c>
      <c r="H65" s="217"/>
      <c r="I65" s="97">
        <v>2</v>
      </c>
    </row>
    <row r="66" spans="1:9" s="641" customFormat="1" ht="23.4" x14ac:dyDescent="0.3">
      <c r="A66" s="469"/>
      <c r="B66" s="94">
        <v>2</v>
      </c>
      <c r="C66" s="217"/>
      <c r="D66" s="218"/>
      <c r="E66" s="217"/>
      <c r="F66" s="217"/>
      <c r="G66" s="95">
        <v>4</v>
      </c>
      <c r="H66" s="217"/>
      <c r="I66" s="97"/>
    </row>
    <row r="67" spans="1:9" s="641" customFormat="1" ht="23.4" x14ac:dyDescent="0.3">
      <c r="A67" s="469"/>
      <c r="B67" s="94">
        <v>3</v>
      </c>
      <c r="C67" s="217"/>
      <c r="D67" s="218"/>
      <c r="E67" s="217"/>
      <c r="F67" s="217"/>
      <c r="G67" s="95">
        <v>1</v>
      </c>
      <c r="H67" s="217"/>
      <c r="I67" s="97"/>
    </row>
    <row r="68" spans="1:9" s="641" customFormat="1" ht="23.4" x14ac:dyDescent="0.3">
      <c r="A68" s="469"/>
      <c r="B68" s="94">
        <v>4</v>
      </c>
      <c r="C68" s="217"/>
      <c r="D68" s="218"/>
      <c r="E68" s="217"/>
      <c r="F68" s="217"/>
      <c r="G68" s="95"/>
      <c r="H68" s="217"/>
      <c r="I68" s="97"/>
    </row>
    <row r="69" spans="1:9" s="641" customFormat="1" ht="23.4" x14ac:dyDescent="0.3">
      <c r="A69" s="469"/>
      <c r="B69" s="94">
        <v>5</v>
      </c>
      <c r="C69" s="217"/>
      <c r="D69" s="218"/>
      <c r="E69" s="217"/>
      <c r="F69" s="217"/>
      <c r="G69" s="95"/>
      <c r="H69" s="217"/>
      <c r="I69" s="97"/>
    </row>
    <row r="70" spans="1:9" s="641" customFormat="1" ht="23.4" x14ac:dyDescent="0.3">
      <c r="A70" s="469"/>
      <c r="B70" s="94">
        <v>6</v>
      </c>
      <c r="C70" s="217"/>
      <c r="D70" s="218"/>
      <c r="E70" s="217"/>
      <c r="F70" s="217"/>
      <c r="G70" s="95"/>
      <c r="H70" s="217"/>
      <c r="I70" s="97"/>
    </row>
    <row r="71" spans="1:9" s="641" customFormat="1" ht="23.4" x14ac:dyDescent="0.3">
      <c r="A71" s="469"/>
      <c r="B71" s="94">
        <v>7</v>
      </c>
      <c r="C71" s="217"/>
      <c r="D71" s="218"/>
      <c r="E71" s="217"/>
      <c r="F71" s="217"/>
      <c r="G71" s="95"/>
      <c r="H71" s="217"/>
      <c r="I71" s="97"/>
    </row>
    <row r="72" spans="1:9" s="641" customFormat="1" ht="23.4" x14ac:dyDescent="0.3">
      <c r="A72" s="469"/>
      <c r="B72" s="94">
        <v>8</v>
      </c>
      <c r="C72" s="217"/>
      <c r="D72" s="218"/>
      <c r="E72" s="217"/>
      <c r="F72" s="217"/>
      <c r="G72" s="95"/>
      <c r="H72" s="217"/>
      <c r="I72" s="97"/>
    </row>
    <row r="73" spans="1:9" s="641" customFormat="1" ht="23.4" x14ac:dyDescent="0.3">
      <c r="A73" s="469"/>
      <c r="B73" s="94">
        <v>9</v>
      </c>
      <c r="C73" s="217"/>
      <c r="D73" s="218"/>
      <c r="E73" s="217"/>
      <c r="F73" s="217"/>
      <c r="G73" s="95"/>
      <c r="H73" s="217"/>
      <c r="I73" s="97"/>
    </row>
    <row r="74" spans="1:9" s="641" customFormat="1" ht="23.4" x14ac:dyDescent="0.3">
      <c r="A74" s="469"/>
      <c r="B74" s="98">
        <v>10</v>
      </c>
      <c r="C74" s="219"/>
      <c r="D74" s="220"/>
      <c r="E74" s="219"/>
      <c r="F74" s="219"/>
      <c r="G74" s="99"/>
      <c r="H74" s="219"/>
      <c r="I74" s="101"/>
    </row>
    <row r="75" spans="1:9" ht="18.75" customHeight="1" x14ac:dyDescent="0.3">
      <c r="B75" s="1080"/>
      <c r="C75" s="1081" t="s">
        <v>504</v>
      </c>
      <c r="D75" s="1082">
        <f>SUM(D65:D74)</f>
        <v>0</v>
      </c>
      <c r="E75" s="1083"/>
      <c r="F75" s="1083"/>
      <c r="G75" s="1083"/>
      <c r="H75" s="1083"/>
      <c r="I75" s="1083"/>
    </row>
    <row r="76" spans="1:9" ht="18.75" customHeight="1" x14ac:dyDescent="0.3">
      <c r="B76" s="1020"/>
    </row>
    <row r="77" spans="1:9" ht="18" customHeight="1" x14ac:dyDescent="0.3">
      <c r="B77" s="1084" t="str">
        <f ca="1">CONCATENATE(' '!A487," (",' '!$A$484,")")</f>
        <v>Achats / approvisionnements (Activités de soutien)</v>
      </c>
      <c r="C77" s="1084"/>
      <c r="D77" s="1084"/>
      <c r="E77" s="1084"/>
      <c r="F77" s="1084"/>
      <c r="G77" s="1084"/>
      <c r="H77" s="1084"/>
      <c r="I77" s="1084"/>
    </row>
    <row r="78" spans="1:9" s="942" customFormat="1" ht="27.6" x14ac:dyDescent="0.3">
      <c r="A78" s="469"/>
      <c r="B78" s="1085" t="str">
        <f ca="1">' '!$A$510</f>
        <v>No.</v>
      </c>
      <c r="C78" s="1086" t="str">
        <f ca="1">' '!$A$498</f>
        <v>Activité</v>
      </c>
      <c r="D78" s="1086" t="str">
        <f ca="1">' '!$A$727</f>
        <v>en %</v>
      </c>
      <c r="E78" s="1086" t="str">
        <f ca="1">$E$8</f>
        <v>Forces principales</v>
      </c>
      <c r="F78" s="1086" t="str">
        <f ca="1">$F$8</f>
        <v>Faiblesses principales</v>
      </c>
      <c r="G78" s="1087" t="str">
        <f ca="1">' '!$A$517</f>
        <v>Plus value pour clients</v>
      </c>
      <c r="H78" s="1086" t="str">
        <f ca="1">$H$8</f>
        <v>Remarques</v>
      </c>
      <c r="I78" s="1088" t="str">
        <f ca="1">' '!$A$520</f>
        <v>Statut</v>
      </c>
    </row>
    <row r="79" spans="1:9" s="641" customFormat="1" ht="23.4" x14ac:dyDescent="0.3">
      <c r="A79" s="469"/>
      <c r="B79" s="94">
        <v>1</v>
      </c>
      <c r="C79" s="217"/>
      <c r="D79" s="218"/>
      <c r="E79" s="217"/>
      <c r="F79" s="217"/>
      <c r="G79" s="95">
        <v>3</v>
      </c>
      <c r="H79" s="217"/>
      <c r="I79" s="97">
        <v>2</v>
      </c>
    </row>
    <row r="80" spans="1:9" s="641" customFormat="1" ht="23.4" x14ac:dyDescent="0.3">
      <c r="A80" s="469"/>
      <c r="B80" s="94">
        <v>2</v>
      </c>
      <c r="C80" s="217"/>
      <c r="D80" s="218"/>
      <c r="E80" s="217"/>
      <c r="F80" s="217"/>
      <c r="G80" s="95"/>
      <c r="H80" s="217"/>
      <c r="I80" s="97"/>
    </row>
    <row r="81" spans="1:9" s="641" customFormat="1" ht="23.4" x14ac:dyDescent="0.3">
      <c r="A81" s="469"/>
      <c r="B81" s="94">
        <v>3</v>
      </c>
      <c r="C81" s="217"/>
      <c r="D81" s="218"/>
      <c r="E81" s="217"/>
      <c r="F81" s="217"/>
      <c r="G81" s="95"/>
      <c r="H81" s="217"/>
      <c r="I81" s="97"/>
    </row>
    <row r="82" spans="1:9" s="641" customFormat="1" ht="23.4" x14ac:dyDescent="0.3">
      <c r="A82" s="469"/>
      <c r="B82" s="94">
        <v>4</v>
      </c>
      <c r="C82" s="217"/>
      <c r="D82" s="218"/>
      <c r="E82" s="217"/>
      <c r="F82" s="217"/>
      <c r="G82" s="95"/>
      <c r="H82" s="217"/>
      <c r="I82" s="97"/>
    </row>
    <row r="83" spans="1:9" s="641" customFormat="1" ht="23.4" x14ac:dyDescent="0.3">
      <c r="A83" s="469"/>
      <c r="B83" s="94">
        <v>5</v>
      </c>
      <c r="C83" s="217"/>
      <c r="D83" s="218"/>
      <c r="E83" s="217"/>
      <c r="F83" s="217"/>
      <c r="G83" s="95"/>
      <c r="H83" s="217"/>
      <c r="I83" s="97"/>
    </row>
    <row r="84" spans="1:9" s="641" customFormat="1" ht="23.4" x14ac:dyDescent="0.3">
      <c r="A84" s="469"/>
      <c r="B84" s="94">
        <v>6</v>
      </c>
      <c r="C84" s="217"/>
      <c r="D84" s="218"/>
      <c r="E84" s="217"/>
      <c r="F84" s="217"/>
      <c r="G84" s="95"/>
      <c r="H84" s="217"/>
      <c r="I84" s="97"/>
    </row>
    <row r="85" spans="1:9" s="641" customFormat="1" ht="23.4" x14ac:dyDescent="0.3">
      <c r="A85" s="469"/>
      <c r="B85" s="94">
        <v>7</v>
      </c>
      <c r="C85" s="217"/>
      <c r="D85" s="218"/>
      <c r="E85" s="217"/>
      <c r="F85" s="217"/>
      <c r="G85" s="95"/>
      <c r="H85" s="217"/>
      <c r="I85" s="97"/>
    </row>
    <row r="86" spans="1:9" s="641" customFormat="1" ht="23.4" x14ac:dyDescent="0.3">
      <c r="A86" s="469"/>
      <c r="B86" s="94">
        <v>8</v>
      </c>
      <c r="C86" s="217"/>
      <c r="D86" s="218"/>
      <c r="E86" s="217"/>
      <c r="F86" s="217"/>
      <c r="G86" s="95"/>
      <c r="H86" s="217"/>
      <c r="I86" s="97"/>
    </row>
    <row r="87" spans="1:9" s="641" customFormat="1" ht="23.4" x14ac:dyDescent="0.3">
      <c r="A87" s="469"/>
      <c r="B87" s="94">
        <v>9</v>
      </c>
      <c r="C87" s="217"/>
      <c r="D87" s="218"/>
      <c r="E87" s="217"/>
      <c r="F87" s="217"/>
      <c r="G87" s="95"/>
      <c r="H87" s="217"/>
      <c r="I87" s="97"/>
    </row>
    <row r="88" spans="1:9" s="641" customFormat="1" ht="23.4" x14ac:dyDescent="0.3">
      <c r="A88" s="469"/>
      <c r="B88" s="98">
        <v>10</v>
      </c>
      <c r="C88" s="219"/>
      <c r="D88" s="220"/>
      <c r="E88" s="219"/>
      <c r="F88" s="219"/>
      <c r="G88" s="99"/>
      <c r="H88" s="219"/>
      <c r="I88" s="101"/>
    </row>
    <row r="89" spans="1:9" ht="18.75" customHeight="1" x14ac:dyDescent="0.3">
      <c r="B89" s="1089"/>
      <c r="C89" s="1090" t="s">
        <v>504</v>
      </c>
      <c r="D89" s="1091">
        <f>SUM(D79:D88)</f>
        <v>0</v>
      </c>
      <c r="E89" s="1092"/>
      <c r="F89" s="1092"/>
      <c r="G89" s="1092"/>
      <c r="H89" s="1092"/>
      <c r="I89" s="1092"/>
    </row>
    <row r="90" spans="1:9" ht="18.75" customHeight="1" x14ac:dyDescent="0.3">
      <c r="B90" s="1020"/>
    </row>
    <row r="91" spans="1:9" ht="18" customHeight="1" x14ac:dyDescent="0.3">
      <c r="B91" s="1084" t="str">
        <f ca="1">CONCATENATE(K4," (",' '!$A$484,")")</f>
        <v>Développement technologique / R&amp;D (Activités de soutien)</v>
      </c>
      <c r="C91" s="1084"/>
      <c r="D91" s="1084"/>
      <c r="E91" s="1084"/>
      <c r="F91" s="1084"/>
      <c r="G91" s="1084"/>
      <c r="H91" s="1084"/>
      <c r="I91" s="1084"/>
    </row>
    <row r="92" spans="1:9" s="942" customFormat="1" ht="27.6" x14ac:dyDescent="0.3">
      <c r="A92" s="469"/>
      <c r="B92" s="1085" t="str">
        <f ca="1">' '!$A$510</f>
        <v>No.</v>
      </c>
      <c r="C92" s="1086" t="str">
        <f ca="1">' '!$A$498</f>
        <v>Activité</v>
      </c>
      <c r="D92" s="1086" t="str">
        <f ca="1">' '!$A$727</f>
        <v>en %</v>
      </c>
      <c r="E92" s="1086" t="str">
        <f ca="1">$E$8</f>
        <v>Forces principales</v>
      </c>
      <c r="F92" s="1086" t="str">
        <f ca="1">$F$8</f>
        <v>Faiblesses principales</v>
      </c>
      <c r="G92" s="1087" t="str">
        <f ca="1">' '!$A$517</f>
        <v>Plus value pour clients</v>
      </c>
      <c r="H92" s="1086" t="str">
        <f ca="1">$H$8</f>
        <v>Remarques</v>
      </c>
      <c r="I92" s="1088" t="str">
        <f ca="1">' '!$A$520</f>
        <v>Statut</v>
      </c>
    </row>
    <row r="93" spans="1:9" s="641" customFormat="1" ht="23.4" x14ac:dyDescent="0.3">
      <c r="A93" s="469"/>
      <c r="B93" s="94">
        <v>1</v>
      </c>
      <c r="C93" s="217"/>
      <c r="D93" s="218"/>
      <c r="E93" s="217"/>
      <c r="F93" s="217"/>
      <c r="G93" s="95">
        <v>3</v>
      </c>
      <c r="H93" s="217"/>
      <c r="I93" s="97">
        <v>2</v>
      </c>
    </row>
    <row r="94" spans="1:9" s="641" customFormat="1" ht="23.4" x14ac:dyDescent="0.3">
      <c r="A94" s="469"/>
      <c r="B94" s="94">
        <v>2</v>
      </c>
      <c r="C94" s="217"/>
      <c r="D94" s="218"/>
      <c r="E94" s="217"/>
      <c r="F94" s="217"/>
      <c r="G94" s="95"/>
      <c r="H94" s="217"/>
      <c r="I94" s="97"/>
    </row>
    <row r="95" spans="1:9" s="641" customFormat="1" ht="23.4" x14ac:dyDescent="0.3">
      <c r="A95" s="469"/>
      <c r="B95" s="94">
        <v>3</v>
      </c>
      <c r="C95" s="217"/>
      <c r="D95" s="218"/>
      <c r="E95" s="217"/>
      <c r="F95" s="217"/>
      <c r="G95" s="95"/>
      <c r="H95" s="217"/>
      <c r="I95" s="97"/>
    </row>
    <row r="96" spans="1:9" s="641" customFormat="1" ht="23.4" x14ac:dyDescent="0.3">
      <c r="A96" s="469"/>
      <c r="B96" s="94">
        <v>4</v>
      </c>
      <c r="C96" s="217"/>
      <c r="D96" s="218"/>
      <c r="E96" s="217"/>
      <c r="F96" s="217"/>
      <c r="G96" s="95"/>
      <c r="H96" s="217"/>
      <c r="I96" s="97"/>
    </row>
    <row r="97" spans="1:9" s="641" customFormat="1" ht="23.4" x14ac:dyDescent="0.3">
      <c r="A97" s="469"/>
      <c r="B97" s="94">
        <v>5</v>
      </c>
      <c r="C97" s="217"/>
      <c r="D97" s="218"/>
      <c r="E97" s="217"/>
      <c r="F97" s="217"/>
      <c r="G97" s="95"/>
      <c r="H97" s="217"/>
      <c r="I97" s="97"/>
    </row>
    <row r="98" spans="1:9" s="641" customFormat="1" ht="23.4" x14ac:dyDescent="0.3">
      <c r="A98" s="469"/>
      <c r="B98" s="94">
        <v>6</v>
      </c>
      <c r="C98" s="217"/>
      <c r="D98" s="218"/>
      <c r="E98" s="217"/>
      <c r="F98" s="217"/>
      <c r="G98" s="95"/>
      <c r="H98" s="217"/>
      <c r="I98" s="97"/>
    </row>
    <row r="99" spans="1:9" s="641" customFormat="1" ht="23.4" x14ac:dyDescent="0.3">
      <c r="A99" s="469"/>
      <c r="B99" s="94">
        <v>7</v>
      </c>
      <c r="C99" s="217"/>
      <c r="D99" s="218"/>
      <c r="E99" s="217"/>
      <c r="F99" s="217"/>
      <c r="G99" s="95"/>
      <c r="H99" s="217"/>
      <c r="I99" s="97"/>
    </row>
    <row r="100" spans="1:9" s="641" customFormat="1" ht="23.4" x14ac:dyDescent="0.3">
      <c r="A100" s="469"/>
      <c r="B100" s="94">
        <v>8</v>
      </c>
      <c r="C100" s="217"/>
      <c r="D100" s="218"/>
      <c r="E100" s="217"/>
      <c r="F100" s="217"/>
      <c r="G100" s="95"/>
      <c r="H100" s="217"/>
      <c r="I100" s="97"/>
    </row>
    <row r="101" spans="1:9" s="641" customFormat="1" ht="23.4" x14ac:dyDescent="0.3">
      <c r="A101" s="469"/>
      <c r="B101" s="94">
        <v>9</v>
      </c>
      <c r="C101" s="217"/>
      <c r="D101" s="218"/>
      <c r="E101" s="217"/>
      <c r="F101" s="217"/>
      <c r="G101" s="95"/>
      <c r="H101" s="217"/>
      <c r="I101" s="97"/>
    </row>
    <row r="102" spans="1:9" s="641" customFormat="1" ht="23.4" x14ac:dyDescent="0.3">
      <c r="A102" s="469"/>
      <c r="B102" s="98">
        <v>10</v>
      </c>
      <c r="C102" s="219"/>
      <c r="D102" s="220"/>
      <c r="E102" s="219"/>
      <c r="F102" s="219"/>
      <c r="G102" s="99"/>
      <c r="H102" s="219"/>
      <c r="I102" s="101"/>
    </row>
    <row r="103" spans="1:9" ht="18.75" customHeight="1" x14ac:dyDescent="0.3">
      <c r="B103" s="1089"/>
      <c r="C103" s="1090" t="s">
        <v>504</v>
      </c>
      <c r="D103" s="1091">
        <f>SUM(D93:D102)</f>
        <v>0</v>
      </c>
      <c r="E103" s="1092"/>
      <c r="F103" s="1092"/>
      <c r="G103" s="1092"/>
      <c r="H103" s="1092"/>
      <c r="I103" s="1092"/>
    </row>
    <row r="104" spans="1:9" ht="18.75" customHeight="1" x14ac:dyDescent="0.3">
      <c r="B104" s="1020"/>
    </row>
    <row r="105" spans="1:9" ht="18" customHeight="1" x14ac:dyDescent="0.3">
      <c r="B105" s="1084" t="str">
        <f ca="1">CONCATENATE(' '!A489," (",' '!$A$484,")")</f>
        <v>Gestion des ressources humaines (Activités de soutien)</v>
      </c>
      <c r="C105" s="1084"/>
      <c r="D105" s="1084"/>
      <c r="E105" s="1084"/>
      <c r="F105" s="1084"/>
      <c r="G105" s="1084"/>
      <c r="H105" s="1084"/>
      <c r="I105" s="1084"/>
    </row>
    <row r="106" spans="1:9" s="942" customFormat="1" ht="27.6" x14ac:dyDescent="0.3">
      <c r="A106" s="469"/>
      <c r="B106" s="1085" t="str">
        <f ca="1">' '!$A$510</f>
        <v>No.</v>
      </c>
      <c r="C106" s="1086" t="str">
        <f ca="1">' '!$A$498</f>
        <v>Activité</v>
      </c>
      <c r="D106" s="1086" t="str">
        <f ca="1">' '!$A$727</f>
        <v>en %</v>
      </c>
      <c r="E106" s="1086" t="str">
        <f ca="1">$E$8</f>
        <v>Forces principales</v>
      </c>
      <c r="F106" s="1086" t="str">
        <f ca="1">$F$8</f>
        <v>Faiblesses principales</v>
      </c>
      <c r="G106" s="1087" t="str">
        <f ca="1">' '!$A$517</f>
        <v>Plus value pour clients</v>
      </c>
      <c r="H106" s="1086" t="str">
        <f ca="1">$H$8</f>
        <v>Remarques</v>
      </c>
      <c r="I106" s="1088" t="str">
        <f ca="1">' '!$A$520</f>
        <v>Statut</v>
      </c>
    </row>
    <row r="107" spans="1:9" s="641" customFormat="1" ht="23.4" x14ac:dyDescent="0.3">
      <c r="A107" s="469"/>
      <c r="B107" s="94">
        <v>1</v>
      </c>
      <c r="C107" s="217"/>
      <c r="D107" s="218"/>
      <c r="E107" s="217"/>
      <c r="F107" s="217"/>
      <c r="G107" s="95">
        <v>3</v>
      </c>
      <c r="H107" s="217"/>
      <c r="I107" s="97">
        <v>2</v>
      </c>
    </row>
    <row r="108" spans="1:9" s="641" customFormat="1" ht="23.4" x14ac:dyDescent="0.3">
      <c r="A108" s="469"/>
      <c r="B108" s="94">
        <v>2</v>
      </c>
      <c r="C108" s="217"/>
      <c r="D108" s="218"/>
      <c r="E108" s="217"/>
      <c r="F108" s="217"/>
      <c r="G108" s="95"/>
      <c r="H108" s="217"/>
      <c r="I108" s="97"/>
    </row>
    <row r="109" spans="1:9" s="641" customFormat="1" ht="23.4" x14ac:dyDescent="0.3">
      <c r="A109" s="469"/>
      <c r="B109" s="94">
        <v>3</v>
      </c>
      <c r="C109" s="217"/>
      <c r="D109" s="218"/>
      <c r="E109" s="217"/>
      <c r="F109" s="217"/>
      <c r="G109" s="95"/>
      <c r="H109" s="217"/>
      <c r="I109" s="97"/>
    </row>
    <row r="110" spans="1:9" s="641" customFormat="1" ht="23.4" x14ac:dyDescent="0.3">
      <c r="A110" s="469"/>
      <c r="B110" s="94">
        <v>4</v>
      </c>
      <c r="C110" s="217"/>
      <c r="D110" s="218"/>
      <c r="E110" s="217"/>
      <c r="F110" s="217"/>
      <c r="G110" s="95"/>
      <c r="H110" s="217"/>
      <c r="I110" s="97"/>
    </row>
    <row r="111" spans="1:9" s="641" customFormat="1" ht="23.4" x14ac:dyDescent="0.3">
      <c r="A111" s="469"/>
      <c r="B111" s="94">
        <v>5</v>
      </c>
      <c r="C111" s="217"/>
      <c r="D111" s="218"/>
      <c r="E111" s="217"/>
      <c r="F111" s="217"/>
      <c r="G111" s="95"/>
      <c r="H111" s="217"/>
      <c r="I111" s="97"/>
    </row>
    <row r="112" spans="1:9" s="641" customFormat="1" ht="23.4" x14ac:dyDescent="0.3">
      <c r="A112" s="469"/>
      <c r="B112" s="94">
        <v>6</v>
      </c>
      <c r="C112" s="217"/>
      <c r="D112" s="218"/>
      <c r="E112" s="217"/>
      <c r="F112" s="217"/>
      <c r="G112" s="95"/>
      <c r="H112" s="217"/>
      <c r="I112" s="97"/>
    </row>
    <row r="113" spans="1:9" s="641" customFormat="1" ht="23.4" x14ac:dyDescent="0.3">
      <c r="A113" s="469"/>
      <c r="B113" s="94">
        <v>7</v>
      </c>
      <c r="C113" s="217"/>
      <c r="D113" s="218"/>
      <c r="E113" s="217"/>
      <c r="F113" s="217"/>
      <c r="G113" s="95"/>
      <c r="H113" s="217"/>
      <c r="I113" s="97"/>
    </row>
    <row r="114" spans="1:9" s="641" customFormat="1" ht="23.4" x14ac:dyDescent="0.3">
      <c r="A114" s="469"/>
      <c r="B114" s="94">
        <v>8</v>
      </c>
      <c r="C114" s="217"/>
      <c r="D114" s="218"/>
      <c r="E114" s="217"/>
      <c r="F114" s="217"/>
      <c r="G114" s="95"/>
      <c r="H114" s="217"/>
      <c r="I114" s="97"/>
    </row>
    <row r="115" spans="1:9" s="641" customFormat="1" ht="23.4" x14ac:dyDescent="0.3">
      <c r="A115" s="469"/>
      <c r="B115" s="94">
        <v>9</v>
      </c>
      <c r="C115" s="217"/>
      <c r="D115" s="218"/>
      <c r="E115" s="217"/>
      <c r="F115" s="217"/>
      <c r="G115" s="95"/>
      <c r="H115" s="217"/>
      <c r="I115" s="97"/>
    </row>
    <row r="116" spans="1:9" s="641" customFormat="1" ht="23.4" x14ac:dyDescent="0.3">
      <c r="A116" s="469"/>
      <c r="B116" s="98">
        <v>10</v>
      </c>
      <c r="C116" s="219"/>
      <c r="D116" s="220"/>
      <c r="E116" s="219"/>
      <c r="F116" s="219"/>
      <c r="G116" s="99"/>
      <c r="H116" s="219"/>
      <c r="I116" s="101"/>
    </row>
    <row r="117" spans="1:9" ht="18.75" customHeight="1" x14ac:dyDescent="0.3">
      <c r="B117" s="1089"/>
      <c r="C117" s="1090" t="s">
        <v>504</v>
      </c>
      <c r="D117" s="1091">
        <f>SUM(D107:D116)</f>
        <v>0</v>
      </c>
      <c r="E117" s="1092"/>
      <c r="F117" s="1092"/>
      <c r="G117" s="1092"/>
      <c r="H117" s="1092"/>
      <c r="I117" s="1092"/>
    </row>
    <row r="118" spans="1:9" ht="18.75" customHeight="1" x14ac:dyDescent="0.3">
      <c r="B118" s="1020"/>
    </row>
    <row r="119" spans="1:9" ht="18" customHeight="1" x14ac:dyDescent="0.3">
      <c r="B119" s="1084" t="str">
        <f ca="1">CONCATENATE(' '!A490," (",' '!$A$484,")")</f>
        <v>Logistique interne (Activités de soutien)</v>
      </c>
      <c r="C119" s="1084"/>
      <c r="D119" s="1084"/>
      <c r="E119" s="1084"/>
      <c r="F119" s="1084"/>
      <c r="G119" s="1084"/>
      <c r="H119" s="1084"/>
      <c r="I119" s="1084"/>
    </row>
    <row r="120" spans="1:9" s="942" customFormat="1" ht="27.6" x14ac:dyDescent="0.3">
      <c r="A120" s="469"/>
      <c r="B120" s="1085" t="str">
        <f ca="1">' '!$A$510</f>
        <v>No.</v>
      </c>
      <c r="C120" s="1086" t="str">
        <f ca="1">' '!$A$498</f>
        <v>Activité</v>
      </c>
      <c r="D120" s="1086" t="str">
        <f ca="1">' '!$A$727</f>
        <v>en %</v>
      </c>
      <c r="E120" s="1086" t="str">
        <f ca="1">$E$8</f>
        <v>Forces principales</v>
      </c>
      <c r="F120" s="1086" t="str">
        <f ca="1">$F$8</f>
        <v>Faiblesses principales</v>
      </c>
      <c r="G120" s="1087" t="str">
        <f ca="1">' '!$A$517</f>
        <v>Plus value pour clients</v>
      </c>
      <c r="H120" s="1086" t="str">
        <f ca="1">$H$8</f>
        <v>Remarques</v>
      </c>
      <c r="I120" s="1088" t="str">
        <f ca="1">' '!$A$520</f>
        <v>Statut</v>
      </c>
    </row>
    <row r="121" spans="1:9" s="641" customFormat="1" ht="23.4" x14ac:dyDescent="0.3">
      <c r="A121" s="469"/>
      <c r="B121" s="94">
        <v>1</v>
      </c>
      <c r="C121" s="217"/>
      <c r="D121" s="218"/>
      <c r="E121" s="217"/>
      <c r="F121" s="217"/>
      <c r="G121" s="95">
        <v>3</v>
      </c>
      <c r="H121" s="217"/>
      <c r="I121" s="97">
        <v>2</v>
      </c>
    </row>
    <row r="122" spans="1:9" s="641" customFormat="1" ht="23.4" x14ac:dyDescent="0.3">
      <c r="A122" s="469"/>
      <c r="B122" s="94">
        <v>2</v>
      </c>
      <c r="C122" s="217"/>
      <c r="D122" s="218"/>
      <c r="E122" s="217"/>
      <c r="F122" s="217"/>
      <c r="G122" s="95"/>
      <c r="H122" s="217"/>
      <c r="I122" s="97"/>
    </row>
    <row r="123" spans="1:9" s="641" customFormat="1" ht="23.4" x14ac:dyDescent="0.3">
      <c r="A123" s="469"/>
      <c r="B123" s="94">
        <v>3</v>
      </c>
      <c r="C123" s="217"/>
      <c r="D123" s="218"/>
      <c r="E123" s="217"/>
      <c r="F123" s="217"/>
      <c r="G123" s="95"/>
      <c r="H123" s="217"/>
      <c r="I123" s="97"/>
    </row>
    <row r="124" spans="1:9" s="641" customFormat="1" ht="23.4" x14ac:dyDescent="0.3">
      <c r="A124" s="469"/>
      <c r="B124" s="94">
        <v>4</v>
      </c>
      <c r="C124" s="217"/>
      <c r="D124" s="218"/>
      <c r="E124" s="217"/>
      <c r="F124" s="217"/>
      <c r="G124" s="95"/>
      <c r="H124" s="217"/>
      <c r="I124" s="97"/>
    </row>
    <row r="125" spans="1:9" s="641" customFormat="1" ht="23.4" x14ac:dyDescent="0.3">
      <c r="A125" s="469"/>
      <c r="B125" s="94">
        <v>5</v>
      </c>
      <c r="C125" s="217"/>
      <c r="D125" s="218"/>
      <c r="E125" s="217"/>
      <c r="F125" s="217"/>
      <c r="G125" s="95"/>
      <c r="H125" s="217"/>
      <c r="I125" s="97"/>
    </row>
    <row r="126" spans="1:9" s="641" customFormat="1" ht="23.4" x14ac:dyDescent="0.3">
      <c r="A126" s="469"/>
      <c r="B126" s="94">
        <v>6</v>
      </c>
      <c r="C126" s="217"/>
      <c r="D126" s="218"/>
      <c r="E126" s="217"/>
      <c r="F126" s="217"/>
      <c r="G126" s="95"/>
      <c r="H126" s="217"/>
      <c r="I126" s="97"/>
    </row>
    <row r="127" spans="1:9" s="641" customFormat="1" ht="23.4" x14ac:dyDescent="0.3">
      <c r="A127" s="469"/>
      <c r="B127" s="94">
        <v>7</v>
      </c>
      <c r="C127" s="217"/>
      <c r="D127" s="218"/>
      <c r="E127" s="217"/>
      <c r="F127" s="217"/>
      <c r="G127" s="95"/>
      <c r="H127" s="217"/>
      <c r="I127" s="97"/>
    </row>
    <row r="128" spans="1:9" s="641" customFormat="1" ht="23.4" x14ac:dyDescent="0.3">
      <c r="A128" s="469"/>
      <c r="B128" s="94">
        <v>8</v>
      </c>
      <c r="C128" s="217"/>
      <c r="D128" s="218"/>
      <c r="E128" s="217"/>
      <c r="F128" s="217"/>
      <c r="G128" s="95"/>
      <c r="H128" s="217"/>
      <c r="I128" s="97"/>
    </row>
    <row r="129" spans="1:9" s="641" customFormat="1" ht="23.4" x14ac:dyDescent="0.3">
      <c r="A129" s="469"/>
      <c r="B129" s="94">
        <v>9</v>
      </c>
      <c r="C129" s="217"/>
      <c r="D129" s="218"/>
      <c r="E129" s="217"/>
      <c r="F129" s="217"/>
      <c r="G129" s="95"/>
      <c r="H129" s="217"/>
      <c r="I129" s="97"/>
    </row>
    <row r="130" spans="1:9" s="641" customFormat="1" ht="23.4" x14ac:dyDescent="0.3">
      <c r="A130" s="469"/>
      <c r="B130" s="98">
        <v>10</v>
      </c>
      <c r="C130" s="219"/>
      <c r="D130" s="220"/>
      <c r="E130" s="219"/>
      <c r="F130" s="219"/>
      <c r="G130" s="99"/>
      <c r="H130" s="219"/>
      <c r="I130" s="101"/>
    </row>
    <row r="131" spans="1:9" ht="18.75" customHeight="1" x14ac:dyDescent="0.3">
      <c r="B131" s="1089"/>
      <c r="C131" s="1090" t="s">
        <v>504</v>
      </c>
      <c r="D131" s="1091">
        <f>SUM(D121:D130)</f>
        <v>0</v>
      </c>
      <c r="E131" s="1092"/>
      <c r="F131" s="1092"/>
      <c r="G131" s="1092"/>
      <c r="H131" s="1092"/>
      <c r="I131" s="1092"/>
    </row>
    <row r="132" spans="1:9" ht="18.75" customHeight="1" x14ac:dyDescent="0.3">
      <c r="B132" s="1020"/>
    </row>
    <row r="133" spans="1:9" ht="18" customHeight="1" x14ac:dyDescent="0.3">
      <c r="B133" s="1084" t="str">
        <f ca="1">CONCATENATE(' '!A476," (",' '!$A$484,")")</f>
        <v>Infrastructure (Activités de soutien)</v>
      </c>
      <c r="C133" s="1084"/>
      <c r="D133" s="1084"/>
      <c r="E133" s="1084"/>
      <c r="F133" s="1084"/>
      <c r="G133" s="1084"/>
      <c r="H133" s="1084"/>
      <c r="I133" s="1084"/>
    </row>
    <row r="134" spans="1:9" s="942" customFormat="1" ht="27.6" x14ac:dyDescent="0.3">
      <c r="A134" s="469"/>
      <c r="B134" s="1085" t="str">
        <f ca="1">' '!$A$510</f>
        <v>No.</v>
      </c>
      <c r="C134" s="1086" t="str">
        <f ca="1">' '!$A$498</f>
        <v>Activité</v>
      </c>
      <c r="D134" s="1086" t="str">
        <f ca="1">' '!$A$727</f>
        <v>en %</v>
      </c>
      <c r="E134" s="1086" t="str">
        <f ca="1">$E$8</f>
        <v>Forces principales</v>
      </c>
      <c r="F134" s="1086" t="str">
        <f ca="1">$F$8</f>
        <v>Faiblesses principales</v>
      </c>
      <c r="G134" s="1087" t="str">
        <f ca="1">' '!$A$517</f>
        <v>Plus value pour clients</v>
      </c>
      <c r="H134" s="1086" t="str">
        <f ca="1">$H$8</f>
        <v>Remarques</v>
      </c>
      <c r="I134" s="1088" t="str">
        <f ca="1">' '!$A$520</f>
        <v>Statut</v>
      </c>
    </row>
    <row r="135" spans="1:9" s="641" customFormat="1" ht="23.4" x14ac:dyDescent="0.3">
      <c r="A135" s="469"/>
      <c r="B135" s="94">
        <v>1</v>
      </c>
      <c r="C135" s="217"/>
      <c r="D135" s="218"/>
      <c r="E135" s="217"/>
      <c r="F135" s="217"/>
      <c r="G135" s="95">
        <v>3</v>
      </c>
      <c r="H135" s="217"/>
      <c r="I135" s="97">
        <v>2</v>
      </c>
    </row>
    <row r="136" spans="1:9" s="641" customFormat="1" ht="23.4" x14ac:dyDescent="0.3">
      <c r="A136" s="469"/>
      <c r="B136" s="94">
        <v>2</v>
      </c>
      <c r="C136" s="217"/>
      <c r="D136" s="218"/>
      <c r="E136" s="217"/>
      <c r="F136" s="217"/>
      <c r="G136" s="95"/>
      <c r="H136" s="217"/>
      <c r="I136" s="97"/>
    </row>
    <row r="137" spans="1:9" s="641" customFormat="1" ht="23.4" x14ac:dyDescent="0.3">
      <c r="A137" s="469"/>
      <c r="B137" s="94">
        <v>3</v>
      </c>
      <c r="C137" s="217"/>
      <c r="D137" s="218"/>
      <c r="E137" s="217"/>
      <c r="F137" s="217"/>
      <c r="G137" s="95"/>
      <c r="H137" s="217"/>
      <c r="I137" s="97"/>
    </row>
    <row r="138" spans="1:9" s="641" customFormat="1" ht="23.4" x14ac:dyDescent="0.3">
      <c r="A138" s="469"/>
      <c r="B138" s="94">
        <v>4</v>
      </c>
      <c r="C138" s="217"/>
      <c r="D138" s="218"/>
      <c r="E138" s="217"/>
      <c r="F138" s="217"/>
      <c r="G138" s="95"/>
      <c r="H138" s="217"/>
      <c r="I138" s="97"/>
    </row>
    <row r="139" spans="1:9" s="641" customFormat="1" ht="23.4" x14ac:dyDescent="0.3">
      <c r="A139" s="469"/>
      <c r="B139" s="94">
        <v>5</v>
      </c>
      <c r="C139" s="217"/>
      <c r="D139" s="218"/>
      <c r="E139" s="217"/>
      <c r="F139" s="217"/>
      <c r="G139" s="95"/>
      <c r="H139" s="217"/>
      <c r="I139" s="97"/>
    </row>
    <row r="140" spans="1:9" s="641" customFormat="1" ht="23.4" x14ac:dyDescent="0.3">
      <c r="A140" s="469"/>
      <c r="B140" s="94">
        <v>6</v>
      </c>
      <c r="C140" s="217"/>
      <c r="D140" s="218"/>
      <c r="E140" s="217"/>
      <c r="F140" s="217"/>
      <c r="G140" s="95"/>
      <c r="H140" s="217"/>
      <c r="I140" s="97"/>
    </row>
    <row r="141" spans="1:9" s="641" customFormat="1" ht="23.4" x14ac:dyDescent="0.3">
      <c r="A141" s="469"/>
      <c r="B141" s="94">
        <v>7</v>
      </c>
      <c r="C141" s="217"/>
      <c r="D141" s="218"/>
      <c r="E141" s="217"/>
      <c r="F141" s="217"/>
      <c r="G141" s="95"/>
      <c r="H141" s="217"/>
      <c r="I141" s="97"/>
    </row>
    <row r="142" spans="1:9" s="641" customFormat="1" ht="23.4" x14ac:dyDescent="0.3">
      <c r="A142" s="469"/>
      <c r="B142" s="94">
        <v>8</v>
      </c>
      <c r="C142" s="217"/>
      <c r="D142" s="218"/>
      <c r="E142" s="217"/>
      <c r="F142" s="217"/>
      <c r="G142" s="95"/>
      <c r="H142" s="217"/>
      <c r="I142" s="97"/>
    </row>
    <row r="143" spans="1:9" s="641" customFormat="1" ht="23.4" x14ac:dyDescent="0.3">
      <c r="A143" s="469"/>
      <c r="B143" s="94">
        <v>9</v>
      </c>
      <c r="C143" s="217"/>
      <c r="D143" s="218"/>
      <c r="E143" s="217"/>
      <c r="F143" s="217"/>
      <c r="G143" s="95"/>
      <c r="H143" s="217"/>
      <c r="I143" s="97"/>
    </row>
    <row r="144" spans="1:9" s="641" customFormat="1" ht="23.4" x14ac:dyDescent="0.3">
      <c r="A144" s="469"/>
      <c r="B144" s="98">
        <v>10</v>
      </c>
      <c r="C144" s="219"/>
      <c r="D144" s="220"/>
      <c r="E144" s="219"/>
      <c r="F144" s="219"/>
      <c r="G144" s="99"/>
      <c r="H144" s="219"/>
      <c r="I144" s="101"/>
    </row>
    <row r="145" spans="2:9" ht="18.75" customHeight="1" x14ac:dyDescent="0.3">
      <c r="B145" s="1089"/>
      <c r="C145" s="1090" t="s">
        <v>504</v>
      </c>
      <c r="D145" s="1091">
        <f>SUM(D135:D144)</f>
        <v>0</v>
      </c>
      <c r="E145" s="1092"/>
      <c r="F145" s="1092"/>
      <c r="G145" s="1092"/>
      <c r="H145" s="1092"/>
      <c r="I145" s="1092"/>
    </row>
    <row r="146" spans="2:9" x14ac:dyDescent="0.3">
      <c r="B146" s="999" t="s">
        <v>1152</v>
      </c>
    </row>
  </sheetData>
  <sheetProtection sheet="1" objects="1" scenarios="1" formatCells="0" formatColumns="0" formatRows="0" insertHyperlinks="0" selectLockedCells="1" sort="0" autoFilter="0"/>
  <conditionalFormatting sqref="F19 H19:I19">
    <cfRule type="expression" dxfId="336" priority="126">
      <formula>MOD(ROW(#REF!),2)=0</formula>
    </cfRule>
    <cfRule type="expression" dxfId="335" priority="127">
      <formula>MOD(ROW(#REF!),2)=0</formula>
    </cfRule>
  </conditionalFormatting>
  <conditionalFormatting sqref="B19:E19">
    <cfRule type="expression" dxfId="334" priority="124">
      <formula>MOD(ROW(#REF!),2)=0</formula>
    </cfRule>
    <cfRule type="expression" dxfId="333" priority="125">
      <formula>MOD(ROW(#REF!),2)=0</formula>
    </cfRule>
  </conditionalFormatting>
  <conditionalFormatting sqref="G19">
    <cfRule type="expression" dxfId="332" priority="122">
      <formula>MOD(ROW(#REF!),2)=0</formula>
    </cfRule>
    <cfRule type="expression" dxfId="331" priority="123">
      <formula>MOD(ROW(#REF!),2)=0</formula>
    </cfRule>
  </conditionalFormatting>
  <conditionalFormatting sqref="I9:I18">
    <cfRule type="iconSet" priority="118">
      <iconSet iconSet="3Symbols2" showValue="0" reverse="1">
        <cfvo type="percent" val="0"/>
        <cfvo type="num" val="2"/>
        <cfvo type="num" val="3"/>
      </iconSet>
    </cfRule>
  </conditionalFormatting>
  <conditionalFormatting sqref="B9:I18">
    <cfRule type="expression" dxfId="330" priority="119">
      <formula>MOD(ROW(XFD1048576),2)=0</formula>
    </cfRule>
    <cfRule type="expression" dxfId="329" priority="120">
      <formula>MOD(ROW(XFD1),2)=0</formula>
    </cfRule>
  </conditionalFormatting>
  <conditionalFormatting sqref="F33 H33:I33">
    <cfRule type="expression" dxfId="328" priority="113">
      <formula>MOD(ROW(#REF!),2)=0</formula>
    </cfRule>
    <cfRule type="expression" dxfId="327" priority="114">
      <formula>MOD(ROW(#REF!),2)=0</formula>
    </cfRule>
  </conditionalFormatting>
  <conditionalFormatting sqref="B33:E33">
    <cfRule type="expression" dxfId="326" priority="111">
      <formula>MOD(ROW(#REF!),2)=0</formula>
    </cfRule>
    <cfRule type="expression" dxfId="325" priority="112">
      <formula>MOD(ROW(#REF!),2)=0</formula>
    </cfRule>
  </conditionalFormatting>
  <conditionalFormatting sqref="G33">
    <cfRule type="expression" dxfId="324" priority="109">
      <formula>MOD(ROW(#REF!),2)=0</formula>
    </cfRule>
    <cfRule type="expression" dxfId="323" priority="110">
      <formula>MOD(ROW(#REF!),2)=0</formula>
    </cfRule>
  </conditionalFormatting>
  <conditionalFormatting sqref="I23:I32">
    <cfRule type="iconSet" priority="105">
      <iconSet iconSet="3Symbols2" showValue="0" reverse="1">
        <cfvo type="percent" val="0"/>
        <cfvo type="num" val="2"/>
        <cfvo type="num" val="3"/>
      </iconSet>
    </cfRule>
  </conditionalFormatting>
  <conditionalFormatting sqref="B23:I32">
    <cfRule type="expression" dxfId="322" priority="106">
      <formula>MOD(ROW(XFD14),2)=0</formula>
    </cfRule>
    <cfRule type="expression" dxfId="321" priority="107">
      <formula>MOD(ROW(XFD15),2)=0</formula>
    </cfRule>
  </conditionalFormatting>
  <conditionalFormatting sqref="F47 H47:I47">
    <cfRule type="expression" dxfId="320" priority="100">
      <formula>MOD(ROW(#REF!),2)=0</formula>
    </cfRule>
    <cfRule type="expression" dxfId="319" priority="101">
      <formula>MOD(ROW(#REF!),2)=0</formula>
    </cfRule>
  </conditionalFormatting>
  <conditionalFormatting sqref="B47:E47">
    <cfRule type="expression" dxfId="318" priority="98">
      <formula>MOD(ROW(#REF!),2)=0</formula>
    </cfRule>
    <cfRule type="expression" dxfId="317" priority="99">
      <formula>MOD(ROW(#REF!),2)=0</formula>
    </cfRule>
  </conditionalFormatting>
  <conditionalFormatting sqref="G47">
    <cfRule type="expression" dxfId="316" priority="96">
      <formula>MOD(ROW(#REF!),2)=0</formula>
    </cfRule>
    <cfRule type="expression" dxfId="315" priority="97">
      <formula>MOD(ROW(#REF!),2)=0</formula>
    </cfRule>
  </conditionalFormatting>
  <conditionalFormatting sqref="I37:I46">
    <cfRule type="iconSet" priority="92">
      <iconSet iconSet="3Symbols2" showValue="0" reverse="1">
        <cfvo type="percent" val="0"/>
        <cfvo type="num" val="2"/>
        <cfvo type="num" val="3"/>
      </iconSet>
    </cfRule>
  </conditionalFormatting>
  <conditionalFormatting sqref="B37:I46">
    <cfRule type="expression" dxfId="314" priority="93">
      <formula>MOD(ROW(XFD28),2)=0</formula>
    </cfRule>
    <cfRule type="expression" dxfId="313" priority="94">
      <formula>MOD(ROW(XFD29),2)=0</formula>
    </cfRule>
  </conditionalFormatting>
  <conditionalFormatting sqref="F61 H61:I61">
    <cfRule type="expression" dxfId="312" priority="87">
      <formula>MOD(ROW(#REF!),2)=0</formula>
    </cfRule>
    <cfRule type="expression" dxfId="311" priority="88">
      <formula>MOD(ROW(#REF!),2)=0</formula>
    </cfRule>
  </conditionalFormatting>
  <conditionalFormatting sqref="B61:E61">
    <cfRule type="expression" dxfId="310" priority="85">
      <formula>MOD(ROW(#REF!),2)=0</formula>
    </cfRule>
    <cfRule type="expression" dxfId="309" priority="86">
      <formula>MOD(ROW(#REF!),2)=0</formula>
    </cfRule>
  </conditionalFormatting>
  <conditionalFormatting sqref="G61">
    <cfRule type="expression" dxfId="308" priority="83">
      <formula>MOD(ROW(#REF!),2)=0</formula>
    </cfRule>
    <cfRule type="expression" dxfId="307" priority="84">
      <formula>MOD(ROW(#REF!),2)=0</formula>
    </cfRule>
  </conditionalFormatting>
  <conditionalFormatting sqref="I51:I60">
    <cfRule type="iconSet" priority="79">
      <iconSet iconSet="3Symbols2" showValue="0" reverse="1">
        <cfvo type="percent" val="0"/>
        <cfvo type="num" val="2"/>
        <cfvo type="num" val="3"/>
      </iconSet>
    </cfRule>
  </conditionalFormatting>
  <conditionalFormatting sqref="B51:I60">
    <cfRule type="expression" dxfId="306" priority="80">
      <formula>MOD(ROW(XFD42),2)=0</formula>
    </cfRule>
    <cfRule type="expression" dxfId="305" priority="81">
      <formula>MOD(ROW(XFD43),2)=0</formula>
    </cfRule>
  </conditionalFormatting>
  <conditionalFormatting sqref="F75 H75:I75">
    <cfRule type="expression" dxfId="304" priority="74">
      <formula>MOD(ROW(#REF!),2)=0</formula>
    </cfRule>
    <cfRule type="expression" dxfId="303" priority="75">
      <formula>MOD(ROW(#REF!),2)=0</formula>
    </cfRule>
  </conditionalFormatting>
  <conditionalFormatting sqref="B75:E75">
    <cfRule type="expression" dxfId="302" priority="72">
      <formula>MOD(ROW(#REF!),2)=0</formula>
    </cfRule>
    <cfRule type="expression" dxfId="301" priority="73">
      <formula>MOD(ROW(#REF!),2)=0</formula>
    </cfRule>
  </conditionalFormatting>
  <conditionalFormatting sqref="G75">
    <cfRule type="expression" dxfId="300" priority="70">
      <formula>MOD(ROW(#REF!),2)=0</formula>
    </cfRule>
    <cfRule type="expression" dxfId="299" priority="71">
      <formula>MOD(ROW(#REF!),2)=0</formula>
    </cfRule>
  </conditionalFormatting>
  <conditionalFormatting sqref="I65:I74">
    <cfRule type="iconSet" priority="66">
      <iconSet iconSet="3Symbols2" showValue="0" reverse="1">
        <cfvo type="percent" val="0"/>
        <cfvo type="num" val="2"/>
        <cfvo type="num" val="3"/>
      </iconSet>
    </cfRule>
  </conditionalFormatting>
  <conditionalFormatting sqref="B65:I74">
    <cfRule type="expression" dxfId="298" priority="67">
      <formula>MOD(ROW(XFD56),2)=0</formula>
    </cfRule>
    <cfRule type="expression" dxfId="297" priority="68">
      <formula>MOD(ROW(XFD57),2)=0</formula>
    </cfRule>
  </conditionalFormatting>
  <conditionalFormatting sqref="F89 H89:I89">
    <cfRule type="expression" dxfId="296" priority="61">
      <formula>MOD(ROW(#REF!),2)=0</formula>
    </cfRule>
    <cfRule type="expression" dxfId="295" priority="62">
      <formula>MOD(ROW(#REF!),2)=0</formula>
    </cfRule>
  </conditionalFormatting>
  <conditionalFormatting sqref="B89:E89">
    <cfRule type="expression" dxfId="294" priority="59">
      <formula>MOD(ROW(#REF!),2)=0</formula>
    </cfRule>
    <cfRule type="expression" dxfId="293" priority="60">
      <formula>MOD(ROW(#REF!),2)=0</formula>
    </cfRule>
  </conditionalFormatting>
  <conditionalFormatting sqref="G89">
    <cfRule type="expression" dxfId="292" priority="57">
      <formula>MOD(ROW(#REF!),2)=0</formula>
    </cfRule>
    <cfRule type="expression" dxfId="291" priority="58">
      <formula>MOD(ROW(#REF!),2)=0</formula>
    </cfRule>
  </conditionalFormatting>
  <conditionalFormatting sqref="I79:I88">
    <cfRule type="iconSet" priority="53">
      <iconSet iconSet="3Symbols2" showValue="0" reverse="1">
        <cfvo type="percent" val="0"/>
        <cfvo type="num" val="2"/>
        <cfvo type="num" val="3"/>
      </iconSet>
    </cfRule>
  </conditionalFormatting>
  <conditionalFormatting sqref="B79:I88">
    <cfRule type="expression" dxfId="290" priority="54">
      <formula>MOD(ROW(XFD70),2)=0</formula>
    </cfRule>
    <cfRule type="expression" dxfId="289" priority="55">
      <formula>MOD(ROW(XFD71),2)=0</formula>
    </cfRule>
  </conditionalFormatting>
  <conditionalFormatting sqref="F103 H103:I103">
    <cfRule type="expression" dxfId="288" priority="48">
      <formula>MOD(ROW(#REF!),2)=0</formula>
    </cfRule>
    <cfRule type="expression" dxfId="287" priority="49">
      <formula>MOD(ROW(#REF!),2)=0</formula>
    </cfRule>
  </conditionalFormatting>
  <conditionalFormatting sqref="B103:E103">
    <cfRule type="expression" dxfId="286" priority="46">
      <formula>MOD(ROW(#REF!),2)=0</formula>
    </cfRule>
    <cfRule type="expression" dxfId="285" priority="47">
      <formula>MOD(ROW(#REF!),2)=0</formula>
    </cfRule>
  </conditionalFormatting>
  <conditionalFormatting sqref="G103">
    <cfRule type="expression" dxfId="284" priority="44">
      <formula>MOD(ROW(#REF!),2)=0</formula>
    </cfRule>
    <cfRule type="expression" dxfId="283" priority="45">
      <formula>MOD(ROW(#REF!),2)=0</formula>
    </cfRule>
  </conditionalFormatting>
  <conditionalFormatting sqref="I93:I102">
    <cfRule type="iconSet" priority="40">
      <iconSet iconSet="3Symbols2" showValue="0" reverse="1">
        <cfvo type="percent" val="0"/>
        <cfvo type="num" val="2"/>
        <cfvo type="num" val="3"/>
      </iconSet>
    </cfRule>
  </conditionalFormatting>
  <conditionalFormatting sqref="B93:I102">
    <cfRule type="expression" dxfId="282" priority="41">
      <formula>MOD(ROW(XFD84),2)=0</formula>
    </cfRule>
    <cfRule type="expression" dxfId="281" priority="42">
      <formula>MOD(ROW(XFD85),2)=0</formula>
    </cfRule>
  </conditionalFormatting>
  <conditionalFormatting sqref="F117 H117:I117">
    <cfRule type="expression" dxfId="280" priority="35">
      <formula>MOD(ROW(#REF!),2)=0</formula>
    </cfRule>
    <cfRule type="expression" dxfId="279" priority="36">
      <formula>MOD(ROW(#REF!),2)=0</formula>
    </cfRule>
  </conditionalFormatting>
  <conditionalFormatting sqref="B117:E117">
    <cfRule type="expression" dxfId="278" priority="33">
      <formula>MOD(ROW(#REF!),2)=0</formula>
    </cfRule>
    <cfRule type="expression" dxfId="277" priority="34">
      <formula>MOD(ROW(#REF!),2)=0</formula>
    </cfRule>
  </conditionalFormatting>
  <conditionalFormatting sqref="G117">
    <cfRule type="expression" dxfId="276" priority="31">
      <formula>MOD(ROW(#REF!),2)=0</formula>
    </cfRule>
    <cfRule type="expression" dxfId="275" priority="32">
      <formula>MOD(ROW(#REF!),2)=0</formula>
    </cfRule>
  </conditionalFormatting>
  <conditionalFormatting sqref="I107:I116">
    <cfRule type="iconSet" priority="27">
      <iconSet iconSet="3Symbols2" showValue="0" reverse="1">
        <cfvo type="percent" val="0"/>
        <cfvo type="num" val="2"/>
        <cfvo type="num" val="3"/>
      </iconSet>
    </cfRule>
  </conditionalFormatting>
  <conditionalFormatting sqref="B107:I116">
    <cfRule type="expression" dxfId="274" priority="28">
      <formula>MOD(ROW(XFD98),2)=0</formula>
    </cfRule>
    <cfRule type="expression" dxfId="273" priority="29">
      <formula>MOD(ROW(XFD99),2)=0</formula>
    </cfRule>
  </conditionalFormatting>
  <conditionalFormatting sqref="F131 H131:I131">
    <cfRule type="expression" dxfId="272" priority="22">
      <formula>MOD(ROW(#REF!),2)=0</formula>
    </cfRule>
    <cfRule type="expression" dxfId="271" priority="23">
      <formula>MOD(ROW(#REF!),2)=0</formula>
    </cfRule>
  </conditionalFormatting>
  <conditionalFormatting sqref="B131:E131">
    <cfRule type="expression" dxfId="270" priority="20">
      <formula>MOD(ROW(#REF!),2)=0</formula>
    </cfRule>
    <cfRule type="expression" dxfId="269" priority="21">
      <formula>MOD(ROW(#REF!),2)=0</formula>
    </cfRule>
  </conditionalFormatting>
  <conditionalFormatting sqref="G131">
    <cfRule type="expression" dxfId="268" priority="18">
      <formula>MOD(ROW(#REF!),2)=0</formula>
    </cfRule>
    <cfRule type="expression" dxfId="267" priority="19">
      <formula>MOD(ROW(#REF!),2)=0</formula>
    </cfRule>
  </conditionalFormatting>
  <conditionalFormatting sqref="I121:I130">
    <cfRule type="iconSet" priority="14">
      <iconSet iconSet="3Symbols2" showValue="0" reverse="1">
        <cfvo type="percent" val="0"/>
        <cfvo type="num" val="2"/>
        <cfvo type="num" val="3"/>
      </iconSet>
    </cfRule>
  </conditionalFormatting>
  <conditionalFormatting sqref="B121:I130">
    <cfRule type="expression" dxfId="266" priority="15">
      <formula>MOD(ROW(XFD112),2)=0</formula>
    </cfRule>
    <cfRule type="expression" dxfId="265" priority="16">
      <formula>MOD(ROW(XFD113),2)=0</formula>
    </cfRule>
  </conditionalFormatting>
  <conditionalFormatting sqref="F145 H145:I145">
    <cfRule type="expression" dxfId="264" priority="9">
      <formula>MOD(ROW(#REF!),2)=0</formula>
    </cfRule>
    <cfRule type="expression" dxfId="263" priority="10">
      <formula>MOD(ROW(#REF!),2)=0</formula>
    </cfRule>
  </conditionalFormatting>
  <conditionalFormatting sqref="B145:E145">
    <cfRule type="expression" dxfId="262" priority="7">
      <formula>MOD(ROW(#REF!),2)=0</formula>
    </cfRule>
    <cfRule type="expression" dxfId="261" priority="8">
      <formula>MOD(ROW(#REF!),2)=0</formula>
    </cfRule>
  </conditionalFormatting>
  <conditionalFormatting sqref="G145">
    <cfRule type="expression" dxfId="260" priority="5">
      <formula>MOD(ROW(#REF!),2)=0</formula>
    </cfRule>
    <cfRule type="expression" dxfId="259" priority="6">
      <formula>MOD(ROW(#REF!),2)=0</formula>
    </cfRule>
  </conditionalFormatting>
  <conditionalFormatting sqref="I135:I144">
    <cfRule type="iconSet" priority="1">
      <iconSet iconSet="3Symbols2" showValue="0" reverse="1">
        <cfvo type="percent" val="0"/>
        <cfvo type="num" val="2"/>
        <cfvo type="num" val="3"/>
      </iconSet>
    </cfRule>
  </conditionalFormatting>
  <conditionalFormatting sqref="B135:I144">
    <cfRule type="expression" dxfId="258" priority="2">
      <formula>MOD(ROW(XFD126),2)=0</formula>
    </cfRule>
    <cfRule type="expression" dxfId="257" priority="3">
      <formula>MOD(ROW(XFD127),2)=0</formula>
    </cfRule>
  </conditionalFormatting>
  <dataValidations count="3">
    <dataValidation showInputMessage="1" showErrorMessage="1" sqref="G20 G34 G48 G62 G76 G90 G104 G118 G132" xr:uid="{FAB8419F-DFE8-48D8-98B5-B6B158B99E32}"/>
    <dataValidation type="list" showInputMessage="1" showErrorMessage="1" sqref="G9:G18 G51:G60 G135:G144 G37:G46 G65:G74 G79:G88 G93:G102 G107:G116 G121:G130 G23:G32" xr:uid="{FBBD84CF-6F19-4FA7-B1B5-85CCBFBA39BB}">
      <formula1>"0,1,2,3,4"</formula1>
    </dataValidation>
    <dataValidation type="list" showInputMessage="1" showErrorMessage="1" sqref="I23:I34 I37:I48 I51:I62 I9:I19 I65:I76 I79:I90 I93:I104 I107:I118 I121:I132 I135:I145" xr:uid="{FAA12BF1-5081-4ED2-B7B1-EB0C345D674B}">
      <formula1>"1,2,3"</formula1>
    </dataValidation>
  </dataValidations>
  <hyperlinks>
    <hyperlink ref="A4" location="x!A192" display="x!A192" xr:uid="{7345A3B8-7600-4EEB-923A-05B1918F2759}"/>
  </hyperlinks>
  <printOptions horizontalCentered="1"/>
  <pageMargins left="0.23622047244094491" right="0.23622047244094491" top="0.35433070866141736" bottom="0.35433070866141736" header="0.11811023622047245" footer="0.31496062992125984"/>
  <pageSetup paperSize="8" scale="90" orientation="portrait" r:id="rId1"/>
  <headerFooter>
    <oddFooter>&amp;L&amp;8&amp;K00-048(c) S.Imboden&amp;R&amp;8&amp;K00-048Seite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69345" r:id="rId4" name="Check Box 25">
              <controlPr defaultSize="0" print="0" autoFill="0" autoLine="0" autoPict="0" altText="">
                <anchor moveWithCells="1">
                  <from>
                    <xdr:col>0</xdr:col>
                    <xdr:colOff>457200</xdr:colOff>
                    <xdr:row>2</xdr:row>
                    <xdr:rowOff>60960</xdr:rowOff>
                  </from>
                  <to>
                    <xdr:col>1</xdr:col>
                    <xdr:colOff>190500</xdr:colOff>
                    <xdr:row>2</xdr:row>
                    <xdr:rowOff>327660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iconSet" priority="128" id="{31975A89-C2E7-41F2-967D-A1956C4B0C01}">
            <x14:iconSet iconSet="5Boxes">
              <x14:cfvo type="percent">
                <xm:f>0</xm:f>
              </x14:cfvo>
              <x14:cfvo type="num">
                <xm:f>1</xm:f>
              </x14:cfvo>
              <x14:cfvo type="num">
                <xm:f>2</xm:f>
              </x14:cfvo>
              <x14:cfvo type="num">
                <xm:f>3</xm:f>
              </x14:cfvo>
              <x14:cfvo type="num">
                <xm:f>4</xm:f>
              </x14:cfvo>
            </x14:iconSet>
          </x14:cfRule>
          <xm:sqref>F19 H19:I19</xm:sqref>
        </x14:conditionalFormatting>
        <x14:conditionalFormatting xmlns:xm="http://schemas.microsoft.com/office/excel/2006/main">
          <x14:cfRule type="iconSet" priority="129" id="{872EFE54-9185-4CFE-82CF-627907AFD367}">
            <x14:iconSet iconSet="5Boxes">
              <x14:cfvo type="percent">
                <xm:f>0</xm:f>
              </x14:cfvo>
              <x14:cfvo type="num">
                <xm:f>1</xm:f>
              </x14:cfvo>
              <x14:cfvo type="num">
                <xm:f>2</xm:f>
              </x14:cfvo>
              <x14:cfvo type="num">
                <xm:f>3</xm:f>
              </x14:cfvo>
              <x14:cfvo type="num">
                <xm:f>4</xm:f>
              </x14:cfvo>
            </x14:iconSet>
          </x14:cfRule>
          <xm:sqref>E19</xm:sqref>
        </x14:conditionalFormatting>
        <x14:conditionalFormatting xmlns:xm="http://schemas.microsoft.com/office/excel/2006/main">
          <x14:cfRule type="iconSet" priority="121" id="{045A5E71-1033-4BEB-88A2-3E3D23425164}">
            <x14:iconSet iconSet="5Boxes">
              <x14:cfvo type="percent">
                <xm:f>0</xm:f>
              </x14:cfvo>
              <x14:cfvo type="num">
                <xm:f>1</xm:f>
              </x14:cfvo>
              <x14:cfvo type="num">
                <xm:f>2</xm:f>
              </x14:cfvo>
              <x14:cfvo type="num">
                <xm:f>3</xm:f>
              </x14:cfvo>
              <x14:cfvo type="num">
                <xm:f>4</xm:f>
              </x14:cfvo>
            </x14:iconSet>
          </x14:cfRule>
          <xm:sqref>G19</xm:sqref>
        </x14:conditionalFormatting>
        <x14:conditionalFormatting xmlns:xm="http://schemas.microsoft.com/office/excel/2006/main">
          <x14:cfRule type="iconSet" priority="130" id="{05906DD0-052B-4CF8-AEE5-04A9A517AC99}">
            <x14:iconSet iconSet="5Boxes">
              <x14:cfvo type="percent">
                <xm:f>0</xm:f>
              </x14:cfvo>
              <x14:cfvo type="num">
                <xm:f>1</xm:f>
              </x14:cfvo>
              <x14:cfvo type="num">
                <xm:f>2</xm:f>
              </x14:cfvo>
              <x14:cfvo type="num">
                <xm:f>3</xm:f>
              </x14:cfvo>
              <x14:cfvo type="num">
                <xm:f>4</xm:f>
              </x14:cfvo>
            </x14:iconSet>
          </x14:cfRule>
          <xm:sqref>G9:G18</xm:sqref>
        </x14:conditionalFormatting>
        <x14:conditionalFormatting xmlns:xm="http://schemas.microsoft.com/office/excel/2006/main">
          <x14:cfRule type="iconSet" priority="115" id="{A9D04F38-BA35-4927-A710-81F82C79B429}">
            <x14:iconSet iconSet="5Boxes">
              <x14:cfvo type="percent">
                <xm:f>0</xm:f>
              </x14:cfvo>
              <x14:cfvo type="num">
                <xm:f>1</xm:f>
              </x14:cfvo>
              <x14:cfvo type="num">
                <xm:f>2</xm:f>
              </x14:cfvo>
              <x14:cfvo type="num">
                <xm:f>3</xm:f>
              </x14:cfvo>
              <x14:cfvo type="num">
                <xm:f>4</xm:f>
              </x14:cfvo>
            </x14:iconSet>
          </x14:cfRule>
          <xm:sqref>F33 H33:I33</xm:sqref>
        </x14:conditionalFormatting>
        <x14:conditionalFormatting xmlns:xm="http://schemas.microsoft.com/office/excel/2006/main">
          <x14:cfRule type="iconSet" priority="116" id="{944A54CD-6AE4-4CDF-97A4-6503CEFC464B}">
            <x14:iconSet iconSet="5Boxes">
              <x14:cfvo type="percent">
                <xm:f>0</xm:f>
              </x14:cfvo>
              <x14:cfvo type="num">
                <xm:f>1</xm:f>
              </x14:cfvo>
              <x14:cfvo type="num">
                <xm:f>2</xm:f>
              </x14:cfvo>
              <x14:cfvo type="num">
                <xm:f>3</xm:f>
              </x14:cfvo>
              <x14:cfvo type="num">
                <xm:f>4</xm:f>
              </x14:cfvo>
            </x14:iconSet>
          </x14:cfRule>
          <xm:sqref>E33</xm:sqref>
        </x14:conditionalFormatting>
        <x14:conditionalFormatting xmlns:xm="http://schemas.microsoft.com/office/excel/2006/main">
          <x14:cfRule type="iconSet" priority="108" id="{53F0FCC4-6472-4C4E-9533-5495E5277CD2}">
            <x14:iconSet iconSet="5Boxes">
              <x14:cfvo type="percent">
                <xm:f>0</xm:f>
              </x14:cfvo>
              <x14:cfvo type="num">
                <xm:f>1</xm:f>
              </x14:cfvo>
              <x14:cfvo type="num">
                <xm:f>2</xm:f>
              </x14:cfvo>
              <x14:cfvo type="num">
                <xm:f>3</xm:f>
              </x14:cfvo>
              <x14:cfvo type="num">
                <xm:f>4</xm:f>
              </x14:cfvo>
            </x14:iconSet>
          </x14:cfRule>
          <xm:sqref>G33</xm:sqref>
        </x14:conditionalFormatting>
        <x14:conditionalFormatting xmlns:xm="http://schemas.microsoft.com/office/excel/2006/main">
          <x14:cfRule type="iconSet" priority="117" id="{387269AA-3F95-4419-958A-D1D1D44DB376}">
            <x14:iconSet iconSet="5Boxes">
              <x14:cfvo type="percent">
                <xm:f>0</xm:f>
              </x14:cfvo>
              <x14:cfvo type="num">
                <xm:f>1</xm:f>
              </x14:cfvo>
              <x14:cfvo type="num">
                <xm:f>2</xm:f>
              </x14:cfvo>
              <x14:cfvo type="num">
                <xm:f>3</xm:f>
              </x14:cfvo>
              <x14:cfvo type="num">
                <xm:f>4</xm:f>
              </x14:cfvo>
            </x14:iconSet>
          </x14:cfRule>
          <xm:sqref>G23:G32</xm:sqref>
        </x14:conditionalFormatting>
        <x14:conditionalFormatting xmlns:xm="http://schemas.microsoft.com/office/excel/2006/main">
          <x14:cfRule type="iconSet" priority="102" id="{D225B606-945F-4F53-BA8A-B1AF5B11D10F}">
            <x14:iconSet iconSet="5Boxes">
              <x14:cfvo type="percent">
                <xm:f>0</xm:f>
              </x14:cfvo>
              <x14:cfvo type="num">
                <xm:f>1</xm:f>
              </x14:cfvo>
              <x14:cfvo type="num">
                <xm:f>2</xm:f>
              </x14:cfvo>
              <x14:cfvo type="num">
                <xm:f>3</xm:f>
              </x14:cfvo>
              <x14:cfvo type="num">
                <xm:f>4</xm:f>
              </x14:cfvo>
            </x14:iconSet>
          </x14:cfRule>
          <xm:sqref>F47 H47:I47</xm:sqref>
        </x14:conditionalFormatting>
        <x14:conditionalFormatting xmlns:xm="http://schemas.microsoft.com/office/excel/2006/main">
          <x14:cfRule type="iconSet" priority="103" id="{DF60D800-DC63-4C8C-8234-7E1F90353BDD}">
            <x14:iconSet iconSet="5Boxes">
              <x14:cfvo type="percent">
                <xm:f>0</xm:f>
              </x14:cfvo>
              <x14:cfvo type="num">
                <xm:f>1</xm:f>
              </x14:cfvo>
              <x14:cfvo type="num">
                <xm:f>2</xm:f>
              </x14:cfvo>
              <x14:cfvo type="num">
                <xm:f>3</xm:f>
              </x14:cfvo>
              <x14:cfvo type="num">
                <xm:f>4</xm:f>
              </x14:cfvo>
            </x14:iconSet>
          </x14:cfRule>
          <xm:sqref>E47</xm:sqref>
        </x14:conditionalFormatting>
        <x14:conditionalFormatting xmlns:xm="http://schemas.microsoft.com/office/excel/2006/main">
          <x14:cfRule type="iconSet" priority="95" id="{794DA0BA-0892-4A73-A832-5455E7D43EA7}">
            <x14:iconSet iconSet="5Boxes">
              <x14:cfvo type="percent">
                <xm:f>0</xm:f>
              </x14:cfvo>
              <x14:cfvo type="num">
                <xm:f>1</xm:f>
              </x14:cfvo>
              <x14:cfvo type="num">
                <xm:f>2</xm:f>
              </x14:cfvo>
              <x14:cfvo type="num">
                <xm:f>3</xm:f>
              </x14:cfvo>
              <x14:cfvo type="num">
                <xm:f>4</xm:f>
              </x14:cfvo>
            </x14:iconSet>
          </x14:cfRule>
          <xm:sqref>G47</xm:sqref>
        </x14:conditionalFormatting>
        <x14:conditionalFormatting xmlns:xm="http://schemas.microsoft.com/office/excel/2006/main">
          <x14:cfRule type="iconSet" priority="104" id="{2FF83F58-55C0-4265-A24B-58049FBC69BA}">
            <x14:iconSet iconSet="5Boxes">
              <x14:cfvo type="percent">
                <xm:f>0</xm:f>
              </x14:cfvo>
              <x14:cfvo type="num">
                <xm:f>1</xm:f>
              </x14:cfvo>
              <x14:cfvo type="num">
                <xm:f>2</xm:f>
              </x14:cfvo>
              <x14:cfvo type="num">
                <xm:f>3</xm:f>
              </x14:cfvo>
              <x14:cfvo type="num">
                <xm:f>4</xm:f>
              </x14:cfvo>
            </x14:iconSet>
          </x14:cfRule>
          <xm:sqref>G37:G46</xm:sqref>
        </x14:conditionalFormatting>
        <x14:conditionalFormatting xmlns:xm="http://schemas.microsoft.com/office/excel/2006/main">
          <x14:cfRule type="iconSet" priority="89" id="{5CB560C9-A35C-482D-AF88-C9CD3C8B95AE}">
            <x14:iconSet iconSet="5Boxes">
              <x14:cfvo type="percent">
                <xm:f>0</xm:f>
              </x14:cfvo>
              <x14:cfvo type="num">
                <xm:f>1</xm:f>
              </x14:cfvo>
              <x14:cfvo type="num">
                <xm:f>2</xm:f>
              </x14:cfvo>
              <x14:cfvo type="num">
                <xm:f>3</xm:f>
              </x14:cfvo>
              <x14:cfvo type="num">
                <xm:f>4</xm:f>
              </x14:cfvo>
            </x14:iconSet>
          </x14:cfRule>
          <xm:sqref>F61 H61:I61</xm:sqref>
        </x14:conditionalFormatting>
        <x14:conditionalFormatting xmlns:xm="http://schemas.microsoft.com/office/excel/2006/main">
          <x14:cfRule type="iconSet" priority="90" id="{D6648B5F-FD4B-403D-8580-C5F96BA88E3F}">
            <x14:iconSet iconSet="5Boxes">
              <x14:cfvo type="percent">
                <xm:f>0</xm:f>
              </x14:cfvo>
              <x14:cfvo type="num">
                <xm:f>1</xm:f>
              </x14:cfvo>
              <x14:cfvo type="num">
                <xm:f>2</xm:f>
              </x14:cfvo>
              <x14:cfvo type="num">
                <xm:f>3</xm:f>
              </x14:cfvo>
              <x14:cfvo type="num">
                <xm:f>4</xm:f>
              </x14:cfvo>
            </x14:iconSet>
          </x14:cfRule>
          <xm:sqref>E61</xm:sqref>
        </x14:conditionalFormatting>
        <x14:conditionalFormatting xmlns:xm="http://schemas.microsoft.com/office/excel/2006/main">
          <x14:cfRule type="iconSet" priority="82" id="{1BD571D5-444C-4C6A-A41C-809625740ECA}">
            <x14:iconSet iconSet="5Boxes">
              <x14:cfvo type="percent">
                <xm:f>0</xm:f>
              </x14:cfvo>
              <x14:cfvo type="num">
                <xm:f>1</xm:f>
              </x14:cfvo>
              <x14:cfvo type="num">
                <xm:f>2</xm:f>
              </x14:cfvo>
              <x14:cfvo type="num">
                <xm:f>3</xm:f>
              </x14:cfvo>
              <x14:cfvo type="num">
                <xm:f>4</xm:f>
              </x14:cfvo>
            </x14:iconSet>
          </x14:cfRule>
          <xm:sqref>G61</xm:sqref>
        </x14:conditionalFormatting>
        <x14:conditionalFormatting xmlns:xm="http://schemas.microsoft.com/office/excel/2006/main">
          <x14:cfRule type="iconSet" priority="91" id="{B761C30A-4738-42B2-8D04-7604953B4743}">
            <x14:iconSet iconSet="5Boxes">
              <x14:cfvo type="percent">
                <xm:f>0</xm:f>
              </x14:cfvo>
              <x14:cfvo type="num">
                <xm:f>1</xm:f>
              </x14:cfvo>
              <x14:cfvo type="num">
                <xm:f>2</xm:f>
              </x14:cfvo>
              <x14:cfvo type="num">
                <xm:f>3</xm:f>
              </x14:cfvo>
              <x14:cfvo type="num">
                <xm:f>4</xm:f>
              </x14:cfvo>
            </x14:iconSet>
          </x14:cfRule>
          <xm:sqref>G51:G60</xm:sqref>
        </x14:conditionalFormatting>
        <x14:conditionalFormatting xmlns:xm="http://schemas.microsoft.com/office/excel/2006/main">
          <x14:cfRule type="iconSet" priority="76" id="{E7994156-E2DB-4BFB-88E6-59E46C98F0DC}">
            <x14:iconSet iconSet="5Boxes">
              <x14:cfvo type="percent">
                <xm:f>0</xm:f>
              </x14:cfvo>
              <x14:cfvo type="num">
                <xm:f>1</xm:f>
              </x14:cfvo>
              <x14:cfvo type="num">
                <xm:f>2</xm:f>
              </x14:cfvo>
              <x14:cfvo type="num">
                <xm:f>3</xm:f>
              </x14:cfvo>
              <x14:cfvo type="num">
                <xm:f>4</xm:f>
              </x14:cfvo>
            </x14:iconSet>
          </x14:cfRule>
          <xm:sqref>F75 H75:I75</xm:sqref>
        </x14:conditionalFormatting>
        <x14:conditionalFormatting xmlns:xm="http://schemas.microsoft.com/office/excel/2006/main">
          <x14:cfRule type="iconSet" priority="77" id="{73064B54-2FB4-406E-8261-CAAFEBF5F2B7}">
            <x14:iconSet iconSet="5Boxes">
              <x14:cfvo type="percent">
                <xm:f>0</xm:f>
              </x14:cfvo>
              <x14:cfvo type="num">
                <xm:f>1</xm:f>
              </x14:cfvo>
              <x14:cfvo type="num">
                <xm:f>2</xm:f>
              </x14:cfvo>
              <x14:cfvo type="num">
                <xm:f>3</xm:f>
              </x14:cfvo>
              <x14:cfvo type="num">
                <xm:f>4</xm:f>
              </x14:cfvo>
            </x14:iconSet>
          </x14:cfRule>
          <xm:sqref>E75</xm:sqref>
        </x14:conditionalFormatting>
        <x14:conditionalFormatting xmlns:xm="http://schemas.microsoft.com/office/excel/2006/main">
          <x14:cfRule type="iconSet" priority="69" id="{B5C76BE0-70AB-44FE-806D-6116C1DE5CD0}">
            <x14:iconSet iconSet="5Boxes">
              <x14:cfvo type="percent">
                <xm:f>0</xm:f>
              </x14:cfvo>
              <x14:cfvo type="num">
                <xm:f>1</xm:f>
              </x14:cfvo>
              <x14:cfvo type="num">
                <xm:f>2</xm:f>
              </x14:cfvo>
              <x14:cfvo type="num">
                <xm:f>3</xm:f>
              </x14:cfvo>
              <x14:cfvo type="num">
                <xm:f>4</xm:f>
              </x14:cfvo>
            </x14:iconSet>
          </x14:cfRule>
          <xm:sqref>G75</xm:sqref>
        </x14:conditionalFormatting>
        <x14:conditionalFormatting xmlns:xm="http://schemas.microsoft.com/office/excel/2006/main">
          <x14:cfRule type="iconSet" priority="78" id="{D24BD616-83F5-43E7-AB90-238471E7C615}">
            <x14:iconSet iconSet="5Boxes">
              <x14:cfvo type="percent">
                <xm:f>0</xm:f>
              </x14:cfvo>
              <x14:cfvo type="num">
                <xm:f>1</xm:f>
              </x14:cfvo>
              <x14:cfvo type="num">
                <xm:f>2</xm:f>
              </x14:cfvo>
              <x14:cfvo type="num">
                <xm:f>3</xm:f>
              </x14:cfvo>
              <x14:cfvo type="num">
                <xm:f>4</xm:f>
              </x14:cfvo>
            </x14:iconSet>
          </x14:cfRule>
          <xm:sqref>G65:G74</xm:sqref>
        </x14:conditionalFormatting>
        <x14:conditionalFormatting xmlns:xm="http://schemas.microsoft.com/office/excel/2006/main">
          <x14:cfRule type="iconSet" priority="63" id="{B9716013-7A2F-4F0B-8F89-AE5E37F47832}">
            <x14:iconSet iconSet="5Boxes">
              <x14:cfvo type="percent">
                <xm:f>0</xm:f>
              </x14:cfvo>
              <x14:cfvo type="num">
                <xm:f>1</xm:f>
              </x14:cfvo>
              <x14:cfvo type="num">
                <xm:f>2</xm:f>
              </x14:cfvo>
              <x14:cfvo type="num">
                <xm:f>3</xm:f>
              </x14:cfvo>
              <x14:cfvo type="num">
                <xm:f>4</xm:f>
              </x14:cfvo>
            </x14:iconSet>
          </x14:cfRule>
          <xm:sqref>F89 H89:I89</xm:sqref>
        </x14:conditionalFormatting>
        <x14:conditionalFormatting xmlns:xm="http://schemas.microsoft.com/office/excel/2006/main">
          <x14:cfRule type="iconSet" priority="64" id="{9B33AB2A-E0AA-4C0F-838E-A0EFDB12C585}">
            <x14:iconSet iconSet="5Boxes">
              <x14:cfvo type="percent">
                <xm:f>0</xm:f>
              </x14:cfvo>
              <x14:cfvo type="num">
                <xm:f>1</xm:f>
              </x14:cfvo>
              <x14:cfvo type="num">
                <xm:f>2</xm:f>
              </x14:cfvo>
              <x14:cfvo type="num">
                <xm:f>3</xm:f>
              </x14:cfvo>
              <x14:cfvo type="num">
                <xm:f>4</xm:f>
              </x14:cfvo>
            </x14:iconSet>
          </x14:cfRule>
          <xm:sqref>E89</xm:sqref>
        </x14:conditionalFormatting>
        <x14:conditionalFormatting xmlns:xm="http://schemas.microsoft.com/office/excel/2006/main">
          <x14:cfRule type="iconSet" priority="56" id="{0B9EEE3C-559E-4925-A4F1-F96C7B6D0448}">
            <x14:iconSet iconSet="5Boxes">
              <x14:cfvo type="percent">
                <xm:f>0</xm:f>
              </x14:cfvo>
              <x14:cfvo type="num">
                <xm:f>1</xm:f>
              </x14:cfvo>
              <x14:cfvo type="num">
                <xm:f>2</xm:f>
              </x14:cfvo>
              <x14:cfvo type="num">
                <xm:f>3</xm:f>
              </x14:cfvo>
              <x14:cfvo type="num">
                <xm:f>4</xm:f>
              </x14:cfvo>
            </x14:iconSet>
          </x14:cfRule>
          <xm:sqref>G89</xm:sqref>
        </x14:conditionalFormatting>
        <x14:conditionalFormatting xmlns:xm="http://schemas.microsoft.com/office/excel/2006/main">
          <x14:cfRule type="iconSet" priority="65" id="{FAA31E9D-4896-41DA-8EFC-7D005B21792A}">
            <x14:iconSet iconSet="5Boxes">
              <x14:cfvo type="percent">
                <xm:f>0</xm:f>
              </x14:cfvo>
              <x14:cfvo type="num">
                <xm:f>1</xm:f>
              </x14:cfvo>
              <x14:cfvo type="num">
                <xm:f>2</xm:f>
              </x14:cfvo>
              <x14:cfvo type="num">
                <xm:f>3</xm:f>
              </x14:cfvo>
              <x14:cfvo type="num">
                <xm:f>4</xm:f>
              </x14:cfvo>
            </x14:iconSet>
          </x14:cfRule>
          <xm:sqref>G79:G88</xm:sqref>
        </x14:conditionalFormatting>
        <x14:conditionalFormatting xmlns:xm="http://schemas.microsoft.com/office/excel/2006/main">
          <x14:cfRule type="iconSet" priority="50" id="{FA6F39EB-637C-4BFA-B959-C083B7BCC589}">
            <x14:iconSet iconSet="5Boxes">
              <x14:cfvo type="percent">
                <xm:f>0</xm:f>
              </x14:cfvo>
              <x14:cfvo type="num">
                <xm:f>1</xm:f>
              </x14:cfvo>
              <x14:cfvo type="num">
                <xm:f>2</xm:f>
              </x14:cfvo>
              <x14:cfvo type="num">
                <xm:f>3</xm:f>
              </x14:cfvo>
              <x14:cfvo type="num">
                <xm:f>4</xm:f>
              </x14:cfvo>
            </x14:iconSet>
          </x14:cfRule>
          <xm:sqref>F103 H103:I103</xm:sqref>
        </x14:conditionalFormatting>
        <x14:conditionalFormatting xmlns:xm="http://schemas.microsoft.com/office/excel/2006/main">
          <x14:cfRule type="iconSet" priority="51" id="{19D8ED29-A3D9-44A5-961F-F3838D8E97A4}">
            <x14:iconSet iconSet="5Boxes">
              <x14:cfvo type="percent">
                <xm:f>0</xm:f>
              </x14:cfvo>
              <x14:cfvo type="num">
                <xm:f>1</xm:f>
              </x14:cfvo>
              <x14:cfvo type="num">
                <xm:f>2</xm:f>
              </x14:cfvo>
              <x14:cfvo type="num">
                <xm:f>3</xm:f>
              </x14:cfvo>
              <x14:cfvo type="num">
                <xm:f>4</xm:f>
              </x14:cfvo>
            </x14:iconSet>
          </x14:cfRule>
          <xm:sqref>E103</xm:sqref>
        </x14:conditionalFormatting>
        <x14:conditionalFormatting xmlns:xm="http://schemas.microsoft.com/office/excel/2006/main">
          <x14:cfRule type="iconSet" priority="43" id="{C6FD56B7-A095-4906-9C15-3C5884AA7A9F}">
            <x14:iconSet iconSet="5Boxes">
              <x14:cfvo type="percent">
                <xm:f>0</xm:f>
              </x14:cfvo>
              <x14:cfvo type="num">
                <xm:f>1</xm:f>
              </x14:cfvo>
              <x14:cfvo type="num">
                <xm:f>2</xm:f>
              </x14:cfvo>
              <x14:cfvo type="num">
                <xm:f>3</xm:f>
              </x14:cfvo>
              <x14:cfvo type="num">
                <xm:f>4</xm:f>
              </x14:cfvo>
            </x14:iconSet>
          </x14:cfRule>
          <xm:sqref>G103</xm:sqref>
        </x14:conditionalFormatting>
        <x14:conditionalFormatting xmlns:xm="http://schemas.microsoft.com/office/excel/2006/main">
          <x14:cfRule type="iconSet" priority="52" id="{CD2DBF75-0B37-4DAD-AC8C-A2467862B2BC}">
            <x14:iconSet iconSet="5Boxes">
              <x14:cfvo type="percent">
                <xm:f>0</xm:f>
              </x14:cfvo>
              <x14:cfvo type="num">
                <xm:f>1</xm:f>
              </x14:cfvo>
              <x14:cfvo type="num">
                <xm:f>2</xm:f>
              </x14:cfvo>
              <x14:cfvo type="num">
                <xm:f>3</xm:f>
              </x14:cfvo>
              <x14:cfvo type="num">
                <xm:f>4</xm:f>
              </x14:cfvo>
            </x14:iconSet>
          </x14:cfRule>
          <xm:sqref>G93:G102</xm:sqref>
        </x14:conditionalFormatting>
        <x14:conditionalFormatting xmlns:xm="http://schemas.microsoft.com/office/excel/2006/main">
          <x14:cfRule type="iconSet" priority="37" id="{E5FBD16C-1AC3-4283-B476-1EB7469D6A70}">
            <x14:iconSet iconSet="5Boxes">
              <x14:cfvo type="percent">
                <xm:f>0</xm:f>
              </x14:cfvo>
              <x14:cfvo type="num">
                <xm:f>1</xm:f>
              </x14:cfvo>
              <x14:cfvo type="num">
                <xm:f>2</xm:f>
              </x14:cfvo>
              <x14:cfvo type="num">
                <xm:f>3</xm:f>
              </x14:cfvo>
              <x14:cfvo type="num">
                <xm:f>4</xm:f>
              </x14:cfvo>
            </x14:iconSet>
          </x14:cfRule>
          <xm:sqref>F117 H117:I117</xm:sqref>
        </x14:conditionalFormatting>
        <x14:conditionalFormatting xmlns:xm="http://schemas.microsoft.com/office/excel/2006/main">
          <x14:cfRule type="iconSet" priority="38" id="{527E20A0-88FF-487C-BD40-248352CD3E70}">
            <x14:iconSet iconSet="5Boxes">
              <x14:cfvo type="percent">
                <xm:f>0</xm:f>
              </x14:cfvo>
              <x14:cfvo type="num">
                <xm:f>1</xm:f>
              </x14:cfvo>
              <x14:cfvo type="num">
                <xm:f>2</xm:f>
              </x14:cfvo>
              <x14:cfvo type="num">
                <xm:f>3</xm:f>
              </x14:cfvo>
              <x14:cfvo type="num">
                <xm:f>4</xm:f>
              </x14:cfvo>
            </x14:iconSet>
          </x14:cfRule>
          <xm:sqref>E117</xm:sqref>
        </x14:conditionalFormatting>
        <x14:conditionalFormatting xmlns:xm="http://schemas.microsoft.com/office/excel/2006/main">
          <x14:cfRule type="iconSet" priority="30" id="{96E90742-D4E1-4BB3-9654-5CE913BC3FFF}">
            <x14:iconSet iconSet="5Boxes">
              <x14:cfvo type="percent">
                <xm:f>0</xm:f>
              </x14:cfvo>
              <x14:cfvo type="num">
                <xm:f>1</xm:f>
              </x14:cfvo>
              <x14:cfvo type="num">
                <xm:f>2</xm:f>
              </x14:cfvo>
              <x14:cfvo type="num">
                <xm:f>3</xm:f>
              </x14:cfvo>
              <x14:cfvo type="num">
                <xm:f>4</xm:f>
              </x14:cfvo>
            </x14:iconSet>
          </x14:cfRule>
          <xm:sqref>G117</xm:sqref>
        </x14:conditionalFormatting>
        <x14:conditionalFormatting xmlns:xm="http://schemas.microsoft.com/office/excel/2006/main">
          <x14:cfRule type="iconSet" priority="39" id="{00877DA1-A667-43CA-AC87-A9F2FC717895}">
            <x14:iconSet iconSet="5Boxes">
              <x14:cfvo type="percent">
                <xm:f>0</xm:f>
              </x14:cfvo>
              <x14:cfvo type="num">
                <xm:f>1</xm:f>
              </x14:cfvo>
              <x14:cfvo type="num">
                <xm:f>2</xm:f>
              </x14:cfvo>
              <x14:cfvo type="num">
                <xm:f>3</xm:f>
              </x14:cfvo>
              <x14:cfvo type="num">
                <xm:f>4</xm:f>
              </x14:cfvo>
            </x14:iconSet>
          </x14:cfRule>
          <xm:sqref>G107:G116</xm:sqref>
        </x14:conditionalFormatting>
        <x14:conditionalFormatting xmlns:xm="http://schemas.microsoft.com/office/excel/2006/main">
          <x14:cfRule type="iconSet" priority="24" id="{F1206E79-4BF9-4EB9-BEE7-FB6A431284BA}">
            <x14:iconSet iconSet="5Boxes">
              <x14:cfvo type="percent">
                <xm:f>0</xm:f>
              </x14:cfvo>
              <x14:cfvo type="num">
                <xm:f>1</xm:f>
              </x14:cfvo>
              <x14:cfvo type="num">
                <xm:f>2</xm:f>
              </x14:cfvo>
              <x14:cfvo type="num">
                <xm:f>3</xm:f>
              </x14:cfvo>
              <x14:cfvo type="num">
                <xm:f>4</xm:f>
              </x14:cfvo>
            </x14:iconSet>
          </x14:cfRule>
          <xm:sqref>F131 H131:I131</xm:sqref>
        </x14:conditionalFormatting>
        <x14:conditionalFormatting xmlns:xm="http://schemas.microsoft.com/office/excel/2006/main">
          <x14:cfRule type="iconSet" priority="25" id="{8C96AB64-AC3C-46F0-90DD-1B221BD6EE66}">
            <x14:iconSet iconSet="5Boxes">
              <x14:cfvo type="percent">
                <xm:f>0</xm:f>
              </x14:cfvo>
              <x14:cfvo type="num">
                <xm:f>1</xm:f>
              </x14:cfvo>
              <x14:cfvo type="num">
                <xm:f>2</xm:f>
              </x14:cfvo>
              <x14:cfvo type="num">
                <xm:f>3</xm:f>
              </x14:cfvo>
              <x14:cfvo type="num">
                <xm:f>4</xm:f>
              </x14:cfvo>
            </x14:iconSet>
          </x14:cfRule>
          <xm:sqref>E131</xm:sqref>
        </x14:conditionalFormatting>
        <x14:conditionalFormatting xmlns:xm="http://schemas.microsoft.com/office/excel/2006/main">
          <x14:cfRule type="iconSet" priority="17" id="{B4C1E38E-213C-4A7F-B2B2-51CFE4D090D7}">
            <x14:iconSet iconSet="5Boxes">
              <x14:cfvo type="percent">
                <xm:f>0</xm:f>
              </x14:cfvo>
              <x14:cfvo type="num">
                <xm:f>1</xm:f>
              </x14:cfvo>
              <x14:cfvo type="num">
                <xm:f>2</xm:f>
              </x14:cfvo>
              <x14:cfvo type="num">
                <xm:f>3</xm:f>
              </x14:cfvo>
              <x14:cfvo type="num">
                <xm:f>4</xm:f>
              </x14:cfvo>
            </x14:iconSet>
          </x14:cfRule>
          <xm:sqref>G131</xm:sqref>
        </x14:conditionalFormatting>
        <x14:conditionalFormatting xmlns:xm="http://schemas.microsoft.com/office/excel/2006/main">
          <x14:cfRule type="iconSet" priority="26" id="{6D98E146-0C74-4034-BDF3-907F2397F9C5}">
            <x14:iconSet iconSet="5Boxes">
              <x14:cfvo type="percent">
                <xm:f>0</xm:f>
              </x14:cfvo>
              <x14:cfvo type="num">
                <xm:f>1</xm:f>
              </x14:cfvo>
              <x14:cfvo type="num">
                <xm:f>2</xm:f>
              </x14:cfvo>
              <x14:cfvo type="num">
                <xm:f>3</xm:f>
              </x14:cfvo>
              <x14:cfvo type="num">
                <xm:f>4</xm:f>
              </x14:cfvo>
            </x14:iconSet>
          </x14:cfRule>
          <xm:sqref>G121:G130</xm:sqref>
        </x14:conditionalFormatting>
        <x14:conditionalFormatting xmlns:xm="http://schemas.microsoft.com/office/excel/2006/main">
          <x14:cfRule type="iconSet" priority="11" id="{4B2EABDD-9460-4443-B7C6-EDE9C2E290A0}">
            <x14:iconSet iconSet="5Boxes">
              <x14:cfvo type="percent">
                <xm:f>0</xm:f>
              </x14:cfvo>
              <x14:cfvo type="num">
                <xm:f>1</xm:f>
              </x14:cfvo>
              <x14:cfvo type="num">
                <xm:f>2</xm:f>
              </x14:cfvo>
              <x14:cfvo type="num">
                <xm:f>3</xm:f>
              </x14:cfvo>
              <x14:cfvo type="num">
                <xm:f>4</xm:f>
              </x14:cfvo>
            </x14:iconSet>
          </x14:cfRule>
          <xm:sqref>F145 H145:I145</xm:sqref>
        </x14:conditionalFormatting>
        <x14:conditionalFormatting xmlns:xm="http://schemas.microsoft.com/office/excel/2006/main">
          <x14:cfRule type="iconSet" priority="12" id="{7B33DFE9-A44B-4946-8A20-108915324424}">
            <x14:iconSet iconSet="5Boxes">
              <x14:cfvo type="percent">
                <xm:f>0</xm:f>
              </x14:cfvo>
              <x14:cfvo type="num">
                <xm:f>1</xm:f>
              </x14:cfvo>
              <x14:cfvo type="num">
                <xm:f>2</xm:f>
              </x14:cfvo>
              <x14:cfvo type="num">
                <xm:f>3</xm:f>
              </x14:cfvo>
              <x14:cfvo type="num">
                <xm:f>4</xm:f>
              </x14:cfvo>
            </x14:iconSet>
          </x14:cfRule>
          <xm:sqref>E145</xm:sqref>
        </x14:conditionalFormatting>
        <x14:conditionalFormatting xmlns:xm="http://schemas.microsoft.com/office/excel/2006/main">
          <x14:cfRule type="iconSet" priority="4" id="{CA2C5E18-9F72-4B66-890E-D654B43301E1}">
            <x14:iconSet iconSet="5Boxes">
              <x14:cfvo type="percent">
                <xm:f>0</xm:f>
              </x14:cfvo>
              <x14:cfvo type="num">
                <xm:f>1</xm:f>
              </x14:cfvo>
              <x14:cfvo type="num">
                <xm:f>2</xm:f>
              </x14:cfvo>
              <x14:cfvo type="num">
                <xm:f>3</xm:f>
              </x14:cfvo>
              <x14:cfvo type="num">
                <xm:f>4</xm:f>
              </x14:cfvo>
            </x14:iconSet>
          </x14:cfRule>
          <xm:sqref>G145</xm:sqref>
        </x14:conditionalFormatting>
        <x14:conditionalFormatting xmlns:xm="http://schemas.microsoft.com/office/excel/2006/main">
          <x14:cfRule type="iconSet" priority="13" id="{300E9104-754B-4EBA-B7E6-8ED9F37BDDC9}">
            <x14:iconSet iconSet="5Boxes">
              <x14:cfvo type="percent">
                <xm:f>0</xm:f>
              </x14:cfvo>
              <x14:cfvo type="num">
                <xm:f>1</xm:f>
              </x14:cfvo>
              <x14:cfvo type="num">
                <xm:f>2</xm:f>
              </x14:cfvo>
              <x14:cfvo type="num">
                <xm:f>3</xm:f>
              </x14:cfvo>
              <x14:cfvo type="num">
                <xm:f>4</xm:f>
              </x14:cfvo>
            </x14:iconSet>
          </x14:cfRule>
          <xm:sqref>G135:G144</xm:sqref>
        </x14:conditionalFormatting>
      </x14:conditionalFormatting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20D5E-E3AC-4B18-A68B-32A483B33972}">
  <sheetPr codeName="Tabelle53">
    <tabColor theme="3" tint="0.79998168889431442"/>
  </sheetPr>
  <dimension ref="A1:V58"/>
  <sheetViews>
    <sheetView showGridLines="0" zoomScale="115" zoomScaleNormal="115" workbookViewId="0">
      <pane ySplit="4" topLeftCell="A5" activePane="bottomLeft" state="frozen"/>
      <selection activeCell="C5" sqref="C5:D5"/>
      <selection pane="bottomLeft" activeCell="C6" sqref="C6"/>
    </sheetView>
  </sheetViews>
  <sheetFormatPr baseColWidth="10" defaultColWidth="12.5546875" defaultRowHeight="14.4" x14ac:dyDescent="0.3"/>
  <cols>
    <col min="1" max="1" width="7" style="469" customWidth="1"/>
    <col min="2" max="2" width="4.5546875" style="764" customWidth="1"/>
    <col min="3" max="3" width="29" style="764" customWidth="1"/>
    <col min="4" max="4" width="10.6640625" style="764" customWidth="1"/>
    <col min="5" max="5" width="11.6640625" style="764" bestFit="1" customWidth="1"/>
    <col min="6" max="6" width="9.33203125" style="764" customWidth="1"/>
    <col min="7" max="7" width="30.6640625" style="764" customWidth="1"/>
    <col min="8" max="8" width="27.33203125" style="764" customWidth="1"/>
    <col min="9" max="9" width="7" style="764" customWidth="1"/>
    <col min="10" max="10" width="0.33203125" style="654" customWidth="1"/>
    <col min="11" max="17" width="4" style="764" customWidth="1"/>
    <col min="18" max="16384" width="12.5546875" style="764"/>
  </cols>
  <sheetData>
    <row r="1" spans="1:22" s="641" customFormat="1" ht="42" customHeight="1" x14ac:dyDescent="0.55000000000000004">
      <c r="A1" s="595"/>
      <c r="B1" s="1093" t="str">
        <f ca="1">' '!A686</f>
        <v>P R O D U I T S   &amp;   P R E S T A T I O N S  D E  S E R V I C E S</v>
      </c>
      <c r="C1" s="639"/>
      <c r="D1" s="639"/>
      <c r="E1" s="639"/>
      <c r="F1" s="639"/>
      <c r="G1" s="639"/>
      <c r="H1" s="639"/>
      <c r="I1" s="640"/>
      <c r="J1" s="644"/>
    </row>
    <row r="2" spans="1:22" s="469" customFormat="1" ht="22.5" customHeight="1" x14ac:dyDescent="0.3">
      <c r="A2" s="41"/>
      <c r="B2" s="645"/>
      <c r="J2" s="649"/>
    </row>
    <row r="3" spans="1:22" ht="9" customHeight="1" x14ac:dyDescent="0.3">
      <c r="A3" s="997"/>
      <c r="C3" s="469"/>
    </row>
    <row r="4" spans="1:22" ht="33.75" customHeight="1" x14ac:dyDescent="0.3">
      <c r="B4" s="1094" t="str">
        <f ca="1">' '!A382</f>
        <v>No.</v>
      </c>
      <c r="C4" s="1095" t="str">
        <f ca="1">' '!A687</f>
        <v>Produit/Prestations de service</v>
      </c>
      <c r="D4" s="1095" t="str">
        <f ca="1">' '!A690</f>
        <v>USP</v>
      </c>
      <c r="E4" s="1095" t="str">
        <f ca="1">' '!A691</f>
        <v>Demande</v>
      </c>
      <c r="F4" s="1095" t="str">
        <f ca="1">' '!A692</f>
        <v>Chiffre d'affaire</v>
      </c>
      <c r="G4" s="1095" t="str">
        <f ca="1">' '!A387</f>
        <v>Chances (+) et 
Dangers (-)</v>
      </c>
      <c r="H4" s="1095" t="str">
        <f ca="1">' '!A388</f>
        <v>Mesures possibles</v>
      </c>
      <c r="I4" s="1073" t="str">
        <f ca="1">' '!A389</f>
        <v>Statut</v>
      </c>
      <c r="S4" s="1096"/>
      <c r="V4" s="1096"/>
    </row>
    <row r="5" spans="1:22" ht="10.5" customHeight="1" x14ac:dyDescent="0.3">
      <c r="A5" s="764"/>
      <c r="B5" s="1097"/>
      <c r="C5" s="1098"/>
      <c r="D5" s="1098"/>
      <c r="E5" s="1098"/>
      <c r="F5" s="1098"/>
      <c r="G5" s="1098"/>
      <c r="H5" s="1098"/>
      <c r="I5" s="1099"/>
      <c r="S5" s="1096"/>
      <c r="V5" s="1096"/>
    </row>
    <row r="6" spans="1:22" ht="23.4" x14ac:dyDescent="0.3">
      <c r="B6" s="94" t="s">
        <v>1668</v>
      </c>
      <c r="C6" s="29" t="s">
        <v>1669</v>
      </c>
      <c r="D6" s="95">
        <v>7</v>
      </c>
      <c r="E6" s="95">
        <v>5</v>
      </c>
      <c r="F6" s="221">
        <v>4</v>
      </c>
      <c r="G6" s="96"/>
      <c r="H6" s="29"/>
      <c r="I6" s="366">
        <v>1</v>
      </c>
      <c r="J6" s="654">
        <f>IF(F6&gt;0,F6,1)</f>
        <v>4</v>
      </c>
      <c r="S6" s="1096"/>
      <c r="V6" s="1096"/>
    </row>
    <row r="7" spans="1:22" ht="23.4" x14ac:dyDescent="0.3">
      <c r="B7" s="94" t="s">
        <v>1670</v>
      </c>
      <c r="C7" s="29" t="s">
        <v>1671</v>
      </c>
      <c r="D7" s="95">
        <v>8</v>
      </c>
      <c r="E7" s="95">
        <v>4</v>
      </c>
      <c r="F7" s="221">
        <v>1</v>
      </c>
      <c r="G7" s="29"/>
      <c r="H7" s="29"/>
      <c r="I7" s="366"/>
      <c r="J7" s="654">
        <f t="shared" ref="J7:J25" si="0">IF(F7&gt;0,F7,1)</f>
        <v>1</v>
      </c>
      <c r="S7" s="1096"/>
      <c r="V7" s="1096"/>
    </row>
    <row r="8" spans="1:22" ht="23.4" x14ac:dyDescent="0.3">
      <c r="B8" s="94" t="s">
        <v>1672</v>
      </c>
      <c r="C8" s="29"/>
      <c r="D8" s="95"/>
      <c r="E8" s="95"/>
      <c r="F8" s="221"/>
      <c r="G8" s="96"/>
      <c r="H8" s="29"/>
      <c r="I8" s="366"/>
      <c r="J8" s="654">
        <f t="shared" si="0"/>
        <v>1</v>
      </c>
      <c r="S8" s="1096"/>
      <c r="V8" s="1096"/>
    </row>
    <row r="9" spans="1:22" ht="23.4" x14ac:dyDescent="0.3">
      <c r="B9" s="94" t="s">
        <v>1673</v>
      </c>
      <c r="C9" s="29"/>
      <c r="D9" s="95"/>
      <c r="E9" s="95"/>
      <c r="F9" s="221"/>
      <c r="G9" s="29"/>
      <c r="H9" s="29"/>
      <c r="I9" s="366"/>
      <c r="J9" s="654">
        <f t="shared" si="0"/>
        <v>1</v>
      </c>
      <c r="S9" s="1096"/>
      <c r="V9" s="1096"/>
    </row>
    <row r="10" spans="1:22" ht="23.4" x14ac:dyDescent="0.3">
      <c r="B10" s="94" t="s">
        <v>1674</v>
      </c>
      <c r="C10" s="29"/>
      <c r="D10" s="95"/>
      <c r="E10" s="95"/>
      <c r="F10" s="221"/>
      <c r="G10" s="96"/>
      <c r="H10" s="29"/>
      <c r="I10" s="366"/>
      <c r="J10" s="654">
        <f t="shared" si="0"/>
        <v>1</v>
      </c>
      <c r="S10" s="1096"/>
      <c r="V10" s="1096"/>
    </row>
    <row r="11" spans="1:22" ht="23.4" x14ac:dyDescent="0.3">
      <c r="B11" s="94" t="s">
        <v>1675</v>
      </c>
      <c r="C11" s="29"/>
      <c r="D11" s="95"/>
      <c r="E11" s="95"/>
      <c r="F11" s="221"/>
      <c r="G11" s="29"/>
      <c r="H11" s="29"/>
      <c r="I11" s="366"/>
      <c r="J11" s="654">
        <f t="shared" si="0"/>
        <v>1</v>
      </c>
      <c r="S11" s="1096"/>
      <c r="V11" s="1096"/>
    </row>
    <row r="12" spans="1:22" ht="23.4" x14ac:dyDescent="0.3">
      <c r="B12" s="94" t="s">
        <v>1676</v>
      </c>
      <c r="C12" s="29"/>
      <c r="D12" s="95"/>
      <c r="E12" s="95"/>
      <c r="F12" s="221"/>
      <c r="G12" s="96"/>
      <c r="H12" s="29"/>
      <c r="I12" s="366"/>
      <c r="J12" s="654">
        <f t="shared" si="0"/>
        <v>1</v>
      </c>
      <c r="S12" s="1096"/>
      <c r="V12" s="1096"/>
    </row>
    <row r="13" spans="1:22" ht="23.4" x14ac:dyDescent="0.3">
      <c r="B13" s="94" t="s">
        <v>1677</v>
      </c>
      <c r="C13" s="29"/>
      <c r="D13" s="95"/>
      <c r="E13" s="95"/>
      <c r="F13" s="221"/>
      <c r="G13" s="29"/>
      <c r="H13" s="29"/>
      <c r="I13" s="366"/>
      <c r="J13" s="654">
        <f t="shared" si="0"/>
        <v>1</v>
      </c>
      <c r="S13" s="1096"/>
      <c r="V13" s="1096"/>
    </row>
    <row r="14" spans="1:22" ht="23.4" x14ac:dyDescent="0.3">
      <c r="B14" s="94" t="s">
        <v>1678</v>
      </c>
      <c r="C14" s="29"/>
      <c r="D14" s="95"/>
      <c r="E14" s="95"/>
      <c r="F14" s="221"/>
      <c r="G14" s="96"/>
      <c r="H14" s="29"/>
      <c r="I14" s="366"/>
      <c r="J14" s="654">
        <f t="shared" si="0"/>
        <v>1</v>
      </c>
      <c r="S14" s="1096"/>
      <c r="V14" s="1096"/>
    </row>
    <row r="15" spans="1:22" ht="23.4" x14ac:dyDescent="0.3">
      <c r="B15" s="94" t="s">
        <v>1679</v>
      </c>
      <c r="C15" s="29"/>
      <c r="D15" s="95"/>
      <c r="E15" s="95"/>
      <c r="F15" s="221"/>
      <c r="G15" s="29"/>
      <c r="H15" s="29"/>
      <c r="I15" s="366"/>
      <c r="J15" s="654">
        <f t="shared" si="0"/>
        <v>1</v>
      </c>
      <c r="S15" s="1096"/>
      <c r="V15" s="1096"/>
    </row>
    <row r="16" spans="1:22" ht="23.4" x14ac:dyDescent="0.3">
      <c r="B16" s="94" t="s">
        <v>1680</v>
      </c>
      <c r="C16" s="29"/>
      <c r="D16" s="95"/>
      <c r="E16" s="95"/>
      <c r="F16" s="221"/>
      <c r="G16" s="96"/>
      <c r="H16" s="29"/>
      <c r="I16" s="366"/>
      <c r="J16" s="654">
        <f t="shared" si="0"/>
        <v>1</v>
      </c>
      <c r="S16" s="1096"/>
      <c r="V16" s="1096"/>
    </row>
    <row r="17" spans="2:10" ht="23.4" x14ac:dyDescent="0.3">
      <c r="B17" s="94" t="s">
        <v>1681</v>
      </c>
      <c r="C17" s="29"/>
      <c r="D17" s="95"/>
      <c r="E17" s="95"/>
      <c r="F17" s="221"/>
      <c r="G17" s="29"/>
      <c r="H17" s="29"/>
      <c r="I17" s="366"/>
      <c r="J17" s="654">
        <f t="shared" si="0"/>
        <v>1</v>
      </c>
    </row>
    <row r="18" spans="2:10" ht="23.4" x14ac:dyDescent="0.3">
      <c r="B18" s="94" t="s">
        <v>1682</v>
      </c>
      <c r="C18" s="29"/>
      <c r="D18" s="95"/>
      <c r="E18" s="95"/>
      <c r="F18" s="221"/>
      <c r="G18" s="96"/>
      <c r="H18" s="29"/>
      <c r="I18" s="366"/>
      <c r="J18" s="654">
        <f t="shared" si="0"/>
        <v>1</v>
      </c>
    </row>
    <row r="19" spans="2:10" ht="23.4" x14ac:dyDescent="0.3">
      <c r="B19" s="94" t="s">
        <v>1683</v>
      </c>
      <c r="C19" s="29"/>
      <c r="D19" s="95"/>
      <c r="E19" s="95"/>
      <c r="F19" s="221"/>
      <c r="G19" s="29"/>
      <c r="H19" s="29"/>
      <c r="I19" s="366"/>
      <c r="J19" s="654">
        <f t="shared" si="0"/>
        <v>1</v>
      </c>
    </row>
    <row r="20" spans="2:10" ht="23.4" x14ac:dyDescent="0.3">
      <c r="B20" s="94" t="s">
        <v>1684</v>
      </c>
      <c r="C20" s="29"/>
      <c r="D20" s="95"/>
      <c r="E20" s="95"/>
      <c r="F20" s="221"/>
      <c r="G20" s="96"/>
      <c r="H20" s="29"/>
      <c r="I20" s="366"/>
      <c r="J20" s="654">
        <f t="shared" si="0"/>
        <v>1</v>
      </c>
    </row>
    <row r="21" spans="2:10" ht="23.4" x14ac:dyDescent="0.3">
      <c r="B21" s="94" t="s">
        <v>1685</v>
      </c>
      <c r="C21" s="29"/>
      <c r="D21" s="95"/>
      <c r="E21" s="95"/>
      <c r="F21" s="221"/>
      <c r="G21" s="29"/>
      <c r="H21" s="29"/>
      <c r="I21" s="366"/>
      <c r="J21" s="654">
        <f t="shared" si="0"/>
        <v>1</v>
      </c>
    </row>
    <row r="22" spans="2:10" ht="23.4" x14ac:dyDescent="0.3">
      <c r="B22" s="94" t="s">
        <v>1686</v>
      </c>
      <c r="C22" s="29"/>
      <c r="D22" s="95"/>
      <c r="E22" s="95"/>
      <c r="F22" s="221"/>
      <c r="G22" s="96"/>
      <c r="H22" s="29"/>
      <c r="I22" s="366"/>
      <c r="J22" s="654">
        <f t="shared" si="0"/>
        <v>1</v>
      </c>
    </row>
    <row r="23" spans="2:10" ht="23.4" x14ac:dyDescent="0.3">
      <c r="B23" s="94" t="s">
        <v>1687</v>
      </c>
      <c r="C23" s="29"/>
      <c r="D23" s="95"/>
      <c r="E23" s="95"/>
      <c r="F23" s="221"/>
      <c r="G23" s="29"/>
      <c r="H23" s="29"/>
      <c r="I23" s="366"/>
      <c r="J23" s="654">
        <f t="shared" si="0"/>
        <v>1</v>
      </c>
    </row>
    <row r="24" spans="2:10" ht="23.4" x14ac:dyDescent="0.3">
      <c r="B24" s="94" t="s">
        <v>1688</v>
      </c>
      <c r="C24" s="29"/>
      <c r="D24" s="95"/>
      <c r="E24" s="95"/>
      <c r="F24" s="221"/>
      <c r="G24" s="96"/>
      <c r="H24" s="29"/>
      <c r="I24" s="366"/>
      <c r="J24" s="654">
        <f t="shared" si="0"/>
        <v>1</v>
      </c>
    </row>
    <row r="25" spans="2:10" ht="23.4" x14ac:dyDescent="0.3">
      <c r="B25" s="98" t="s">
        <v>1689</v>
      </c>
      <c r="C25" s="29"/>
      <c r="D25" s="99"/>
      <c r="E25" s="99"/>
      <c r="F25" s="222"/>
      <c r="G25" s="100"/>
      <c r="H25" s="100"/>
      <c r="I25" s="367"/>
      <c r="J25" s="654">
        <f t="shared" si="0"/>
        <v>1</v>
      </c>
    </row>
    <row r="29" spans="2:10" ht="18.75" customHeight="1" x14ac:dyDescent="0.3">
      <c r="H29" s="1100" t="str">
        <f>IF(C6&lt;&gt;"",(CONCATENATE("      ",B6,"    ",C6)),"")</f>
        <v xml:space="preserve">      P1    Product 1</v>
      </c>
    </row>
    <row r="30" spans="2:10" ht="18.75" customHeight="1" x14ac:dyDescent="0.3">
      <c r="H30" s="1100" t="str">
        <f t="shared" ref="H30:H48" si="1">IF(C7&lt;&gt;"",(CONCATENATE("      ",B7,"    ",C7)),"")</f>
        <v xml:space="preserve">      P2    Product 2</v>
      </c>
    </row>
    <row r="31" spans="2:10" ht="18.75" customHeight="1" x14ac:dyDescent="0.3">
      <c r="H31" s="1100" t="str">
        <f t="shared" si="1"/>
        <v/>
      </c>
    </row>
    <row r="32" spans="2:10" ht="18.75" customHeight="1" x14ac:dyDescent="0.3">
      <c r="H32" s="1100" t="str">
        <f t="shared" si="1"/>
        <v/>
      </c>
    </row>
    <row r="33" spans="8:8" ht="18.75" customHeight="1" x14ac:dyDescent="0.3">
      <c r="H33" s="1100" t="str">
        <f t="shared" si="1"/>
        <v/>
      </c>
    </row>
    <row r="34" spans="8:8" ht="18.75" customHeight="1" x14ac:dyDescent="0.3">
      <c r="H34" s="1100" t="str">
        <f t="shared" si="1"/>
        <v/>
      </c>
    </row>
    <row r="35" spans="8:8" ht="18.75" customHeight="1" x14ac:dyDescent="0.3">
      <c r="H35" s="1100" t="str">
        <f t="shared" si="1"/>
        <v/>
      </c>
    </row>
    <row r="36" spans="8:8" ht="18.75" customHeight="1" x14ac:dyDescent="0.3">
      <c r="H36" s="1100" t="str">
        <f t="shared" si="1"/>
        <v/>
      </c>
    </row>
    <row r="37" spans="8:8" ht="18.75" customHeight="1" x14ac:dyDescent="0.3">
      <c r="H37" s="1100" t="str">
        <f t="shared" si="1"/>
        <v/>
      </c>
    </row>
    <row r="38" spans="8:8" ht="18.75" customHeight="1" x14ac:dyDescent="0.3">
      <c r="H38" s="1100" t="str">
        <f t="shared" si="1"/>
        <v/>
      </c>
    </row>
    <row r="39" spans="8:8" ht="18.75" customHeight="1" x14ac:dyDescent="0.3">
      <c r="H39" s="1100" t="str">
        <f t="shared" si="1"/>
        <v/>
      </c>
    </row>
    <row r="40" spans="8:8" ht="18.75" customHeight="1" x14ac:dyDescent="0.3">
      <c r="H40" s="1100" t="str">
        <f t="shared" si="1"/>
        <v/>
      </c>
    </row>
    <row r="41" spans="8:8" ht="18.75" customHeight="1" x14ac:dyDescent="0.3">
      <c r="H41" s="1100" t="str">
        <f t="shared" si="1"/>
        <v/>
      </c>
    </row>
    <row r="42" spans="8:8" ht="18.75" customHeight="1" x14ac:dyDescent="0.3">
      <c r="H42" s="1100" t="str">
        <f t="shared" si="1"/>
        <v/>
      </c>
    </row>
    <row r="43" spans="8:8" ht="18.75" customHeight="1" x14ac:dyDescent="0.3">
      <c r="H43" s="1100" t="str">
        <f t="shared" si="1"/>
        <v/>
      </c>
    </row>
    <row r="44" spans="8:8" ht="18.75" customHeight="1" x14ac:dyDescent="0.3">
      <c r="H44" s="1100" t="str">
        <f t="shared" si="1"/>
        <v/>
      </c>
    </row>
    <row r="45" spans="8:8" ht="18.75" customHeight="1" x14ac:dyDescent="0.3">
      <c r="H45" s="1100" t="str">
        <f t="shared" si="1"/>
        <v/>
      </c>
    </row>
    <row r="46" spans="8:8" ht="18.75" customHeight="1" x14ac:dyDescent="0.3">
      <c r="H46" s="1100" t="str">
        <f t="shared" si="1"/>
        <v/>
      </c>
    </row>
    <row r="47" spans="8:8" ht="18.75" customHeight="1" x14ac:dyDescent="0.3">
      <c r="H47" s="1100" t="str">
        <f t="shared" si="1"/>
        <v/>
      </c>
    </row>
    <row r="48" spans="8:8" ht="18.75" customHeight="1" x14ac:dyDescent="0.3">
      <c r="H48" s="1100" t="str">
        <f t="shared" si="1"/>
        <v/>
      </c>
    </row>
    <row r="49" spans="1:3" ht="18.75" customHeight="1" x14ac:dyDescent="0.3"/>
    <row r="52" spans="1:3" x14ac:dyDescent="0.3">
      <c r="A52" s="41"/>
    </row>
    <row r="56" spans="1:3" s="745" customFormat="1" x14ac:dyDescent="0.3">
      <c r="A56" s="41"/>
    </row>
    <row r="57" spans="1:3" s="745" customFormat="1" ht="1.2" customHeight="1" x14ac:dyDescent="0.3">
      <c r="A57" s="41"/>
    </row>
    <row r="58" spans="1:3" x14ac:dyDescent="0.3">
      <c r="B58" s="999" t="s">
        <v>1152</v>
      </c>
      <c r="C58" s="469"/>
    </row>
  </sheetData>
  <sheetProtection sheet="1" objects="1" scenarios="1" formatCells="0" formatColumns="0" formatRows="0" insertHyperlinks="0" selectLockedCells="1" sort="0" autoFilter="0"/>
  <autoFilter ref="B5:I25" xr:uid="{00000000-0009-0000-0000-000008000000}"/>
  <conditionalFormatting sqref="D6:D25">
    <cfRule type="iconSet" priority="3">
      <iconSet iconSet="5Rating">
        <cfvo type="percent" val="0"/>
        <cfvo type="num" val="2"/>
        <cfvo type="num" val="5"/>
        <cfvo type="num" val="7"/>
        <cfvo type="num" val="9"/>
      </iconSet>
    </cfRule>
  </conditionalFormatting>
  <conditionalFormatting sqref="E6:E25">
    <cfRule type="iconSet" priority="2">
      <iconSet iconSet="5Rating">
        <cfvo type="percent" val="0"/>
        <cfvo type="num" val="2"/>
        <cfvo type="num" val="5"/>
        <cfvo type="num" val="7"/>
        <cfvo type="num" val="9"/>
      </iconSet>
    </cfRule>
  </conditionalFormatting>
  <conditionalFormatting sqref="B6:I25">
    <cfRule type="expression" dxfId="256" priority="6">
      <formula>MOD(ROW(A2),2)=0</formula>
    </cfRule>
    <cfRule type="expression" dxfId="255" priority="7">
      <formula>MOD(ROW(A1),2)=0</formula>
    </cfRule>
  </conditionalFormatting>
  <conditionalFormatting sqref="B6:B25">
    <cfRule type="expression" dxfId="254" priority="1">
      <formula>AND(ISTEXT($C6),ISBLANK($B6))</formula>
    </cfRule>
  </conditionalFormatting>
  <conditionalFormatting sqref="F6:F25">
    <cfRule type="iconSet" priority="5">
      <iconSet iconSet="4Rating" showValue="0">
        <cfvo type="percent" val="0"/>
        <cfvo type="num" val="2"/>
        <cfvo type="num" val="3"/>
        <cfvo type="num" val="4"/>
      </iconSet>
    </cfRule>
  </conditionalFormatting>
  <dataValidations count="6">
    <dataValidation type="list" allowBlank="1" showErrorMessage="1" sqref="E6" xr:uid="{729014B6-01BE-494F-A2C8-68CE7194D33F}">
      <formula1>"1,2,3,4,5,6,7,8,9,10"</formula1>
    </dataValidation>
    <dataValidation type="list" allowBlank="1" showInputMessage="1" showErrorMessage="1" sqref="D6:D25 E7:E25" xr:uid="{440EBF07-7E06-43D8-BF36-42937AB15BAE}">
      <formula1>"1,2,3,4,5,6,7,8,9,10"</formula1>
    </dataValidation>
    <dataValidation type="list" allowBlank="1" showInputMessage="1" showErrorMessage="1" sqref="I6:I25 F32:F55" xr:uid="{10079BDB-E802-4841-B9BE-DDB5E325F015}">
      <formula1>"1,2,3"</formula1>
    </dataValidation>
    <dataValidation type="list" allowBlank="1" showInputMessage="1" showErrorMessage="1" sqref="D32:D55" xr:uid="{02546578-D7AE-4BEE-AA5C-6850601899BF}">
      <formula1>"1,2,3,4,5,6,7,8,9,10,11"</formula1>
    </dataValidation>
    <dataValidation type="list" allowBlank="1" showInputMessage="1" showErrorMessage="1" sqref="E32:E55" xr:uid="{E53AEA0C-CB06-434A-A9D6-4F993EDE9434}">
      <formula1>"1,2,3,4,5"</formula1>
    </dataValidation>
    <dataValidation type="list" allowBlank="1" showInputMessage="1" showErrorMessage="1" sqref="F6:F25" xr:uid="{A6F19A7E-A047-4A15-BF51-48B0EB73D3BB}">
      <formula1>"1,2,3,4"</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4" id="{44FBDAE9-17D8-4D1E-B4C3-B08B9046F672}">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I6:I25</xm:sqref>
        </x14:conditionalFormatting>
      </x14:conditionalFormatting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734508-8DD3-4FE7-B96F-0D819796E192}">
  <sheetPr codeName="Tabelle24">
    <tabColor theme="3" tint="0.79998168889431442"/>
    <pageSetUpPr fitToPage="1"/>
  </sheetPr>
  <dimension ref="A1:O80"/>
  <sheetViews>
    <sheetView showGridLines="0" zoomScale="115" zoomScaleNormal="115" workbookViewId="0">
      <pane ySplit="1" topLeftCell="A3" activePane="bottomLeft" state="frozen"/>
      <selection activeCell="C5" sqref="C5:D5"/>
      <selection pane="bottomLeft" activeCell="C7" sqref="C7"/>
    </sheetView>
  </sheetViews>
  <sheetFormatPr baseColWidth="10" defaultColWidth="11.44140625" defaultRowHeight="14.4" x14ac:dyDescent="0.3"/>
  <cols>
    <col min="1" max="1" width="7" style="41" customWidth="1"/>
    <col min="2" max="2" width="4" style="469" customWidth="1"/>
    <col min="3" max="3" width="51.33203125" style="469" customWidth="1"/>
    <col min="4" max="5" width="3.33203125" style="1123" customWidth="1"/>
    <col min="6" max="6" width="6.5546875" style="1123" customWidth="1"/>
    <col min="7" max="7" width="5.33203125" style="447" customWidth="1"/>
    <col min="8" max="8" width="4.33203125" style="469" customWidth="1"/>
    <col min="9" max="9" width="51.33203125" style="469" customWidth="1"/>
    <col min="10" max="11" width="3.33203125" style="1123" customWidth="1"/>
    <col min="12" max="12" width="6.5546875" style="447" customWidth="1"/>
    <col min="13" max="13" width="11.44140625" style="447"/>
    <col min="14" max="21" width="5.44140625" style="469" customWidth="1"/>
    <col min="22" max="22" width="29" style="469" customWidth="1"/>
    <col min="23" max="26" width="5.44140625" style="469" customWidth="1"/>
    <col min="27" max="27" width="4.33203125" style="469" customWidth="1"/>
    <col min="28" max="39" width="5.44140625" style="469" customWidth="1"/>
    <col min="40" max="16384" width="11.44140625" style="469"/>
  </cols>
  <sheetData>
    <row r="1" spans="1:15" s="40" customFormat="1" ht="45" customHeight="1" x14ac:dyDescent="0.6">
      <c r="A1" s="102"/>
      <c r="B1" s="607" t="str">
        <f ca="1">' '!A617</f>
        <v>A N A L Y S E   S W O T</v>
      </c>
      <c r="C1" s="1101"/>
      <c r="D1" s="1102"/>
      <c r="E1" s="1102"/>
      <c r="F1" s="1102"/>
      <c r="G1" s="995"/>
      <c r="H1" s="1101"/>
      <c r="I1" s="1101"/>
      <c r="J1" s="1102"/>
      <c r="K1" s="1102"/>
      <c r="L1" s="995"/>
      <c r="N1" s="596"/>
      <c r="O1" s="596"/>
    </row>
    <row r="2" spans="1:15" s="40" customFormat="1" ht="11.25" hidden="1" customHeight="1" x14ac:dyDescent="0.3">
      <c r="A2" s="102"/>
      <c r="B2" s="102"/>
      <c r="C2" s="102"/>
      <c r="D2" s="1103"/>
      <c r="E2" s="1103"/>
      <c r="F2" s="1103"/>
      <c r="H2" s="102"/>
      <c r="I2" s="102"/>
      <c r="J2" s="1103"/>
      <c r="K2" s="1103"/>
      <c r="N2" s="215"/>
      <c r="O2" s="215"/>
    </row>
    <row r="3" spans="1:15" ht="30.6" customHeight="1" x14ac:dyDescent="0.3">
      <c r="B3" s="645"/>
      <c r="D3" s="1439" t="str">
        <f ca="1">' '!A627</f>
        <v>Pondération</v>
      </c>
      <c r="E3" s="1439" t="str">
        <f ca="1">' '!A628</f>
        <v>Importance</v>
      </c>
      <c r="F3" s="1438" t="str">
        <f ca="1">' '!A629</f>
        <v>Moy. géom.</v>
      </c>
      <c r="G3" s="469"/>
      <c r="J3" s="1439" t="str">
        <f ca="1">' '!A627</f>
        <v>Pondération</v>
      </c>
      <c r="K3" s="1439" t="str">
        <f ca="1">' '!A628</f>
        <v>Importance</v>
      </c>
      <c r="L3" s="1438" t="str">
        <f ca="1">' '!A629</f>
        <v>Moy. géom.</v>
      </c>
      <c r="M3" s="469"/>
    </row>
    <row r="4" spans="1:15" ht="4.5" customHeight="1" x14ac:dyDescent="0.3">
      <c r="B4" s="1105"/>
      <c r="D4" s="1439"/>
      <c r="E4" s="1439"/>
      <c r="F4" s="1438"/>
      <c r="G4" s="469"/>
      <c r="H4" s="1106"/>
      <c r="J4" s="1439"/>
      <c r="K4" s="1439"/>
      <c r="L4" s="1438"/>
      <c r="M4" s="469"/>
    </row>
    <row r="5" spans="1:15" ht="33.75" customHeight="1" x14ac:dyDescent="0.3">
      <c r="B5" s="1105"/>
      <c r="C5" s="1107" t="str">
        <f ca="1">' '!A623</f>
        <v>Forces</v>
      </c>
      <c r="D5" s="1439"/>
      <c r="E5" s="1439"/>
      <c r="F5" s="1438"/>
      <c r="H5" s="1106"/>
      <c r="I5" s="1108" t="str">
        <f ca="1">' '!A624</f>
        <v>Faiblesses</v>
      </c>
      <c r="J5" s="1439"/>
      <c r="K5" s="1439"/>
      <c r="L5" s="1438"/>
    </row>
    <row r="6" spans="1:15" s="829" customFormat="1" ht="10.5" customHeight="1" x14ac:dyDescent="0.3">
      <c r="A6" s="1109"/>
      <c r="B6" s="1110"/>
      <c r="C6" s="1111"/>
      <c r="D6" s="1439"/>
      <c r="E6" s="1439" t="s">
        <v>1690</v>
      </c>
      <c r="F6" s="1438"/>
      <c r="H6" s="1112"/>
      <c r="I6" s="1113"/>
      <c r="J6" s="1439"/>
      <c r="K6" s="1439" t="s">
        <v>1690</v>
      </c>
      <c r="L6" s="1438"/>
    </row>
    <row r="7" spans="1:15" x14ac:dyDescent="0.3">
      <c r="B7" s="1114" t="s">
        <v>83</v>
      </c>
      <c r="C7" s="481" t="s">
        <v>3660</v>
      </c>
      <c r="D7" s="224">
        <v>2</v>
      </c>
      <c r="E7" s="224"/>
      <c r="F7" s="1115">
        <f t="shared" ref="F7:F26" si="0">IF(OR(D7&lt;&gt;"",E7&lt;&gt;""),ROUND(GEOMEAN(D7:E7),0),"")</f>
        <v>2</v>
      </c>
      <c r="H7" s="1114" t="s">
        <v>1691</v>
      </c>
      <c r="I7" s="481" t="s">
        <v>3667</v>
      </c>
      <c r="J7" s="225">
        <v>2</v>
      </c>
      <c r="K7" s="225"/>
      <c r="L7" s="1116">
        <f t="shared" ref="L7:L26" si="1">IF(OR(J7&lt;&gt;"",K7&lt;&gt;""),ROUND(GEOMEAN(J7:K7),0),"")</f>
        <v>2</v>
      </c>
    </row>
    <row r="8" spans="1:15" x14ac:dyDescent="0.3">
      <c r="B8" s="1117" t="s">
        <v>84</v>
      </c>
      <c r="C8" s="482" t="s">
        <v>2268</v>
      </c>
      <c r="D8" s="224">
        <v>3</v>
      </c>
      <c r="E8" s="224"/>
      <c r="F8" s="1115">
        <f t="shared" si="0"/>
        <v>3</v>
      </c>
      <c r="H8" s="1117" t="s">
        <v>1692</v>
      </c>
      <c r="I8" s="482" t="s">
        <v>3665</v>
      </c>
      <c r="J8" s="228">
        <v>3</v>
      </c>
      <c r="K8" s="228"/>
      <c r="L8" s="1116">
        <f t="shared" si="1"/>
        <v>3</v>
      </c>
    </row>
    <row r="9" spans="1:15" x14ac:dyDescent="0.3">
      <c r="B9" s="1117" t="s">
        <v>85</v>
      </c>
      <c r="C9" s="481" t="s">
        <v>3663</v>
      </c>
      <c r="D9" s="224">
        <v>4</v>
      </c>
      <c r="E9" s="224"/>
      <c r="F9" s="1115">
        <f t="shared" si="0"/>
        <v>4</v>
      </c>
      <c r="H9" s="1117" t="s">
        <v>1693</v>
      </c>
      <c r="I9" s="481" t="s">
        <v>3666</v>
      </c>
      <c r="J9" s="227">
        <v>4</v>
      </c>
      <c r="K9" s="227"/>
      <c r="L9" s="1116">
        <f t="shared" si="1"/>
        <v>4</v>
      </c>
    </row>
    <row r="10" spans="1:15" x14ac:dyDescent="0.3">
      <c r="B10" s="1117" t="s">
        <v>86</v>
      </c>
      <c r="C10" s="482" t="s">
        <v>3661</v>
      </c>
      <c r="D10" s="224">
        <v>5</v>
      </c>
      <c r="E10" s="224"/>
      <c r="F10" s="1115">
        <f t="shared" si="0"/>
        <v>5</v>
      </c>
      <c r="H10" s="1117" t="s">
        <v>1694</v>
      </c>
      <c r="I10" s="482" t="s">
        <v>3677</v>
      </c>
      <c r="J10" s="227">
        <v>4</v>
      </c>
      <c r="K10" s="227"/>
      <c r="L10" s="1116">
        <f t="shared" si="1"/>
        <v>4</v>
      </c>
    </row>
    <row r="11" spans="1:15" x14ac:dyDescent="0.3">
      <c r="B11" s="1117" t="s">
        <v>87</v>
      </c>
      <c r="C11" s="481" t="s">
        <v>3662</v>
      </c>
      <c r="D11" s="224">
        <v>5</v>
      </c>
      <c r="E11" s="224"/>
      <c r="F11" s="1115">
        <f t="shared" si="0"/>
        <v>5</v>
      </c>
      <c r="H11" s="1117" t="s">
        <v>1695</v>
      </c>
      <c r="I11" s="481" t="s">
        <v>3678</v>
      </c>
      <c r="J11" s="228">
        <v>2</v>
      </c>
      <c r="K11" s="228"/>
      <c r="L11" s="1116">
        <f t="shared" si="1"/>
        <v>2</v>
      </c>
    </row>
    <row r="12" spans="1:15" x14ac:dyDescent="0.3">
      <c r="B12" s="1117" t="s">
        <v>88</v>
      </c>
      <c r="C12" s="226"/>
      <c r="D12" s="224"/>
      <c r="E12" s="224"/>
      <c r="F12" s="1115" t="str">
        <f t="shared" si="0"/>
        <v/>
      </c>
      <c r="H12" s="1117" t="s">
        <v>1696</v>
      </c>
      <c r="I12" s="482" t="s">
        <v>3683</v>
      </c>
      <c r="J12" s="228"/>
      <c r="K12" s="228"/>
      <c r="L12" s="1116" t="str">
        <f t="shared" si="1"/>
        <v/>
      </c>
    </row>
    <row r="13" spans="1:15" x14ac:dyDescent="0.3">
      <c r="B13" s="1117" t="s">
        <v>89</v>
      </c>
      <c r="C13" s="223"/>
      <c r="D13" s="224"/>
      <c r="E13" s="224"/>
      <c r="F13" s="1115" t="str">
        <f t="shared" si="0"/>
        <v/>
      </c>
      <c r="H13" s="1117" t="s">
        <v>1697</v>
      </c>
      <c r="I13" s="223"/>
      <c r="J13" s="228"/>
      <c r="K13" s="228"/>
      <c r="L13" s="1116" t="str">
        <f t="shared" si="1"/>
        <v/>
      </c>
    </row>
    <row r="14" spans="1:15" x14ac:dyDescent="0.3">
      <c r="B14" s="1117" t="s">
        <v>90</v>
      </c>
      <c r="C14" s="226"/>
      <c r="D14" s="224"/>
      <c r="E14" s="224"/>
      <c r="F14" s="1115" t="str">
        <f t="shared" si="0"/>
        <v/>
      </c>
      <c r="H14" s="1117" t="s">
        <v>1698</v>
      </c>
      <c r="I14" s="226"/>
      <c r="J14" s="228"/>
      <c r="K14" s="228"/>
      <c r="L14" s="1116" t="str">
        <f t="shared" si="1"/>
        <v/>
      </c>
    </row>
    <row r="15" spans="1:15" x14ac:dyDescent="0.3">
      <c r="B15" s="1117" t="s">
        <v>91</v>
      </c>
      <c r="C15" s="223"/>
      <c r="D15" s="224"/>
      <c r="E15" s="224"/>
      <c r="F15" s="1115" t="str">
        <f t="shared" si="0"/>
        <v/>
      </c>
      <c r="H15" s="1117" t="s">
        <v>1699</v>
      </c>
      <c r="I15" s="223"/>
      <c r="J15" s="229"/>
      <c r="K15" s="229"/>
      <c r="L15" s="1116" t="str">
        <f t="shared" si="1"/>
        <v/>
      </c>
    </row>
    <row r="16" spans="1:15" x14ac:dyDescent="0.3">
      <c r="B16" s="1117" t="s">
        <v>92</v>
      </c>
      <c r="C16" s="226"/>
      <c r="D16" s="224"/>
      <c r="E16" s="224"/>
      <c r="F16" s="1115" t="str">
        <f t="shared" si="0"/>
        <v/>
      </c>
      <c r="H16" s="1117" t="s">
        <v>1700</v>
      </c>
      <c r="I16" s="226"/>
      <c r="J16" s="228"/>
      <c r="K16" s="228"/>
      <c r="L16" s="1116" t="str">
        <f t="shared" si="1"/>
        <v/>
      </c>
    </row>
    <row r="17" spans="2:12" x14ac:dyDescent="0.3">
      <c r="B17" s="1117" t="s">
        <v>93</v>
      </c>
      <c r="C17" s="223"/>
      <c r="D17" s="224"/>
      <c r="E17" s="224"/>
      <c r="F17" s="1115" t="str">
        <f t="shared" si="0"/>
        <v/>
      </c>
      <c r="H17" s="1117" t="s">
        <v>1701</v>
      </c>
      <c r="I17" s="223"/>
      <c r="J17" s="227"/>
      <c r="K17" s="227"/>
      <c r="L17" s="1116" t="str">
        <f t="shared" si="1"/>
        <v/>
      </c>
    </row>
    <row r="18" spans="2:12" x14ac:dyDescent="0.3">
      <c r="B18" s="1117" t="s">
        <v>94</v>
      </c>
      <c r="C18" s="226"/>
      <c r="D18" s="224"/>
      <c r="E18" s="224"/>
      <c r="F18" s="1115" t="str">
        <f t="shared" si="0"/>
        <v/>
      </c>
      <c r="H18" s="1117" t="s">
        <v>1702</v>
      </c>
      <c r="I18" s="226"/>
      <c r="J18" s="228"/>
      <c r="K18" s="228"/>
      <c r="L18" s="1116" t="str">
        <f t="shared" si="1"/>
        <v/>
      </c>
    </row>
    <row r="19" spans="2:12" x14ac:dyDescent="0.3">
      <c r="B19" s="1117" t="s">
        <v>95</v>
      </c>
      <c r="C19" s="223"/>
      <c r="D19" s="224"/>
      <c r="E19" s="224"/>
      <c r="F19" s="1115" t="str">
        <f t="shared" si="0"/>
        <v/>
      </c>
      <c r="H19" s="1117" t="s">
        <v>1703</v>
      </c>
      <c r="I19" s="223"/>
      <c r="J19" s="227"/>
      <c r="K19" s="227"/>
      <c r="L19" s="1116" t="str">
        <f t="shared" si="1"/>
        <v/>
      </c>
    </row>
    <row r="20" spans="2:12" x14ac:dyDescent="0.3">
      <c r="B20" s="1117" t="s">
        <v>96</v>
      </c>
      <c r="C20" s="226"/>
      <c r="D20" s="224"/>
      <c r="E20" s="224"/>
      <c r="F20" s="1115" t="str">
        <f t="shared" si="0"/>
        <v/>
      </c>
      <c r="H20" s="1117" t="s">
        <v>1704</v>
      </c>
      <c r="I20" s="226"/>
      <c r="J20" s="227"/>
      <c r="K20" s="227"/>
      <c r="L20" s="1116" t="str">
        <f t="shared" si="1"/>
        <v/>
      </c>
    </row>
    <row r="21" spans="2:12" x14ac:dyDescent="0.3">
      <c r="B21" s="1117" t="s">
        <v>97</v>
      </c>
      <c r="C21" s="223"/>
      <c r="D21" s="224"/>
      <c r="E21" s="224"/>
      <c r="F21" s="1115" t="str">
        <f t="shared" si="0"/>
        <v/>
      </c>
      <c r="H21" s="1117" t="s">
        <v>1705</v>
      </c>
      <c r="I21" s="223"/>
      <c r="J21" s="227"/>
      <c r="K21" s="227"/>
      <c r="L21" s="1116" t="str">
        <f t="shared" si="1"/>
        <v/>
      </c>
    </row>
    <row r="22" spans="2:12" x14ac:dyDescent="0.3">
      <c r="B22" s="1117" t="s">
        <v>98</v>
      </c>
      <c r="C22" s="226"/>
      <c r="D22" s="224"/>
      <c r="E22" s="224"/>
      <c r="F22" s="1115" t="str">
        <f t="shared" si="0"/>
        <v/>
      </c>
      <c r="H22" s="1117" t="s">
        <v>1706</v>
      </c>
      <c r="I22" s="226"/>
      <c r="J22" s="227"/>
      <c r="K22" s="227"/>
      <c r="L22" s="1116" t="str">
        <f t="shared" si="1"/>
        <v/>
      </c>
    </row>
    <row r="23" spans="2:12" x14ac:dyDescent="0.3">
      <c r="B23" s="1117" t="s">
        <v>99</v>
      </c>
      <c r="C23" s="223"/>
      <c r="D23" s="224"/>
      <c r="E23" s="224"/>
      <c r="F23" s="1115" t="str">
        <f t="shared" si="0"/>
        <v/>
      </c>
      <c r="H23" s="1117" t="s">
        <v>1707</v>
      </c>
      <c r="I23" s="223"/>
      <c r="J23" s="228"/>
      <c r="K23" s="228"/>
      <c r="L23" s="1116" t="str">
        <f t="shared" si="1"/>
        <v/>
      </c>
    </row>
    <row r="24" spans="2:12" x14ac:dyDescent="0.3">
      <c r="B24" s="1117" t="s">
        <v>100</v>
      </c>
      <c r="C24" s="226"/>
      <c r="D24" s="224"/>
      <c r="E24" s="224"/>
      <c r="F24" s="1115" t="str">
        <f t="shared" si="0"/>
        <v/>
      </c>
      <c r="H24" s="1117" t="s">
        <v>1708</v>
      </c>
      <c r="I24" s="226"/>
      <c r="J24" s="227"/>
      <c r="K24" s="227"/>
      <c r="L24" s="1116" t="str">
        <f t="shared" si="1"/>
        <v/>
      </c>
    </row>
    <row r="25" spans="2:12" x14ac:dyDescent="0.3">
      <c r="B25" s="1117" t="s">
        <v>101</v>
      </c>
      <c r="C25" s="223"/>
      <c r="D25" s="224"/>
      <c r="E25" s="224"/>
      <c r="F25" s="1115" t="str">
        <f t="shared" si="0"/>
        <v/>
      </c>
      <c r="H25" s="1117" t="s">
        <v>1709</v>
      </c>
      <c r="I25" s="223"/>
      <c r="J25" s="228"/>
      <c r="K25" s="228"/>
      <c r="L25" s="1116" t="str">
        <f t="shared" si="1"/>
        <v/>
      </c>
    </row>
    <row r="26" spans="2:12" x14ac:dyDescent="0.3">
      <c r="B26" s="1117" t="s">
        <v>102</v>
      </c>
      <c r="C26" s="226"/>
      <c r="D26" s="224"/>
      <c r="E26" s="224"/>
      <c r="F26" s="1115" t="str">
        <f t="shared" si="0"/>
        <v/>
      </c>
      <c r="H26" s="1117" t="s">
        <v>1710</v>
      </c>
      <c r="I26" s="226"/>
      <c r="J26" s="230"/>
      <c r="K26" s="230"/>
      <c r="L26" s="1116" t="str">
        <f t="shared" si="1"/>
        <v/>
      </c>
    </row>
    <row r="27" spans="2:12" ht="61.5" customHeight="1" x14ac:dyDescent="0.6">
      <c r="B27" s="1118"/>
      <c r="C27" s="1119" t="str">
        <f ca="1">' '!A625</f>
        <v>Opportunités</v>
      </c>
      <c r="D27" s="1104" t="str">
        <f ca="1">D3</f>
        <v>Pondération</v>
      </c>
      <c r="E27" s="1104" t="str">
        <f ca="1">E3</f>
        <v>Importance</v>
      </c>
      <c r="F27" s="1120">
        <f>IF(SUM(F7:F26)&lt;&gt;0,SUM(F7:F26),0.1)</f>
        <v>19</v>
      </c>
      <c r="G27" s="469"/>
      <c r="H27" s="1121"/>
      <c r="I27" s="1122" t="str">
        <f ca="1">' '!A626</f>
        <v>Menaces</v>
      </c>
      <c r="J27" s="1104" t="str">
        <f ca="1">J3</f>
        <v>Pondération</v>
      </c>
      <c r="K27" s="1104" t="str">
        <f ca="1">K3</f>
        <v>Importance</v>
      </c>
      <c r="L27" s="1120">
        <f>IF(SUM(L7:L26)&lt;&gt;0,SUM(L7:L26),0.1)</f>
        <v>15</v>
      </c>
    </row>
    <row r="28" spans="2:12" x14ac:dyDescent="0.3">
      <c r="B28" s="1117" t="s">
        <v>123</v>
      </c>
      <c r="C28" s="482" t="s">
        <v>3664</v>
      </c>
      <c r="D28" s="231">
        <v>4</v>
      </c>
      <c r="E28" s="231"/>
      <c r="F28" s="1115">
        <f t="shared" ref="F28:F47" si="2">IF(OR(D28&lt;&gt;"",E28&lt;&gt;""),ROUND(GEOMEAN(D28:E28),0),"")</f>
        <v>4</v>
      </c>
      <c r="H28" s="1117" t="s">
        <v>1711</v>
      </c>
      <c r="I28" s="482" t="s">
        <v>3670</v>
      </c>
      <c r="J28" s="231">
        <v>3</v>
      </c>
      <c r="K28" s="231"/>
      <c r="L28" s="1115">
        <f t="shared" ref="L28:L47" si="3">IF(OR(J28&lt;&gt;"",K28&lt;&gt;""),ROUND(GEOMEAN(J28:K28),0),"")</f>
        <v>3</v>
      </c>
    </row>
    <row r="29" spans="2:12" x14ac:dyDescent="0.3">
      <c r="B29" s="1117" t="s">
        <v>124</v>
      </c>
      <c r="C29" s="482" t="s">
        <v>3668</v>
      </c>
      <c r="D29" s="232">
        <v>4</v>
      </c>
      <c r="E29" s="232"/>
      <c r="F29" s="1115">
        <f t="shared" si="2"/>
        <v>4</v>
      </c>
      <c r="H29" s="1117" t="s">
        <v>1712</v>
      </c>
      <c r="I29" s="482" t="s">
        <v>3671</v>
      </c>
      <c r="J29" s="231">
        <v>3</v>
      </c>
      <c r="K29" s="231"/>
      <c r="L29" s="1115">
        <f t="shared" si="3"/>
        <v>3</v>
      </c>
    </row>
    <row r="30" spans="2:12" x14ac:dyDescent="0.3">
      <c r="B30" s="1117" t="s">
        <v>125</v>
      </c>
      <c r="C30" s="482" t="s">
        <v>3669</v>
      </c>
      <c r="D30" s="233">
        <v>2</v>
      </c>
      <c r="E30" s="233"/>
      <c r="F30" s="1115">
        <f t="shared" si="2"/>
        <v>2</v>
      </c>
      <c r="H30" s="1117" t="s">
        <v>1713</v>
      </c>
      <c r="I30" s="482" t="s">
        <v>3672</v>
      </c>
      <c r="J30" s="231">
        <v>2</v>
      </c>
      <c r="K30" s="231"/>
      <c r="L30" s="1115">
        <f t="shared" si="3"/>
        <v>2</v>
      </c>
    </row>
    <row r="31" spans="2:12" x14ac:dyDescent="0.3">
      <c r="B31" s="1117" t="s">
        <v>126</v>
      </c>
      <c r="C31" s="226"/>
      <c r="D31" s="232"/>
      <c r="E31" s="232"/>
      <c r="F31" s="1115" t="str">
        <f t="shared" si="2"/>
        <v/>
      </c>
      <c r="H31" s="1117" t="s">
        <v>1714</v>
      </c>
      <c r="I31" s="226"/>
      <c r="J31" s="231"/>
      <c r="K31" s="231"/>
      <c r="L31" s="1115" t="str">
        <f t="shared" si="3"/>
        <v/>
      </c>
    </row>
    <row r="32" spans="2:12" x14ac:dyDescent="0.3">
      <c r="B32" s="1117" t="s">
        <v>127</v>
      </c>
      <c r="C32" s="226"/>
      <c r="D32" s="232"/>
      <c r="E32" s="232"/>
      <c r="F32" s="1115" t="str">
        <f t="shared" si="2"/>
        <v/>
      </c>
      <c r="H32" s="1117" t="s">
        <v>1715</v>
      </c>
      <c r="I32" s="226"/>
      <c r="J32" s="231"/>
      <c r="K32" s="231"/>
      <c r="L32" s="1115" t="str">
        <f t="shared" si="3"/>
        <v/>
      </c>
    </row>
    <row r="33" spans="2:12" x14ac:dyDescent="0.3">
      <c r="B33" s="1117" t="s">
        <v>128</v>
      </c>
      <c r="C33" s="226"/>
      <c r="D33" s="233"/>
      <c r="E33" s="233"/>
      <c r="F33" s="1115" t="str">
        <f t="shared" si="2"/>
        <v/>
      </c>
      <c r="H33" s="1117" t="s">
        <v>1716</v>
      </c>
      <c r="I33" s="226"/>
      <c r="J33" s="231"/>
      <c r="K33" s="231"/>
      <c r="L33" s="1115" t="str">
        <f t="shared" si="3"/>
        <v/>
      </c>
    </row>
    <row r="34" spans="2:12" x14ac:dyDescent="0.3">
      <c r="B34" s="1117" t="s">
        <v>129</v>
      </c>
      <c r="C34" s="226"/>
      <c r="D34" s="232"/>
      <c r="E34" s="232"/>
      <c r="F34" s="1115" t="str">
        <f t="shared" si="2"/>
        <v/>
      </c>
      <c r="H34" s="1117" t="s">
        <v>1717</v>
      </c>
      <c r="I34" s="226"/>
      <c r="J34" s="231"/>
      <c r="K34" s="231"/>
      <c r="L34" s="1115" t="str">
        <f t="shared" si="3"/>
        <v/>
      </c>
    </row>
    <row r="35" spans="2:12" x14ac:dyDescent="0.3">
      <c r="B35" s="1117" t="s">
        <v>130</v>
      </c>
      <c r="C35" s="226"/>
      <c r="D35" s="232"/>
      <c r="E35" s="232"/>
      <c r="F35" s="1115" t="str">
        <f t="shared" si="2"/>
        <v/>
      </c>
      <c r="H35" s="1117" t="s">
        <v>1718</v>
      </c>
      <c r="I35" s="226"/>
      <c r="J35" s="231"/>
      <c r="K35" s="231"/>
      <c r="L35" s="1115" t="str">
        <f t="shared" si="3"/>
        <v/>
      </c>
    </row>
    <row r="36" spans="2:12" x14ac:dyDescent="0.3">
      <c r="B36" s="1117" t="s">
        <v>131</v>
      </c>
      <c r="C36" s="226"/>
      <c r="D36" s="233"/>
      <c r="E36" s="233"/>
      <c r="F36" s="1115" t="str">
        <f t="shared" si="2"/>
        <v/>
      </c>
      <c r="H36" s="1117" t="s">
        <v>1719</v>
      </c>
      <c r="I36" s="226"/>
      <c r="J36" s="231"/>
      <c r="K36" s="231"/>
      <c r="L36" s="1115" t="str">
        <f t="shared" si="3"/>
        <v/>
      </c>
    </row>
    <row r="37" spans="2:12" x14ac:dyDescent="0.3">
      <c r="B37" s="1117" t="s">
        <v>132</v>
      </c>
      <c r="C37" s="226"/>
      <c r="D37" s="231"/>
      <c r="E37" s="231"/>
      <c r="F37" s="1115" t="str">
        <f t="shared" si="2"/>
        <v/>
      </c>
      <c r="H37" s="1117" t="s">
        <v>1720</v>
      </c>
      <c r="I37" s="226"/>
      <c r="J37" s="231"/>
      <c r="K37" s="231"/>
      <c r="L37" s="1115" t="str">
        <f t="shared" si="3"/>
        <v/>
      </c>
    </row>
    <row r="38" spans="2:12" x14ac:dyDescent="0.3">
      <c r="B38" s="1117" t="s">
        <v>133</v>
      </c>
      <c r="C38" s="226"/>
      <c r="D38" s="233"/>
      <c r="E38" s="233"/>
      <c r="F38" s="1115" t="str">
        <f t="shared" si="2"/>
        <v/>
      </c>
      <c r="H38" s="1117" t="s">
        <v>1721</v>
      </c>
      <c r="I38" s="226"/>
      <c r="J38" s="231"/>
      <c r="K38" s="231"/>
      <c r="L38" s="1115" t="str">
        <f t="shared" si="3"/>
        <v/>
      </c>
    </row>
    <row r="39" spans="2:12" x14ac:dyDescent="0.3">
      <c r="B39" s="1117" t="s">
        <v>134</v>
      </c>
      <c r="C39" s="226"/>
      <c r="D39" s="232"/>
      <c r="E39" s="232"/>
      <c r="F39" s="1115" t="str">
        <f t="shared" si="2"/>
        <v/>
      </c>
      <c r="H39" s="1117" t="s">
        <v>1722</v>
      </c>
      <c r="I39" s="226"/>
      <c r="J39" s="232"/>
      <c r="K39" s="232"/>
      <c r="L39" s="1115" t="str">
        <f t="shared" si="3"/>
        <v/>
      </c>
    </row>
    <row r="40" spans="2:12" x14ac:dyDescent="0.3">
      <c r="B40" s="1117" t="s">
        <v>135</v>
      </c>
      <c r="C40" s="226"/>
      <c r="D40" s="233"/>
      <c r="E40" s="233"/>
      <c r="F40" s="1115" t="str">
        <f t="shared" si="2"/>
        <v/>
      </c>
      <c r="H40" s="1117" t="s">
        <v>1723</v>
      </c>
      <c r="I40" s="226"/>
      <c r="J40" s="233"/>
      <c r="K40" s="233"/>
      <c r="L40" s="1115" t="str">
        <f t="shared" si="3"/>
        <v/>
      </c>
    </row>
    <row r="41" spans="2:12" x14ac:dyDescent="0.3">
      <c r="B41" s="1117" t="s">
        <v>136</v>
      </c>
      <c r="C41" s="226"/>
      <c r="D41" s="233"/>
      <c r="E41" s="233"/>
      <c r="F41" s="1115" t="str">
        <f t="shared" si="2"/>
        <v/>
      </c>
      <c r="H41" s="1117" t="s">
        <v>1724</v>
      </c>
      <c r="I41" s="226"/>
      <c r="J41" s="232"/>
      <c r="K41" s="232"/>
      <c r="L41" s="1115" t="str">
        <f t="shared" si="3"/>
        <v/>
      </c>
    </row>
    <row r="42" spans="2:12" x14ac:dyDescent="0.3">
      <c r="B42" s="1117" t="s">
        <v>137</v>
      </c>
      <c r="C42" s="226"/>
      <c r="D42" s="233"/>
      <c r="E42" s="233"/>
      <c r="F42" s="1115" t="str">
        <f t="shared" si="2"/>
        <v/>
      </c>
      <c r="H42" s="1117" t="s">
        <v>1725</v>
      </c>
      <c r="I42" s="226"/>
      <c r="J42" s="233"/>
      <c r="K42" s="233"/>
      <c r="L42" s="1115" t="str">
        <f t="shared" si="3"/>
        <v/>
      </c>
    </row>
    <row r="43" spans="2:12" x14ac:dyDescent="0.3">
      <c r="B43" s="1117" t="s">
        <v>138</v>
      </c>
      <c r="C43" s="226"/>
      <c r="D43" s="233"/>
      <c r="E43" s="233"/>
      <c r="F43" s="1115" t="str">
        <f t="shared" si="2"/>
        <v/>
      </c>
      <c r="H43" s="1117" t="s">
        <v>1726</v>
      </c>
      <c r="I43" s="226"/>
      <c r="J43" s="233"/>
      <c r="K43" s="233"/>
      <c r="L43" s="1115" t="str">
        <f t="shared" si="3"/>
        <v/>
      </c>
    </row>
    <row r="44" spans="2:12" x14ac:dyDescent="0.3">
      <c r="B44" s="1117" t="s">
        <v>139</v>
      </c>
      <c r="C44" s="226"/>
      <c r="D44" s="232"/>
      <c r="E44" s="232"/>
      <c r="F44" s="1115" t="str">
        <f t="shared" si="2"/>
        <v/>
      </c>
      <c r="H44" s="1117" t="s">
        <v>1727</v>
      </c>
      <c r="I44" s="226"/>
      <c r="J44" s="233"/>
      <c r="K44" s="233"/>
      <c r="L44" s="1115" t="str">
        <f t="shared" si="3"/>
        <v/>
      </c>
    </row>
    <row r="45" spans="2:12" x14ac:dyDescent="0.3">
      <c r="B45" s="1117" t="s">
        <v>140</v>
      </c>
      <c r="C45" s="226"/>
      <c r="D45" s="233"/>
      <c r="E45" s="233"/>
      <c r="F45" s="1115" t="str">
        <f t="shared" si="2"/>
        <v/>
      </c>
      <c r="H45" s="1117" t="s">
        <v>1728</v>
      </c>
      <c r="I45" s="226"/>
      <c r="J45" s="233"/>
      <c r="K45" s="233"/>
      <c r="L45" s="1115" t="str">
        <f t="shared" si="3"/>
        <v/>
      </c>
    </row>
    <row r="46" spans="2:12" x14ac:dyDescent="0.3">
      <c r="B46" s="1117" t="s">
        <v>141</v>
      </c>
      <c r="C46" s="226"/>
      <c r="D46" s="231"/>
      <c r="E46" s="231"/>
      <c r="F46" s="1115" t="str">
        <f t="shared" si="2"/>
        <v/>
      </c>
      <c r="H46" s="1117" t="s">
        <v>1729</v>
      </c>
      <c r="I46" s="226"/>
      <c r="J46" s="232"/>
      <c r="K46" s="232"/>
      <c r="L46" s="1115" t="str">
        <f t="shared" si="3"/>
        <v/>
      </c>
    </row>
    <row r="47" spans="2:12" x14ac:dyDescent="0.3">
      <c r="B47" s="1117" t="s">
        <v>142</v>
      </c>
      <c r="C47" s="226"/>
      <c r="D47" s="232"/>
      <c r="E47" s="232"/>
      <c r="F47" s="1115" t="str">
        <f t="shared" si="2"/>
        <v/>
      </c>
      <c r="H47" s="1117" t="s">
        <v>1730</v>
      </c>
      <c r="I47" s="226"/>
      <c r="J47" s="234"/>
      <c r="K47" s="234"/>
      <c r="L47" s="1115" t="str">
        <f t="shared" si="3"/>
        <v/>
      </c>
    </row>
    <row r="48" spans="2:12" x14ac:dyDescent="0.3">
      <c r="B48" s="999" t="s">
        <v>1152</v>
      </c>
      <c r="F48" s="743">
        <f>IF(SUM(F28:F47)&lt;&gt;0,SUM(F28:F47),0.1)</f>
        <v>10</v>
      </c>
      <c r="H48" s="1015"/>
      <c r="L48" s="1120">
        <f>IF(SUM(L28:L47)&lt;&gt;0,SUM(L28:L47),0.1)</f>
        <v>8</v>
      </c>
    </row>
    <row r="50" spans="8:12" x14ac:dyDescent="0.3">
      <c r="I50" s="648"/>
      <c r="J50" s="1124"/>
      <c r="K50" s="1124"/>
    </row>
    <row r="51" spans="8:12" x14ac:dyDescent="0.3">
      <c r="I51" s="648"/>
      <c r="J51" s="1124"/>
      <c r="K51" s="1124"/>
    </row>
    <row r="52" spans="8:12" x14ac:dyDescent="0.3">
      <c r="H52" s="648"/>
      <c r="I52" s="1066" t="str">
        <f ca="1">' '!$A$623</f>
        <v>Forces</v>
      </c>
      <c r="J52" s="1125">
        <f>F27</f>
        <v>19</v>
      </c>
      <c r="K52" s="1126"/>
      <c r="L52" s="1127"/>
    </row>
    <row r="53" spans="8:12" x14ac:dyDescent="0.3">
      <c r="H53" s="648"/>
      <c r="I53" s="1066" t="str">
        <f ca="1">' '!$A$626</f>
        <v>Menaces</v>
      </c>
      <c r="J53" s="1125">
        <f>L48</f>
        <v>8</v>
      </c>
      <c r="K53" s="1126"/>
      <c r="L53" s="1127"/>
    </row>
    <row r="54" spans="8:12" x14ac:dyDescent="0.3">
      <c r="H54" s="648"/>
      <c r="I54" s="1066" t="str">
        <f ca="1">' '!$A$624</f>
        <v>Faiblesses</v>
      </c>
      <c r="J54" s="1125">
        <f>L27</f>
        <v>15</v>
      </c>
      <c r="K54" s="1126"/>
      <c r="L54" s="1127"/>
    </row>
    <row r="55" spans="8:12" x14ac:dyDescent="0.3">
      <c r="H55" s="648"/>
      <c r="I55" s="1066" t="str">
        <f ca="1">' '!$A$625</f>
        <v>Opportunités</v>
      </c>
      <c r="J55" s="1125">
        <f>F48</f>
        <v>10</v>
      </c>
      <c r="K55" s="1126"/>
      <c r="L55" s="1127"/>
    </row>
    <row r="56" spans="8:12" x14ac:dyDescent="0.3">
      <c r="H56" s="648"/>
      <c r="I56" s="649"/>
      <c r="J56" s="1126"/>
      <c r="K56" s="1126"/>
      <c r="L56" s="1127"/>
    </row>
    <row r="57" spans="8:12" x14ac:dyDescent="0.3">
      <c r="I57" s="1066"/>
      <c r="J57" s="1126"/>
      <c r="K57" s="1126"/>
      <c r="L57" s="1127"/>
    </row>
    <row r="58" spans="8:12" x14ac:dyDescent="0.3">
      <c r="I58" s="1128"/>
    </row>
    <row r="59" spans="8:12" x14ac:dyDescent="0.3">
      <c r="I59" s="1128"/>
    </row>
    <row r="60" spans="8:12" x14ac:dyDescent="0.3">
      <c r="I60" s="1128"/>
    </row>
    <row r="66" spans="2:2" ht="15.45" customHeight="1" x14ac:dyDescent="0.3"/>
    <row r="70" spans="2:2" ht="6.75" customHeight="1" x14ac:dyDescent="0.3"/>
    <row r="71" spans="2:2" ht="7.5" hidden="1" customHeight="1" x14ac:dyDescent="0.3"/>
    <row r="80" spans="2:2" x14ac:dyDescent="0.3">
      <c r="B80" s="999" t="s">
        <v>1152</v>
      </c>
    </row>
  </sheetData>
  <sheetProtection sheet="1" objects="1" scenarios="1" formatCells="0" formatColumns="0" formatRows="0" insertHyperlinks="0" selectLockedCells="1" sort="0" autoFilter="0"/>
  <sortState xmlns:xlrd2="http://schemas.microsoft.com/office/spreadsheetml/2017/richdata2" ref="I7:L26">
    <sortCondition ref="L7:L26"/>
  </sortState>
  <mergeCells count="6">
    <mergeCell ref="L3:L6"/>
    <mergeCell ref="D3:D6"/>
    <mergeCell ref="E3:E6"/>
    <mergeCell ref="F3:F6"/>
    <mergeCell ref="J3:J6"/>
    <mergeCell ref="K3:K6"/>
  </mergeCells>
  <conditionalFormatting sqref="K7:K8 K10:K26">
    <cfRule type="expression" dxfId="253" priority="41">
      <formula>MOD(ROW(XFB1048562),2)=0</formula>
    </cfRule>
    <cfRule type="expression" dxfId="252" priority="42">
      <formula>MOD(ROW(XFB1048561),2)=0</formula>
    </cfRule>
  </conditionalFormatting>
  <conditionalFormatting sqref="E7">
    <cfRule type="expression" dxfId="251" priority="43">
      <formula>MOD(ROW(#REF!),2)=0</formula>
    </cfRule>
    <cfRule type="expression" dxfId="250" priority="44">
      <formula>MOD(ROW(#REF!),2)=0</formula>
    </cfRule>
  </conditionalFormatting>
  <conditionalFormatting sqref="E7">
    <cfRule type="expression" dxfId="249" priority="45">
      <formula>MOD(ROW(C1048562),2)=0</formula>
    </cfRule>
    <cfRule type="expression" dxfId="248" priority="46">
      <formula>MOD(ROW(C1048561),2)=0</formula>
    </cfRule>
  </conditionalFormatting>
  <conditionalFormatting sqref="H7:J8 H10:J26">
    <cfRule type="expression" dxfId="247" priority="47">
      <formula>MOD(ROW(XEX1048562),2)=0</formula>
    </cfRule>
    <cfRule type="expression" dxfId="246" priority="48">
      <formula>MOD(ROW(XEX1048561),2)=0</formula>
    </cfRule>
  </conditionalFormatting>
  <conditionalFormatting sqref="L7:L26">
    <cfRule type="dataBar" priority="34">
      <dataBar>
        <cfvo type="num" val="0"/>
        <cfvo type="num" val="5"/>
        <color theme="9" tint="-0.249977111117893"/>
      </dataBar>
      <extLst>
        <ext xmlns:x14="http://schemas.microsoft.com/office/spreadsheetml/2009/9/main" uri="{B025F937-C7B1-47D3-B67F-A62EFF666E3E}">
          <x14:id>{DF3C90C4-962E-4900-8ACD-EFCFECC18494}</x14:id>
        </ext>
      </extLst>
    </cfRule>
  </conditionalFormatting>
  <conditionalFormatting sqref="L7:L26">
    <cfRule type="expression" dxfId="245" priority="35">
      <formula>MOD(ROW(XFC1048562),2)=0</formula>
    </cfRule>
    <cfRule type="expression" dxfId="244" priority="36">
      <formula>MOD(ROW(XFC1048561),2)=0</formula>
    </cfRule>
  </conditionalFormatting>
  <conditionalFormatting sqref="F7:F26">
    <cfRule type="dataBar" priority="29">
      <dataBar>
        <cfvo type="num" val="0"/>
        <cfvo type="num" val="5"/>
        <color theme="4" tint="-0.249977111117893"/>
      </dataBar>
      <extLst>
        <ext xmlns:x14="http://schemas.microsoft.com/office/spreadsheetml/2009/9/main" uri="{B025F937-C7B1-47D3-B67F-A62EFF666E3E}">
          <x14:id>{4271D450-3EDC-4313-9F5D-25776C4A147A}</x14:id>
        </ext>
      </extLst>
    </cfRule>
  </conditionalFormatting>
  <conditionalFormatting sqref="F7:F26">
    <cfRule type="expression" dxfId="243" priority="30">
      <formula>MOD(ROW(#REF!),2)=0</formula>
    </cfRule>
    <cfRule type="expression" dxfId="242" priority="31">
      <formula>MOD(ROW(#REF!),2)=0</formula>
    </cfRule>
  </conditionalFormatting>
  <conditionalFormatting sqref="F7:F26">
    <cfRule type="expression" dxfId="241" priority="32">
      <formula>MOD(ROW(D1048562),2)=0</formula>
    </cfRule>
    <cfRule type="expression" dxfId="240" priority="33">
      <formula>MOD(ROW(D1048561),2)=0</formula>
    </cfRule>
  </conditionalFormatting>
  <conditionalFormatting sqref="F28:F47">
    <cfRule type="dataBar" priority="28">
      <dataBar>
        <cfvo type="num" val="0"/>
        <cfvo type="num" val="5"/>
        <color theme="5"/>
      </dataBar>
      <extLst>
        <ext xmlns:x14="http://schemas.microsoft.com/office/spreadsheetml/2009/9/main" uri="{B025F937-C7B1-47D3-B67F-A62EFF666E3E}">
          <x14:id>{DA534E45-8162-480E-A0B3-086E0B3532DB}</x14:id>
        </ext>
      </extLst>
    </cfRule>
  </conditionalFormatting>
  <conditionalFormatting sqref="B7:C8 B10:B24 C10:C26 E7:F7 F8:F26">
    <cfRule type="expression" dxfId="239" priority="37">
      <formula>MOD(ROW(A1048562),2)=0</formula>
    </cfRule>
    <cfRule type="expression" dxfId="238" priority="38">
      <formula>MOD(ROW(A1048561),2)=0</formula>
    </cfRule>
  </conditionalFormatting>
  <conditionalFormatting sqref="L28:L47">
    <cfRule type="dataBar" priority="27">
      <dataBar>
        <cfvo type="num" val="0"/>
        <cfvo type="num" val="5"/>
        <color theme="7" tint="-0.249977111117893"/>
      </dataBar>
      <extLst>
        <ext xmlns:x14="http://schemas.microsoft.com/office/spreadsheetml/2009/9/main" uri="{B025F937-C7B1-47D3-B67F-A62EFF666E3E}">
          <x14:id>{A8A7E7DF-9661-440A-8B48-EAEAAD521B4D}</x14:id>
        </ext>
      </extLst>
    </cfRule>
  </conditionalFormatting>
  <conditionalFormatting sqref="H28:L47">
    <cfRule type="expression" dxfId="237" priority="39">
      <formula>MOD(ROW(XEY1048561),2)=0</formula>
    </cfRule>
    <cfRule type="expression" dxfId="236" priority="40">
      <formula>MOD(ROW(XEY1048560),2)=0</formula>
    </cfRule>
  </conditionalFormatting>
  <conditionalFormatting sqref="B28:F47">
    <cfRule type="expression" dxfId="235" priority="49">
      <formula>MOD(ROW(A1),2)=0</formula>
    </cfRule>
    <cfRule type="expression" dxfId="234" priority="50">
      <formula>MOD(ROW(A2),2)=0</formula>
    </cfRule>
  </conditionalFormatting>
  <conditionalFormatting sqref="B25:B26">
    <cfRule type="expression" dxfId="233" priority="25">
      <formula>MOD(ROW(A4),2)=0</formula>
    </cfRule>
    <cfRule type="expression" dxfId="232" priority="26">
      <formula>MOD(ROW(A3),2)=0</formula>
    </cfRule>
  </conditionalFormatting>
  <conditionalFormatting sqref="D7">
    <cfRule type="expression" dxfId="231" priority="21">
      <formula>MOD(ROW(#REF!),2)=0</formula>
    </cfRule>
    <cfRule type="expression" dxfId="230" priority="22">
      <formula>MOD(ROW(#REF!),2)=0</formula>
    </cfRule>
  </conditionalFormatting>
  <conditionalFormatting sqref="D7">
    <cfRule type="expression" dxfId="229" priority="23">
      <formula>MOD(ROW(B1048562),2)=0</formula>
    </cfRule>
    <cfRule type="expression" dxfId="228" priority="24">
      <formula>MOD(ROW(B1048561),2)=0</formula>
    </cfRule>
  </conditionalFormatting>
  <conditionalFormatting sqref="D7">
    <cfRule type="expression" dxfId="227" priority="19">
      <formula>MOD(ROW(C1048562),2)=0</formula>
    </cfRule>
    <cfRule type="expression" dxfId="226" priority="20">
      <formula>MOD(ROW(C1048561),2)=0</formula>
    </cfRule>
  </conditionalFormatting>
  <conditionalFormatting sqref="K9">
    <cfRule type="expression" dxfId="225" priority="15">
      <formula>MOD(ROW(XFB1048564),2)=0</formula>
    </cfRule>
    <cfRule type="expression" dxfId="224" priority="16">
      <formula>MOD(ROW(XFB1048563),2)=0</formula>
    </cfRule>
  </conditionalFormatting>
  <conditionalFormatting sqref="H9:J9">
    <cfRule type="expression" dxfId="223" priority="17">
      <formula>MOD(ROW(XEX1048564),2)=0</formula>
    </cfRule>
    <cfRule type="expression" dxfId="222" priority="18">
      <formula>MOD(ROW(XEX1048563),2)=0</formula>
    </cfRule>
  </conditionalFormatting>
  <conditionalFormatting sqref="B9:C9">
    <cfRule type="expression" dxfId="221" priority="13">
      <formula>MOD(ROW(A1048564),2)=0</formula>
    </cfRule>
    <cfRule type="expression" dxfId="220" priority="14">
      <formula>MOD(ROW(A1048563),2)=0</formula>
    </cfRule>
  </conditionalFormatting>
  <conditionalFormatting sqref="E8:E26">
    <cfRule type="expression" dxfId="219" priority="9">
      <formula>MOD(ROW(#REF!),2)=0</formula>
    </cfRule>
    <cfRule type="expression" dxfId="218" priority="10">
      <formula>MOD(ROW(#REF!),2)=0</formula>
    </cfRule>
  </conditionalFormatting>
  <conditionalFormatting sqref="E8:E26">
    <cfRule type="expression" dxfId="217" priority="11">
      <formula>MOD(ROW(C1048563),2)=0</formula>
    </cfRule>
    <cfRule type="expression" dxfId="216" priority="12">
      <formula>MOD(ROW(C1048562),2)=0</formula>
    </cfRule>
  </conditionalFormatting>
  <conditionalFormatting sqref="E8:E26">
    <cfRule type="expression" dxfId="215" priority="7">
      <formula>MOD(ROW(D1048563),2)=0</formula>
    </cfRule>
    <cfRule type="expression" dxfId="214" priority="8">
      <formula>MOD(ROW(D1048562),2)=0</formula>
    </cfRule>
  </conditionalFormatting>
  <conditionalFormatting sqref="D8:D26">
    <cfRule type="expression" dxfId="213" priority="3">
      <formula>MOD(ROW(#REF!),2)=0</formula>
    </cfRule>
    <cfRule type="expression" dxfId="212" priority="4">
      <formula>MOD(ROW(#REF!),2)=0</formula>
    </cfRule>
  </conditionalFormatting>
  <conditionalFormatting sqref="D8:D26">
    <cfRule type="expression" dxfId="211" priority="5">
      <formula>MOD(ROW(B1048563),2)=0</formula>
    </cfRule>
    <cfRule type="expression" dxfId="210" priority="6">
      <formula>MOD(ROW(B1048562),2)=0</formula>
    </cfRule>
  </conditionalFormatting>
  <conditionalFormatting sqref="D8:D26">
    <cfRule type="expression" dxfId="209" priority="1">
      <formula>MOD(ROW(C1048563),2)=0</formula>
    </cfRule>
    <cfRule type="expression" dxfId="208" priority="2">
      <formula>MOD(ROW(C1048562),2)=0</formula>
    </cfRule>
  </conditionalFormatting>
  <dataValidations count="2">
    <dataValidation type="list" allowBlank="1" showInputMessage="1" showErrorMessage="1" errorTitle="Number from 1 - 5" sqref="D7:E26 D28:E47 J28:K47 J7:K26" xr:uid="{28BC63BF-0AED-4A79-96EC-23F80823F458}">
      <formula1>"1,2,3,4,5"</formula1>
    </dataValidation>
    <dataValidation type="list" allowBlank="1" showInputMessage="1" showErrorMessage="1" sqref="J48" xr:uid="{D89A927C-9C36-4EC0-B1EC-06C638B509A3}">
      <formula1>"-5,-4,-3,-2,-1,0,1,2,3,4,5"</formula1>
    </dataValidation>
  </dataValidations>
  <printOptions horizontalCentered="1"/>
  <pageMargins left="0.23622047244094491" right="0.23622047244094491" top="0.35433070866141736" bottom="0.15748031496062992" header="0.11811023622047245" footer="0.11811023622047245"/>
  <pageSetup paperSize="8" scale="95"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dataBar" id="{DF3C90C4-962E-4900-8ACD-EFCFECC18494}">
            <x14:dataBar minLength="0" maxLength="100" gradient="0">
              <x14:cfvo type="num">
                <xm:f>0</xm:f>
              </x14:cfvo>
              <x14:cfvo type="num">
                <xm:f>5</xm:f>
              </x14:cfvo>
              <x14:negativeFillColor rgb="FFFF0000"/>
              <x14:axisColor rgb="FF000000"/>
            </x14:dataBar>
          </x14:cfRule>
          <xm:sqref>L7:L26</xm:sqref>
        </x14:conditionalFormatting>
        <x14:conditionalFormatting xmlns:xm="http://schemas.microsoft.com/office/excel/2006/main">
          <x14:cfRule type="dataBar" id="{4271D450-3EDC-4313-9F5D-25776C4A147A}">
            <x14:dataBar minLength="0" maxLength="100" gradient="0">
              <x14:cfvo type="num">
                <xm:f>0</xm:f>
              </x14:cfvo>
              <x14:cfvo type="num">
                <xm:f>5</xm:f>
              </x14:cfvo>
              <x14:negativeFillColor rgb="FFFF0000"/>
              <x14:axisColor rgb="FF000000"/>
            </x14:dataBar>
          </x14:cfRule>
          <xm:sqref>F7:F26</xm:sqref>
        </x14:conditionalFormatting>
        <x14:conditionalFormatting xmlns:xm="http://schemas.microsoft.com/office/excel/2006/main">
          <x14:cfRule type="dataBar" id="{DA534E45-8162-480E-A0B3-086E0B3532DB}">
            <x14:dataBar minLength="0" maxLength="100" gradient="0">
              <x14:cfvo type="num">
                <xm:f>0</xm:f>
              </x14:cfvo>
              <x14:cfvo type="num">
                <xm:f>5</xm:f>
              </x14:cfvo>
              <x14:negativeFillColor rgb="FFFF0000"/>
              <x14:axisColor rgb="FF000000"/>
            </x14:dataBar>
          </x14:cfRule>
          <xm:sqref>F28:F47</xm:sqref>
        </x14:conditionalFormatting>
        <x14:conditionalFormatting xmlns:xm="http://schemas.microsoft.com/office/excel/2006/main">
          <x14:cfRule type="dataBar" id="{A8A7E7DF-9661-440A-8B48-EAEAAD521B4D}">
            <x14:dataBar minLength="0" maxLength="100" gradient="0">
              <x14:cfvo type="num">
                <xm:f>0</xm:f>
              </x14:cfvo>
              <x14:cfvo type="num">
                <xm:f>5</xm:f>
              </x14:cfvo>
              <x14:negativeFillColor rgb="FFFF0000"/>
              <x14:axisColor rgb="FF000000"/>
            </x14:dataBar>
          </x14:cfRule>
          <xm:sqref>L28:L47</xm:sqref>
        </x14:conditionalFormatting>
      </x14:conditionalFormatting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280952-D4A5-499C-8FAC-9FB2E816D9A0}">
  <sheetPr codeName="Tabelle54">
    <tabColor theme="3" tint="0.79998168889431442"/>
    <pageSetUpPr fitToPage="1"/>
  </sheetPr>
  <dimension ref="A1:M66"/>
  <sheetViews>
    <sheetView showGridLines="0" zoomScale="85" zoomScaleNormal="85" workbookViewId="0">
      <pane ySplit="4" topLeftCell="A5" activePane="bottomLeft" state="frozen"/>
      <selection activeCell="C5" sqref="C5:D5"/>
      <selection pane="bottomLeft" activeCell="E6" sqref="E6"/>
    </sheetView>
  </sheetViews>
  <sheetFormatPr baseColWidth="10" defaultColWidth="12.5546875" defaultRowHeight="14.4" x14ac:dyDescent="0.3"/>
  <cols>
    <col min="1" max="1" width="9.5546875" style="41" customWidth="1"/>
    <col min="2" max="2" width="4.5546875" style="764" customWidth="1"/>
    <col min="3" max="3" width="29" style="764" customWidth="1"/>
    <col min="4" max="4" width="10.6640625" style="764" customWidth="1"/>
    <col min="5" max="5" width="11" style="764" customWidth="1"/>
    <col min="6" max="6" width="9.44140625" style="764" customWidth="1"/>
    <col min="7" max="7" width="51.33203125" style="764" customWidth="1"/>
    <col min="8" max="8" width="7.44140625" style="764" customWidth="1"/>
    <col min="9" max="9" width="36.33203125" style="764" customWidth="1"/>
    <col min="10" max="10" width="0.33203125" style="653" customWidth="1"/>
    <col min="11" max="11" width="7" style="764" customWidth="1"/>
    <col min="12" max="20" width="4" style="764" customWidth="1"/>
    <col min="21" max="16384" width="12.5546875" style="764"/>
  </cols>
  <sheetData>
    <row r="1" spans="1:13" s="641" customFormat="1" ht="42" customHeight="1" x14ac:dyDescent="0.6">
      <c r="A1" s="595"/>
      <c r="B1" s="638" t="str">
        <f ca="1">' '!A694</f>
        <v>S E G M E N T A T I O N   D E S   C L I E N T S</v>
      </c>
      <c r="C1" s="639"/>
      <c r="D1" s="639"/>
      <c r="E1" s="639"/>
      <c r="F1" s="639"/>
      <c r="G1" s="639"/>
      <c r="H1" s="639"/>
      <c r="I1" s="640"/>
      <c r="J1" s="643"/>
      <c r="L1" s="908"/>
    </row>
    <row r="2" spans="1:13" s="469" customFormat="1" ht="15.6" x14ac:dyDescent="0.3">
      <c r="A2" s="41"/>
      <c r="B2" s="645"/>
      <c r="J2" s="470"/>
    </row>
    <row r="3" spans="1:13" x14ac:dyDescent="0.3">
      <c r="A3" s="997"/>
    </row>
    <row r="4" spans="1:13" ht="33.75" customHeight="1" x14ac:dyDescent="0.3">
      <c r="B4" s="1094" t="str">
        <f ca="1">' '!A382</f>
        <v>No.</v>
      </c>
      <c r="C4" s="1095" t="str">
        <f ca="1">' '!A701</f>
        <v>Client</v>
      </c>
      <c r="D4" s="1095" t="str">
        <f ca="1">' '!A702</f>
        <v>Loyauté</v>
      </c>
      <c r="E4" s="1072" t="str">
        <f ca="1">' '!A703</f>
        <v>Rentabilité</v>
      </c>
      <c r="F4" s="1095" t="str">
        <f ca="1">' '!A704</f>
        <v>Client ABC</v>
      </c>
      <c r="G4" s="1095" t="str">
        <f ca="1">' '!A706</f>
        <v>Mesures possible</v>
      </c>
      <c r="H4" s="1095" t="str">
        <f ca="1">' '!A389</f>
        <v>Statut</v>
      </c>
      <c r="I4" s="1129" t="str">
        <f ca="1">' '!A445</f>
        <v>Remarques</v>
      </c>
      <c r="M4" s="469"/>
    </row>
    <row r="5" spans="1:13" ht="10.5" customHeight="1" x14ac:dyDescent="0.3">
      <c r="A5" s="745"/>
      <c r="B5" s="1097"/>
      <c r="C5" s="1098"/>
      <c r="D5" s="1098"/>
      <c r="E5" s="1098"/>
      <c r="F5" s="1098"/>
      <c r="G5" s="1098"/>
      <c r="H5" s="1098"/>
      <c r="I5" s="1130"/>
    </row>
    <row r="6" spans="1:13" ht="23.4" x14ac:dyDescent="0.3">
      <c r="B6" s="235" t="s">
        <v>1731</v>
      </c>
      <c r="C6" s="236" t="s">
        <v>1732</v>
      </c>
      <c r="D6" s="237">
        <v>8</v>
      </c>
      <c r="E6" s="238">
        <v>10</v>
      </c>
      <c r="F6" s="238" t="s">
        <v>1733</v>
      </c>
      <c r="G6" s="236"/>
      <c r="H6" s="239">
        <v>2</v>
      </c>
      <c r="I6" s="1131" t="str">
        <f ca="1">' '!A707</f>
        <v>Comment atteindre le client?</v>
      </c>
      <c r="J6" s="653">
        <f>IF(F6="A",3,
IF(F6="B",2,1))</f>
        <v>3</v>
      </c>
      <c r="M6" s="469"/>
    </row>
    <row r="7" spans="1:13" ht="23.4" x14ac:dyDescent="0.3">
      <c r="B7" s="205" t="s">
        <v>1734</v>
      </c>
      <c r="C7" s="236" t="s">
        <v>1735</v>
      </c>
      <c r="D7" s="237">
        <v>3</v>
      </c>
      <c r="E7" s="238">
        <v>4</v>
      </c>
      <c r="F7" s="238" t="s">
        <v>1733</v>
      </c>
      <c r="G7" s="236"/>
      <c r="H7" s="239">
        <v>3</v>
      </c>
      <c r="I7" s="1132"/>
      <c r="J7" s="653">
        <f t="shared" ref="J7:J25" si="0">IF(F7="A",3,
IF(F7="B",2,1))</f>
        <v>3</v>
      </c>
      <c r="M7" s="469"/>
    </row>
    <row r="8" spans="1:13" ht="23.4" x14ac:dyDescent="0.3">
      <c r="B8" s="200" t="s">
        <v>1736</v>
      </c>
      <c r="C8" s="240"/>
      <c r="D8" s="241"/>
      <c r="E8" s="202"/>
      <c r="F8" s="238"/>
      <c r="G8" s="240"/>
      <c r="H8" s="242"/>
      <c r="I8" s="243"/>
      <c r="J8" s="653">
        <f t="shared" si="0"/>
        <v>1</v>
      </c>
      <c r="M8" s="469"/>
    </row>
    <row r="9" spans="1:13" ht="23.4" x14ac:dyDescent="0.3">
      <c r="B9" s="205" t="s">
        <v>1737</v>
      </c>
      <c r="C9" s="240"/>
      <c r="D9" s="241"/>
      <c r="E9" s="202"/>
      <c r="F9" s="238"/>
      <c r="G9" s="244"/>
      <c r="H9" s="245"/>
      <c r="I9" s="246"/>
      <c r="J9" s="653">
        <f t="shared" si="0"/>
        <v>1</v>
      </c>
      <c r="M9" s="469"/>
    </row>
    <row r="10" spans="1:13" ht="23.4" x14ac:dyDescent="0.3">
      <c r="B10" s="200" t="s">
        <v>1738</v>
      </c>
      <c r="C10" s="240"/>
      <c r="D10" s="241"/>
      <c r="E10" s="202"/>
      <c r="F10" s="238"/>
      <c r="G10" s="240"/>
      <c r="H10" s="242"/>
      <c r="I10" s="243"/>
      <c r="J10" s="653">
        <f t="shared" si="0"/>
        <v>1</v>
      </c>
      <c r="M10" s="469"/>
    </row>
    <row r="11" spans="1:13" ht="23.4" x14ac:dyDescent="0.3">
      <c r="B11" s="205" t="s">
        <v>1739</v>
      </c>
      <c r="C11" s="240"/>
      <c r="D11" s="241"/>
      <c r="E11" s="202"/>
      <c r="F11" s="238"/>
      <c r="G11" s="244"/>
      <c r="H11" s="245"/>
      <c r="I11" s="246"/>
      <c r="J11" s="653">
        <f t="shared" si="0"/>
        <v>1</v>
      </c>
      <c r="M11" s="469"/>
    </row>
    <row r="12" spans="1:13" ht="23.4" x14ac:dyDescent="0.3">
      <c r="B12" s="200" t="s">
        <v>1740</v>
      </c>
      <c r="C12" s="240"/>
      <c r="D12" s="241"/>
      <c r="E12" s="202"/>
      <c r="F12" s="238"/>
      <c r="G12" s="240"/>
      <c r="H12" s="242"/>
      <c r="I12" s="243"/>
      <c r="J12" s="653">
        <f t="shared" si="0"/>
        <v>1</v>
      </c>
      <c r="M12" s="469"/>
    </row>
    <row r="13" spans="1:13" ht="23.4" x14ac:dyDescent="0.3">
      <c r="B13" s="205" t="s">
        <v>1741</v>
      </c>
      <c r="C13" s="240"/>
      <c r="D13" s="241"/>
      <c r="E13" s="202"/>
      <c r="F13" s="238"/>
      <c r="G13" s="244"/>
      <c r="H13" s="245"/>
      <c r="I13" s="246"/>
      <c r="J13" s="653">
        <f t="shared" si="0"/>
        <v>1</v>
      </c>
      <c r="M13" s="469"/>
    </row>
    <row r="14" spans="1:13" ht="23.4" x14ac:dyDescent="0.3">
      <c r="B14" s="200" t="s">
        <v>1742</v>
      </c>
      <c r="C14" s="240"/>
      <c r="D14" s="241"/>
      <c r="E14" s="202"/>
      <c r="F14" s="238"/>
      <c r="G14" s="240"/>
      <c r="H14" s="242"/>
      <c r="I14" s="243"/>
      <c r="J14" s="653">
        <f t="shared" si="0"/>
        <v>1</v>
      </c>
      <c r="M14" s="469"/>
    </row>
    <row r="15" spans="1:13" ht="23.4" x14ac:dyDescent="0.3">
      <c r="B15" s="205" t="s">
        <v>1743</v>
      </c>
      <c r="C15" s="240"/>
      <c r="D15" s="241"/>
      <c r="E15" s="202"/>
      <c r="F15" s="238"/>
      <c r="G15" s="240"/>
      <c r="H15" s="245"/>
      <c r="I15" s="243"/>
      <c r="J15" s="653">
        <f t="shared" si="0"/>
        <v>1</v>
      </c>
      <c r="M15" s="469"/>
    </row>
    <row r="16" spans="1:13" ht="23.4" x14ac:dyDescent="0.3">
      <c r="B16" s="200" t="s">
        <v>1744</v>
      </c>
      <c r="C16" s="240"/>
      <c r="D16" s="241"/>
      <c r="E16" s="202"/>
      <c r="F16" s="238"/>
      <c r="G16" s="240"/>
      <c r="H16" s="242"/>
      <c r="I16" s="243"/>
      <c r="J16" s="653">
        <f t="shared" si="0"/>
        <v>1</v>
      </c>
      <c r="M16" s="469"/>
    </row>
    <row r="17" spans="2:10" ht="23.4" x14ac:dyDescent="0.3">
      <c r="B17" s="205" t="s">
        <v>1745</v>
      </c>
      <c r="C17" s="240"/>
      <c r="D17" s="241"/>
      <c r="E17" s="202"/>
      <c r="F17" s="238"/>
      <c r="G17" s="240"/>
      <c r="H17" s="245"/>
      <c r="I17" s="243"/>
      <c r="J17" s="653">
        <f t="shared" si="0"/>
        <v>1</v>
      </c>
    </row>
    <row r="18" spans="2:10" ht="23.4" x14ac:dyDescent="0.3">
      <c r="B18" s="200" t="s">
        <v>1746</v>
      </c>
      <c r="C18" s="240"/>
      <c r="D18" s="241"/>
      <c r="E18" s="202"/>
      <c r="F18" s="238"/>
      <c r="G18" s="240"/>
      <c r="H18" s="242"/>
      <c r="I18" s="243"/>
      <c r="J18" s="653">
        <f t="shared" si="0"/>
        <v>1</v>
      </c>
    </row>
    <row r="19" spans="2:10" ht="23.4" x14ac:dyDescent="0.3">
      <c r="B19" s="205" t="s">
        <v>1747</v>
      </c>
      <c r="C19" s="240"/>
      <c r="D19" s="241"/>
      <c r="E19" s="202"/>
      <c r="F19" s="238"/>
      <c r="G19" s="240"/>
      <c r="H19" s="245"/>
      <c r="I19" s="243"/>
      <c r="J19" s="653">
        <f t="shared" si="0"/>
        <v>1</v>
      </c>
    </row>
    <row r="20" spans="2:10" ht="23.4" x14ac:dyDescent="0.3">
      <c r="B20" s="205" t="s">
        <v>1748</v>
      </c>
      <c r="C20" s="240"/>
      <c r="D20" s="241"/>
      <c r="E20" s="202"/>
      <c r="F20" s="238"/>
      <c r="G20" s="240"/>
      <c r="H20" s="242"/>
      <c r="I20" s="243"/>
      <c r="J20" s="653">
        <f t="shared" si="0"/>
        <v>1</v>
      </c>
    </row>
    <row r="21" spans="2:10" ht="23.4" x14ac:dyDescent="0.3">
      <c r="B21" s="205" t="s">
        <v>1749</v>
      </c>
      <c r="C21" s="240"/>
      <c r="D21" s="241"/>
      <c r="E21" s="202"/>
      <c r="F21" s="238"/>
      <c r="G21" s="240"/>
      <c r="H21" s="242"/>
      <c r="I21" s="243"/>
      <c r="J21" s="653">
        <f t="shared" si="0"/>
        <v>1</v>
      </c>
    </row>
    <row r="22" spans="2:10" ht="23.4" x14ac:dyDescent="0.3">
      <c r="B22" s="205" t="s">
        <v>1750</v>
      </c>
      <c r="C22" s="240"/>
      <c r="D22" s="241"/>
      <c r="E22" s="202"/>
      <c r="F22" s="238"/>
      <c r="G22" s="240"/>
      <c r="H22" s="245"/>
      <c r="I22" s="243"/>
      <c r="J22" s="653">
        <f t="shared" si="0"/>
        <v>1</v>
      </c>
    </row>
    <row r="23" spans="2:10" ht="23.4" x14ac:dyDescent="0.3">
      <c r="B23" s="205" t="s">
        <v>1751</v>
      </c>
      <c r="C23" s="240"/>
      <c r="D23" s="241"/>
      <c r="E23" s="202"/>
      <c r="F23" s="238"/>
      <c r="G23" s="240"/>
      <c r="H23" s="242"/>
      <c r="I23" s="243"/>
      <c r="J23" s="653">
        <f t="shared" si="0"/>
        <v>1</v>
      </c>
    </row>
    <row r="24" spans="2:10" ht="23.4" x14ac:dyDescent="0.3">
      <c r="B24" s="205" t="s">
        <v>1752</v>
      </c>
      <c r="C24" s="240"/>
      <c r="D24" s="241"/>
      <c r="E24" s="202"/>
      <c r="F24" s="238"/>
      <c r="G24" s="240"/>
      <c r="H24" s="245"/>
      <c r="I24" s="243"/>
      <c r="J24" s="653">
        <f t="shared" si="0"/>
        <v>1</v>
      </c>
    </row>
    <row r="25" spans="2:10" ht="23.4" x14ac:dyDescent="0.3">
      <c r="B25" s="210" t="s">
        <v>1753</v>
      </c>
      <c r="C25" s="240"/>
      <c r="D25" s="247"/>
      <c r="E25" s="211"/>
      <c r="F25" s="238"/>
      <c r="G25" s="248"/>
      <c r="H25" s="249"/>
      <c r="I25" s="250"/>
      <c r="J25" s="653">
        <f t="shared" si="0"/>
        <v>1</v>
      </c>
    </row>
    <row r="26" spans="2:10" x14ac:dyDescent="0.3">
      <c r="C26" s="1133" t="s">
        <v>1754</v>
      </c>
    </row>
    <row r="30" spans="2:10" ht="18" x14ac:dyDescent="0.35">
      <c r="I30" s="1134" t="str">
        <f>IF(C6&lt;&gt;"",(CONCATENATE(B6,"    ",C6)),"")</f>
        <v>C1    Client 1</v>
      </c>
    </row>
    <row r="31" spans="2:10" ht="18" x14ac:dyDescent="0.35">
      <c r="I31" s="1134" t="str">
        <f t="shared" ref="I31:I49" si="1">IF(C7&lt;&gt;"",(CONCATENATE(B7,"    ",C7)),"")</f>
        <v>C2    Client 2</v>
      </c>
    </row>
    <row r="32" spans="2:10" ht="18" x14ac:dyDescent="0.35">
      <c r="I32" s="1134" t="str">
        <f t="shared" si="1"/>
        <v/>
      </c>
    </row>
    <row r="33" spans="9:9" ht="18" x14ac:dyDescent="0.35">
      <c r="I33" s="1134" t="str">
        <f t="shared" si="1"/>
        <v/>
      </c>
    </row>
    <row r="34" spans="9:9" ht="18" x14ac:dyDescent="0.35">
      <c r="I34" s="1134" t="str">
        <f t="shared" si="1"/>
        <v/>
      </c>
    </row>
    <row r="35" spans="9:9" ht="18" x14ac:dyDescent="0.35">
      <c r="I35" s="1134" t="str">
        <f t="shared" si="1"/>
        <v/>
      </c>
    </row>
    <row r="36" spans="9:9" ht="18" x14ac:dyDescent="0.35">
      <c r="I36" s="1134" t="str">
        <f t="shared" si="1"/>
        <v/>
      </c>
    </row>
    <row r="37" spans="9:9" ht="18" x14ac:dyDescent="0.35">
      <c r="I37" s="1134" t="str">
        <f t="shared" si="1"/>
        <v/>
      </c>
    </row>
    <row r="38" spans="9:9" ht="18" x14ac:dyDescent="0.35">
      <c r="I38" s="1134" t="str">
        <f t="shared" si="1"/>
        <v/>
      </c>
    </row>
    <row r="39" spans="9:9" ht="18" x14ac:dyDescent="0.35">
      <c r="I39" s="1134" t="str">
        <f t="shared" si="1"/>
        <v/>
      </c>
    </row>
    <row r="40" spans="9:9" ht="18" x14ac:dyDescent="0.35">
      <c r="I40" s="1134" t="str">
        <f t="shared" si="1"/>
        <v/>
      </c>
    </row>
    <row r="41" spans="9:9" ht="18" x14ac:dyDescent="0.35">
      <c r="I41" s="1134" t="str">
        <f t="shared" si="1"/>
        <v/>
      </c>
    </row>
    <row r="42" spans="9:9" ht="18" x14ac:dyDescent="0.35">
      <c r="I42" s="1134" t="str">
        <f t="shared" si="1"/>
        <v/>
      </c>
    </row>
    <row r="43" spans="9:9" ht="18" x14ac:dyDescent="0.35">
      <c r="I43" s="1134" t="str">
        <f t="shared" si="1"/>
        <v/>
      </c>
    </row>
    <row r="44" spans="9:9" ht="18" x14ac:dyDescent="0.35">
      <c r="I44" s="1134" t="str">
        <f t="shared" si="1"/>
        <v/>
      </c>
    </row>
    <row r="45" spans="9:9" ht="18" x14ac:dyDescent="0.35">
      <c r="I45" s="1134" t="str">
        <f t="shared" si="1"/>
        <v/>
      </c>
    </row>
    <row r="46" spans="9:9" ht="18" x14ac:dyDescent="0.35">
      <c r="I46" s="1134" t="str">
        <f t="shared" si="1"/>
        <v/>
      </c>
    </row>
    <row r="47" spans="9:9" ht="18" x14ac:dyDescent="0.35">
      <c r="I47" s="1134" t="str">
        <f t="shared" si="1"/>
        <v/>
      </c>
    </row>
    <row r="48" spans="9:9" ht="18" x14ac:dyDescent="0.35">
      <c r="I48" s="1134" t="str">
        <f t="shared" si="1"/>
        <v/>
      </c>
    </row>
    <row r="49" spans="2:9" ht="18" x14ac:dyDescent="0.35">
      <c r="I49" s="1134" t="str">
        <f t="shared" si="1"/>
        <v/>
      </c>
    </row>
    <row r="59" spans="2:9" x14ac:dyDescent="0.3">
      <c r="B59" s="999" t="s">
        <v>1152</v>
      </c>
    </row>
    <row r="61" spans="2:9" ht="2.25" customHeight="1" x14ac:dyDescent="0.3"/>
    <row r="62" spans="2:9" ht="2.25" customHeight="1" x14ac:dyDescent="0.3"/>
    <row r="63" spans="2:9" ht="2.25" customHeight="1" x14ac:dyDescent="0.3"/>
    <row r="64" spans="2:9" ht="2.25" customHeight="1" x14ac:dyDescent="0.3"/>
    <row r="65" spans="3:3" ht="1.2" customHeight="1" x14ac:dyDescent="0.3"/>
    <row r="66" spans="3:3" x14ac:dyDescent="0.3">
      <c r="C66" s="1135"/>
    </row>
  </sheetData>
  <sheetProtection sheet="1" objects="1" scenarios="1" formatCells="0" formatColumns="0" formatRows="0" insertHyperlinks="0" selectLockedCells="1" sort="0" autoFilter="0"/>
  <autoFilter ref="B5:I25" xr:uid="{00000000-0009-0000-0000-00000A000000}"/>
  <conditionalFormatting sqref="E6:E25">
    <cfRule type="iconSet" priority="3">
      <iconSet iconSet="5Rating">
        <cfvo type="percent" val="0"/>
        <cfvo type="num" val="2"/>
        <cfvo type="num" val="5"/>
        <cfvo type="num" val="7"/>
        <cfvo type="num" val="9"/>
      </iconSet>
    </cfRule>
  </conditionalFormatting>
  <conditionalFormatting sqref="D6:D25">
    <cfRule type="iconSet" priority="2">
      <iconSet iconSet="5Rating">
        <cfvo type="percent" val="0"/>
        <cfvo type="num" val="2"/>
        <cfvo type="num" val="5"/>
        <cfvo type="num" val="7"/>
        <cfvo type="num" val="9"/>
      </iconSet>
    </cfRule>
  </conditionalFormatting>
  <conditionalFormatting sqref="B6:I25">
    <cfRule type="expression" dxfId="207" priority="6">
      <formula>MOD(ROW(A1),2)=0</formula>
    </cfRule>
    <cfRule type="expression" dxfId="206" priority="7">
      <formula>MOD(ROW(A2),2)=0</formula>
    </cfRule>
  </conditionalFormatting>
  <conditionalFormatting sqref="B6:B25">
    <cfRule type="expression" dxfId="205" priority="1">
      <formula>AND(ISTEXT($C6),ISBLANK($B6))</formula>
    </cfRule>
  </conditionalFormatting>
  <dataValidations count="5">
    <dataValidation type="list" allowBlank="1" showInputMessage="1" showErrorMessage="1" sqref="F6:F25" xr:uid="{297BAE56-B3DC-4315-BE62-90D4FBBFEA80}">
      <formula1>"A,B,C"</formula1>
    </dataValidation>
    <dataValidation type="list" allowBlank="1" showInputMessage="1" showErrorMessage="1" sqref="D6:E25" xr:uid="{F9883DA5-6F7F-4A7F-8B0A-864EEA2FC40C}">
      <formula1>"1,2,3,4,5,6,7,8,9,10"</formula1>
    </dataValidation>
    <dataValidation type="list" allowBlank="1" showInputMessage="1" showErrorMessage="1" sqref="E26:E65" xr:uid="{C8A08EAB-4C36-4F49-8686-E2A420A0D0AA}">
      <formula1>"1,2,3,4,5"</formula1>
    </dataValidation>
    <dataValidation type="list" allowBlank="1" showInputMessage="1" showErrorMessage="1" sqref="D26:D65" xr:uid="{4B90EE77-700A-4326-A804-C38B68A457C2}">
      <formula1>"1,2,3,4,5,6,7,8,9,10,11"</formula1>
    </dataValidation>
    <dataValidation type="list" allowBlank="1" showInputMessage="1" showErrorMessage="1" sqref="K26:K65 H6:H25 F26:F65" xr:uid="{46A8DE1C-6D5F-48F9-9670-88736C288827}">
      <formula1>"1,2,3"</formula1>
    </dataValidation>
  </dataValidations>
  <hyperlinks>
    <hyperlink ref="B66:C66" r:id="rId1" display="© iManagement - s.imboden" xr:uid="{39122BFD-0A0C-47BF-85D0-51ABF5F75ACA}"/>
  </hyperlinks>
  <printOptions horizontalCentered="1" verticalCentered="1"/>
  <pageMargins left="0.23622047244094491" right="0.23622047244094491" top="0.19685039370078741" bottom="0.19685039370078741" header="0.19685039370078741" footer="0.19685039370078741"/>
  <pageSetup paperSize="8" scale="88" orientation="portrait" r:id="rId2"/>
  <headerFooter>
    <oddFooter>&amp;L&amp;8&amp;K00-048(c) S.Imboden&amp;R&amp;8&amp;K00-048Seite &amp;P von &amp;N</oddFooter>
  </headerFooter>
  <rowBreaks count="1" manualBreakCount="1">
    <brk id="28" max="16383" man="1"/>
  </rowBreaks>
  <drawing r:id="rId3"/>
  <legacyDrawing r:id="rId4"/>
  <extLst>
    <ext xmlns:x14="http://schemas.microsoft.com/office/spreadsheetml/2009/9/main" uri="{78C0D931-6437-407d-A8EE-F0AAD7539E65}">
      <x14:conditionalFormattings>
        <x14:conditionalFormatting xmlns:xm="http://schemas.microsoft.com/office/excel/2006/main">
          <x14:cfRule type="iconSet" priority="4" id="{633B88E3-668B-4A78-9E0A-92AE8D528AC7}">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H6:H25</xm:sqref>
        </x14:conditionalFormatting>
        <x14:conditionalFormatting xmlns:xm="http://schemas.microsoft.com/office/excel/2006/main">
          <x14:cfRule type="iconSet" priority="5" id="{0ACC1993-D737-41EA-AD75-577DF33040C4}">
            <x14:iconSet iconSet="3Stars" showValue="0">
              <x14:cfvo type="percent">
                <xm:f>0</xm:f>
              </x14:cfvo>
              <x14:cfvo type="num">
                <xm:f>2</xm:f>
              </x14:cfvo>
              <x14:cfvo type="num">
                <xm:f>3</xm:f>
              </x14:cfvo>
            </x14:iconSet>
          </x14:cfRule>
          <xm:sqref>F6:F25</xm:sqref>
        </x14:conditionalFormatting>
      </x14:conditionalFormatting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C2AAE-52E6-495B-BE50-89FF9A418561}">
  <sheetPr codeName="Tabelle25">
    <tabColor theme="3" tint="0.79998168889431442"/>
    <pageSetUpPr fitToPage="1"/>
  </sheetPr>
  <dimension ref="A1:L53"/>
  <sheetViews>
    <sheetView showGridLines="0" zoomScaleNormal="100" workbookViewId="0">
      <pane ySplit="1" topLeftCell="A2" activePane="bottomLeft" state="frozen"/>
      <selection activeCell="C5" sqref="C5:D5"/>
      <selection pane="bottomLeft" activeCell="A2" sqref="A2"/>
    </sheetView>
  </sheetViews>
  <sheetFormatPr baseColWidth="10" defaultColWidth="12.5546875" defaultRowHeight="14.4" x14ac:dyDescent="0.3"/>
  <cols>
    <col min="1" max="1" width="7" style="41" customWidth="1"/>
    <col min="2" max="2" width="4.5546875" style="764" customWidth="1"/>
    <col min="3" max="3" width="29" style="764" customWidth="1"/>
    <col min="4" max="4" width="32.44140625" style="764" customWidth="1"/>
    <col min="5" max="5" width="16.6640625" style="764" customWidth="1"/>
    <col min="6" max="6" width="10.6640625" style="764" customWidth="1"/>
    <col min="7" max="7" width="11.6640625" style="764" bestFit="1" customWidth="1"/>
    <col min="8" max="8" width="8.5546875" style="764" customWidth="1"/>
    <col min="9" max="9" width="16.33203125" style="764" customWidth="1"/>
    <col min="10" max="10" width="11.44140625" style="764" bestFit="1" customWidth="1"/>
    <col min="11" max="11" width="16.33203125" style="764" customWidth="1"/>
    <col min="12" max="12" width="6.44140625" style="469" customWidth="1"/>
    <col min="13" max="13" width="12.44140625" style="764" customWidth="1"/>
    <col min="14" max="15" width="4" style="764" customWidth="1"/>
    <col min="16" max="16" width="5.5546875" style="764" bestFit="1" customWidth="1"/>
    <col min="17" max="22" width="4" style="764" customWidth="1"/>
    <col min="23" max="16384" width="12.5546875" style="764"/>
  </cols>
  <sheetData>
    <row r="1" spans="1:12" s="641" customFormat="1" ht="42" customHeight="1" x14ac:dyDescent="0.6">
      <c r="A1" s="595"/>
      <c r="B1" s="638" t="str">
        <f ca="1">' '!A873</f>
        <v>S E G M E N T A T I O N   D U   M A R C H É</v>
      </c>
      <c r="C1" s="639"/>
      <c r="D1" s="639"/>
      <c r="E1" s="639"/>
      <c r="F1" s="639"/>
      <c r="G1" s="639"/>
      <c r="H1" s="639"/>
      <c r="I1" s="639"/>
      <c r="J1" s="639"/>
      <c r="K1" s="640"/>
    </row>
    <row r="2" spans="1:12" s="641" customFormat="1" ht="1.2" customHeight="1" x14ac:dyDescent="0.3">
      <c r="A2" s="102"/>
      <c r="B2" s="1136"/>
      <c r="C2" s="908"/>
      <c r="D2" s="908"/>
      <c r="E2" s="908"/>
      <c r="F2" s="908"/>
      <c r="G2" s="908"/>
      <c r="H2" s="908"/>
      <c r="I2" s="908"/>
      <c r="J2" s="908"/>
      <c r="K2" s="908"/>
    </row>
    <row r="3" spans="1:12" s="469" customFormat="1" ht="14.1" customHeight="1" x14ac:dyDescent="0.3">
      <c r="A3" s="41"/>
      <c r="B3" s="1137"/>
    </row>
    <row r="4" spans="1:12" s="469" customFormat="1" ht="120" customHeight="1" x14ac:dyDescent="0.3">
      <c r="A4" s="41"/>
      <c r="B4" s="1137"/>
    </row>
    <row r="5" spans="1:12" x14ac:dyDescent="0.3">
      <c r="A5" s="997"/>
    </row>
    <row r="6" spans="1:12" ht="33.75" customHeight="1" x14ac:dyDescent="0.3">
      <c r="B6" s="655" t="str">
        <f ca="1">' '!A382</f>
        <v>No.</v>
      </c>
      <c r="C6" s="656" t="str">
        <f ca="1">' '!A874</f>
        <v>Marché</v>
      </c>
      <c r="D6" s="656" t="str">
        <f ca="1">' '!A878</f>
        <v>Caractéristiques</v>
      </c>
      <c r="E6" s="656" t="str">
        <f ca="1">' '!A879</f>
        <v>Intensité de la demande</v>
      </c>
      <c r="F6" s="656" t="str">
        <f ca="1">' '!A875</f>
        <v>Potentiel</v>
      </c>
      <c r="G6" s="656" t="str">
        <f ca="1">' '!A876</f>
        <v>Croissance attendue</v>
      </c>
      <c r="H6" s="656" t="str">
        <f ca="1">' '!A877</f>
        <v>Volume marché</v>
      </c>
      <c r="I6" s="656" t="str">
        <f ca="1">' '!A906</f>
        <v>Montant</v>
      </c>
      <c r="J6" s="656" t="str">
        <f ca="1">' '!A885</f>
        <v>Par du marché [%]</v>
      </c>
      <c r="K6" s="656" t="str">
        <f ca="1">' '!A906</f>
        <v>Montant</v>
      </c>
    </row>
    <row r="7" spans="1:12" ht="23.4" x14ac:dyDescent="0.3">
      <c r="B7" s="1138" t="s">
        <v>1755</v>
      </c>
      <c r="C7" s="251" t="s">
        <v>3521</v>
      </c>
      <c r="D7" s="251"/>
      <c r="E7" s="251" t="s">
        <v>1756</v>
      </c>
      <c r="F7" s="252">
        <v>5</v>
      </c>
      <c r="G7" s="253">
        <v>6</v>
      </c>
      <c r="H7" s="253">
        <v>3</v>
      </c>
      <c r="I7" s="254">
        <v>1000000</v>
      </c>
      <c r="J7" s="255">
        <v>0.1</v>
      </c>
      <c r="K7" s="1139">
        <f>J7*I7</f>
        <v>100000</v>
      </c>
      <c r="L7" s="653">
        <f>IF(H7&lt;0,H7,1)</f>
        <v>1</v>
      </c>
    </row>
    <row r="8" spans="1:12" ht="23.4" x14ac:dyDescent="0.3">
      <c r="B8" s="1140" t="s">
        <v>1757</v>
      </c>
      <c r="C8" s="251" t="s">
        <v>1758</v>
      </c>
      <c r="D8" s="251"/>
      <c r="E8" s="251" t="s">
        <v>1759</v>
      </c>
      <c r="F8" s="252">
        <v>9</v>
      </c>
      <c r="G8" s="253">
        <v>9</v>
      </c>
      <c r="H8" s="253">
        <v>2</v>
      </c>
      <c r="I8" s="254">
        <v>500000</v>
      </c>
      <c r="J8" s="255">
        <v>0.2</v>
      </c>
      <c r="K8" s="1139">
        <f t="shared" ref="K8:K14" si="0">J8*I8</f>
        <v>100000</v>
      </c>
      <c r="L8" s="653">
        <f t="shared" ref="L8:L14" si="1">IF(H8&lt;0,H8,1)</f>
        <v>1</v>
      </c>
    </row>
    <row r="9" spans="1:12" ht="23.4" x14ac:dyDescent="0.3">
      <c r="B9" s="1141" t="s">
        <v>1760</v>
      </c>
      <c r="C9" s="256" t="s">
        <v>1761</v>
      </c>
      <c r="D9" s="256"/>
      <c r="E9" s="256"/>
      <c r="F9" s="257"/>
      <c r="G9" s="258"/>
      <c r="H9" s="259"/>
      <c r="I9" s="254"/>
      <c r="J9" s="260">
        <v>0.3</v>
      </c>
      <c r="K9" s="1139">
        <f t="shared" si="0"/>
        <v>0</v>
      </c>
      <c r="L9" s="653">
        <f t="shared" si="1"/>
        <v>1</v>
      </c>
    </row>
    <row r="10" spans="1:12" ht="23.4" x14ac:dyDescent="0.3">
      <c r="B10" s="1140" t="s">
        <v>1762</v>
      </c>
      <c r="C10" s="261" t="s">
        <v>1763</v>
      </c>
      <c r="D10" s="261"/>
      <c r="E10" s="261"/>
      <c r="F10" s="257"/>
      <c r="G10" s="258"/>
      <c r="H10" s="259"/>
      <c r="I10" s="254"/>
      <c r="J10" s="262">
        <v>0.4</v>
      </c>
      <c r="K10" s="1139">
        <f t="shared" si="0"/>
        <v>0</v>
      </c>
      <c r="L10" s="653">
        <f t="shared" si="1"/>
        <v>1</v>
      </c>
    </row>
    <row r="11" spans="1:12" ht="23.4" x14ac:dyDescent="0.3">
      <c r="B11" s="1141" t="s">
        <v>1764</v>
      </c>
      <c r="C11" s="256" t="s">
        <v>1765</v>
      </c>
      <c r="D11" s="256"/>
      <c r="E11" s="256"/>
      <c r="F11" s="257"/>
      <c r="G11" s="258"/>
      <c r="H11" s="259"/>
      <c r="I11" s="254"/>
      <c r="J11" s="260">
        <v>0.5</v>
      </c>
      <c r="K11" s="1139">
        <f t="shared" si="0"/>
        <v>0</v>
      </c>
      <c r="L11" s="653">
        <f t="shared" si="1"/>
        <v>1</v>
      </c>
    </row>
    <row r="12" spans="1:12" ht="23.4" x14ac:dyDescent="0.3">
      <c r="B12" s="1140" t="s">
        <v>1766</v>
      </c>
      <c r="C12" s="261" t="s">
        <v>1767</v>
      </c>
      <c r="D12" s="261"/>
      <c r="E12" s="261"/>
      <c r="F12" s="257"/>
      <c r="G12" s="258"/>
      <c r="H12" s="259"/>
      <c r="I12" s="254"/>
      <c r="J12" s="262">
        <v>0.6</v>
      </c>
      <c r="K12" s="1139">
        <f t="shared" si="0"/>
        <v>0</v>
      </c>
      <c r="L12" s="653">
        <f t="shared" si="1"/>
        <v>1</v>
      </c>
    </row>
    <row r="13" spans="1:12" ht="23.4" x14ac:dyDescent="0.3">
      <c r="B13" s="1141" t="s">
        <v>1768</v>
      </c>
      <c r="C13" s="256" t="s">
        <v>1769</v>
      </c>
      <c r="D13" s="256"/>
      <c r="E13" s="256"/>
      <c r="F13" s="257"/>
      <c r="G13" s="258"/>
      <c r="H13" s="259"/>
      <c r="I13" s="254"/>
      <c r="J13" s="260">
        <v>0.7</v>
      </c>
      <c r="K13" s="1139">
        <f t="shared" si="0"/>
        <v>0</v>
      </c>
      <c r="L13" s="653">
        <f t="shared" si="1"/>
        <v>1</v>
      </c>
    </row>
    <row r="14" spans="1:12" ht="23.4" x14ac:dyDescent="0.3">
      <c r="B14" s="1142" t="s">
        <v>1770</v>
      </c>
      <c r="C14" s="263" t="s">
        <v>1771</v>
      </c>
      <c r="D14" s="263"/>
      <c r="E14" s="263"/>
      <c r="F14" s="257"/>
      <c r="G14" s="258"/>
      <c r="H14" s="264"/>
      <c r="I14" s="265"/>
      <c r="J14" s="266">
        <v>0.8</v>
      </c>
      <c r="K14" s="1143">
        <f t="shared" si="0"/>
        <v>0</v>
      </c>
      <c r="L14" s="653">
        <f t="shared" si="1"/>
        <v>1</v>
      </c>
    </row>
    <row r="15" spans="1:12" ht="15" thickBot="1" x14ac:dyDescent="0.35">
      <c r="B15" s="469"/>
      <c r="C15" s="469"/>
      <c r="H15" s="1144" t="str">
        <f ca="1">' '!A886</f>
        <v>Total</v>
      </c>
      <c r="I15" s="1145">
        <f>SUM(I7:I14)</f>
        <v>1500000</v>
      </c>
      <c r="J15" s="1146"/>
      <c r="K15" s="1147">
        <f>SUM(K7:K14)</f>
        <v>200000</v>
      </c>
      <c r="L15" s="470"/>
    </row>
    <row r="19" spans="9:9" x14ac:dyDescent="0.3">
      <c r="I19" s="1148"/>
    </row>
    <row r="20" spans="9:9" x14ac:dyDescent="0.3">
      <c r="I20" s="1148"/>
    </row>
    <row r="21" spans="9:9" x14ac:dyDescent="0.3">
      <c r="I21" s="1148"/>
    </row>
    <row r="22" spans="9:9" x14ac:dyDescent="0.3">
      <c r="I22" s="1148"/>
    </row>
    <row r="23" spans="9:9" x14ac:dyDescent="0.3">
      <c r="I23" s="1148"/>
    </row>
    <row r="24" spans="9:9" x14ac:dyDescent="0.3">
      <c r="I24" s="1148"/>
    </row>
    <row r="25" spans="9:9" x14ac:dyDescent="0.3">
      <c r="I25" s="1148"/>
    </row>
    <row r="26" spans="9:9" x14ac:dyDescent="0.3">
      <c r="I26" s="1148"/>
    </row>
    <row r="27" spans="9:9" x14ac:dyDescent="0.3">
      <c r="I27" s="1148"/>
    </row>
    <row r="28" spans="9:9" x14ac:dyDescent="0.3">
      <c r="I28" s="1148"/>
    </row>
    <row r="29" spans="9:9" x14ac:dyDescent="0.3">
      <c r="I29" s="1148"/>
    </row>
    <row r="30" spans="9:9" x14ac:dyDescent="0.3">
      <c r="I30" s="1148"/>
    </row>
    <row r="40" spans="9:9" x14ac:dyDescent="0.3">
      <c r="I40" s="1148"/>
    </row>
    <row r="41" spans="9:9" ht="15.6" x14ac:dyDescent="0.3">
      <c r="I41" s="1149" t="str">
        <f t="shared" ref="I41:I49" si="2">IF(C7&lt;&gt;"",CONCATENATE(B7,"    ",C7),"")</f>
        <v>M1    Marché 1</v>
      </c>
    </row>
    <row r="42" spans="9:9" ht="15.6" x14ac:dyDescent="0.3">
      <c r="I42" s="1149" t="str">
        <f t="shared" si="2"/>
        <v>M2    Markt 2</v>
      </c>
    </row>
    <row r="43" spans="9:9" ht="15.6" x14ac:dyDescent="0.3">
      <c r="I43" s="1149" t="str">
        <f t="shared" si="2"/>
        <v>M3    Markt 3</v>
      </c>
    </row>
    <row r="44" spans="9:9" ht="15.6" x14ac:dyDescent="0.3">
      <c r="I44" s="1149" t="str">
        <f t="shared" si="2"/>
        <v>M4    Markt 4</v>
      </c>
    </row>
    <row r="45" spans="9:9" ht="15.6" x14ac:dyDescent="0.3">
      <c r="I45" s="1149" t="str">
        <f t="shared" si="2"/>
        <v>M5    Markt 5</v>
      </c>
    </row>
    <row r="46" spans="9:9" ht="15.6" x14ac:dyDescent="0.3">
      <c r="I46" s="1149" t="str">
        <f t="shared" si="2"/>
        <v>M6    Markt 6</v>
      </c>
    </row>
    <row r="47" spans="9:9" ht="15.6" x14ac:dyDescent="0.3">
      <c r="I47" s="1149" t="str">
        <f t="shared" si="2"/>
        <v>M7    Markt 7</v>
      </c>
    </row>
    <row r="48" spans="9:9" ht="15.6" x14ac:dyDescent="0.3">
      <c r="I48" s="1149" t="str">
        <f t="shared" si="2"/>
        <v>M8    Markt 8</v>
      </c>
    </row>
    <row r="49" spans="2:9" x14ac:dyDescent="0.3">
      <c r="I49" s="1148" t="str">
        <f t="shared" si="2"/>
        <v/>
      </c>
    </row>
    <row r="52" spans="2:9" x14ac:dyDescent="0.3">
      <c r="B52" s="999" t="s">
        <v>1152</v>
      </c>
      <c r="C52" s="469"/>
    </row>
    <row r="53" spans="2:9" ht="1.2" customHeight="1" x14ac:dyDescent="0.3"/>
  </sheetData>
  <sheetProtection sheet="1" objects="1" scenarios="1" formatCells="0" formatColumns="0" formatRows="0" insertHyperlinks="0" selectLockedCells="1" sort="0" autoFilter="0"/>
  <conditionalFormatting sqref="G7:G14">
    <cfRule type="iconSet" priority="3">
      <iconSet iconSet="5Rating">
        <cfvo type="percent" val="0"/>
        <cfvo type="num" val="2"/>
        <cfvo type="num" val="5"/>
        <cfvo type="num" val="7"/>
        <cfvo type="num" val="9"/>
      </iconSet>
    </cfRule>
  </conditionalFormatting>
  <conditionalFormatting sqref="F7:F14">
    <cfRule type="iconSet" priority="2">
      <iconSet iconSet="5Rating">
        <cfvo type="percent" val="0"/>
        <cfvo type="num" val="2"/>
        <cfvo type="num" val="5"/>
        <cfvo type="num" val="7"/>
        <cfvo type="num" val="9"/>
      </iconSet>
    </cfRule>
  </conditionalFormatting>
  <conditionalFormatting sqref="B7:K14">
    <cfRule type="expression" dxfId="204" priority="5">
      <formula>MOD(ROW(A1),2)=0</formula>
    </cfRule>
    <cfRule type="expression" dxfId="203" priority="6">
      <formula>MOD(ROW(A2),2)=0</formula>
    </cfRule>
  </conditionalFormatting>
  <conditionalFormatting sqref="B7:B14">
    <cfRule type="expression" dxfId="202" priority="1">
      <formula>AND(ISTEXT($C7),ISBLANK($B7))</formula>
    </cfRule>
  </conditionalFormatting>
  <conditionalFormatting sqref="H7:H14">
    <cfRule type="iconSet" priority="4">
      <iconSet iconSet="4Rating" showValue="0">
        <cfvo type="percent" val="0"/>
        <cfvo type="num" val="2"/>
        <cfvo type="num" val="3"/>
        <cfvo type="num" val="4"/>
      </iconSet>
    </cfRule>
  </conditionalFormatting>
  <dataValidations count="6">
    <dataValidation errorStyle="information" allowBlank="1" showInputMessage="1" showErrorMessage="1" sqref="J7:J14" xr:uid="{E03B8A4F-1588-4E06-895B-3B84B0EA91AA}"/>
    <dataValidation type="list" allowBlank="1" showInputMessage="1" showErrorMessage="1" sqref="F7:G14" xr:uid="{A943D7E1-0F8F-4F89-A44D-F42F46B7F24F}">
      <formula1>"1,2,3,4,5,6,7,8,9,10"</formula1>
    </dataValidation>
    <dataValidation type="list" allowBlank="1" showInputMessage="1" showErrorMessage="1" sqref="H16:H53 I50:I53" xr:uid="{1EE180E5-4A80-42C0-8450-6C0C0C253B9A}">
      <formula1>"1,2,3"</formula1>
    </dataValidation>
    <dataValidation type="list" allowBlank="1" showInputMessage="1" showErrorMessage="1" sqref="G15:G53" xr:uid="{59E9C3CD-507F-4AD2-B79F-35D4EA248821}">
      <formula1>"1,2,3,4,5"</formula1>
    </dataValidation>
    <dataValidation type="list" allowBlank="1" showInputMessage="1" showErrorMessage="1" sqref="F15:F53" xr:uid="{1C3899F0-6D21-4D2A-A030-D3E7754BCCFA}">
      <formula1>"1,2,3,4,5,6,7,8,9,10,11"</formula1>
    </dataValidation>
    <dataValidation type="list" allowBlank="1" showInputMessage="1" showErrorMessage="1" sqref="H7:H14" xr:uid="{E79C5783-9C65-439D-905D-776CE250D9BA}">
      <formula1>"1,2,3,4"</formula1>
    </dataValidation>
  </dataValidations>
  <pageMargins left="0.23622047244094491" right="0.23622047244094491" top="0.19685039370078741" bottom="0.19685039370078741" header="0.19685039370078741" footer="0.19685039370078741"/>
  <pageSetup paperSize="8" scale="91" orientation="portrait" r:id="rId1"/>
  <headerFooter>
    <oddFooter>&amp;L&amp;8&amp;K00-048(c) S.Imboden&amp;R&amp;8&amp;K00-048Seite &amp;P von &amp;N</oddFooter>
  </headerFooter>
  <rowBreaks count="1" manualBreakCount="1">
    <brk id="16" max="16383" man="1"/>
  </rowBreaks>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051AC-3DFB-42FB-8032-999A2C7545A3}">
  <sheetPr codeName="Tabelle26">
    <tabColor theme="3" tint="0.79998168889431442"/>
  </sheetPr>
  <dimension ref="A1:R158"/>
  <sheetViews>
    <sheetView showGridLines="0" zoomScaleNormal="100" workbookViewId="0">
      <pane ySplit="1" topLeftCell="A2" activePane="bottomLeft" state="frozen"/>
      <selection activeCell="C5" sqref="C5:D5"/>
      <selection pane="bottomLeft" activeCell="C4" sqref="C4:E4"/>
    </sheetView>
  </sheetViews>
  <sheetFormatPr baseColWidth="10" defaultColWidth="11.44140625" defaultRowHeight="14.4" x14ac:dyDescent="0.3"/>
  <cols>
    <col min="1" max="1" width="7" style="41" customWidth="1"/>
    <col min="2" max="11" width="14.44140625" style="41" customWidth="1"/>
    <col min="12" max="12" width="19.5546875" style="41" customWidth="1"/>
    <col min="13" max="13" width="18.5546875" style="41" customWidth="1"/>
    <col min="14" max="21" width="14.44140625" style="41" customWidth="1"/>
    <col min="22" max="16384" width="11.44140625" style="41"/>
  </cols>
  <sheetData>
    <row r="1" spans="1:18" s="40" customFormat="1" ht="42" customHeight="1" x14ac:dyDescent="0.6">
      <c r="A1" s="595"/>
      <c r="B1" s="607" t="str">
        <f ca="1">' '!A864</f>
        <v>V A L U E  P R O P S I T I O N</v>
      </c>
      <c r="C1" s="1150"/>
      <c r="D1" s="671"/>
      <c r="E1" s="596"/>
      <c r="F1" s="596"/>
      <c r="G1" s="596"/>
      <c r="H1" s="596"/>
      <c r="I1" s="596"/>
      <c r="J1" s="1151"/>
      <c r="K1" s="1151"/>
      <c r="L1" s="1150"/>
      <c r="N1" s="216"/>
      <c r="O1" s="216"/>
      <c r="P1" s="216"/>
      <c r="Q1" s="216"/>
      <c r="R1" s="216"/>
    </row>
    <row r="2" spans="1:18" s="40" customFormat="1" ht="1.2" customHeight="1" x14ac:dyDescent="0.3">
      <c r="A2" s="102"/>
      <c r="B2" s="102"/>
      <c r="C2" s="215"/>
      <c r="D2" s="215"/>
      <c r="E2" s="215"/>
      <c r="F2" s="215"/>
      <c r="G2" s="215"/>
      <c r="H2" s="215"/>
      <c r="I2" s="215"/>
      <c r="J2" s="216"/>
      <c r="K2" s="216"/>
      <c r="L2" s="216"/>
      <c r="M2" s="216"/>
      <c r="N2" s="216"/>
      <c r="O2" s="216"/>
      <c r="P2" s="216"/>
      <c r="Q2" s="216"/>
      <c r="R2" s="216"/>
    </row>
    <row r="3" spans="1:18" ht="16.5" customHeight="1" x14ac:dyDescent="0.3"/>
    <row r="4" spans="1:18" ht="16.5" customHeight="1" x14ac:dyDescent="0.3">
      <c r="B4" s="41" t="str">
        <f ca="1">' '!A865</f>
        <v>Client :</v>
      </c>
      <c r="C4" s="1440"/>
      <c r="D4" s="1440"/>
      <c r="E4" s="1440"/>
    </row>
    <row r="5" spans="1:18" ht="16.5" customHeight="1" x14ac:dyDescent="0.3">
      <c r="B5" s="1152"/>
    </row>
    <row r="6" spans="1:18" ht="16.5" customHeight="1" x14ac:dyDescent="0.3">
      <c r="B6" s="1152"/>
    </row>
    <row r="7" spans="1:18" ht="16.5" customHeight="1" x14ac:dyDescent="0.3">
      <c r="B7" s="1152"/>
    </row>
    <row r="8" spans="1:18" ht="16.5" customHeight="1" x14ac:dyDescent="0.3">
      <c r="B8" s="1152"/>
    </row>
    <row r="9" spans="1:18" ht="16.5" customHeight="1" x14ac:dyDescent="0.3">
      <c r="B9" s="1152"/>
    </row>
    <row r="10" spans="1:18" ht="16.5" customHeight="1" x14ac:dyDescent="0.3">
      <c r="B10" s="1152"/>
    </row>
    <row r="11" spans="1:18" ht="16.5" customHeight="1" x14ac:dyDescent="0.3">
      <c r="B11" s="1152"/>
    </row>
    <row r="12" spans="1:18" ht="16.5" customHeight="1" x14ac:dyDescent="0.3">
      <c r="B12" s="1152"/>
    </row>
    <row r="13" spans="1:18" ht="16.5" customHeight="1" x14ac:dyDescent="0.3">
      <c r="B13" s="1152"/>
    </row>
    <row r="14" spans="1:18" ht="16.5" customHeight="1" x14ac:dyDescent="0.3">
      <c r="B14" s="1152"/>
    </row>
    <row r="15" spans="1:18" ht="16.5" customHeight="1" x14ac:dyDescent="0.3">
      <c r="B15" s="1152"/>
    </row>
    <row r="16" spans="1:18" ht="16.5" customHeight="1" x14ac:dyDescent="0.3">
      <c r="B16" s="1152"/>
    </row>
    <row r="17" spans="2:2" ht="16.5" customHeight="1" x14ac:dyDescent="0.3">
      <c r="B17" s="1152"/>
    </row>
    <row r="18" spans="2:2" ht="16.5" customHeight="1" x14ac:dyDescent="0.3">
      <c r="B18" s="1152"/>
    </row>
    <row r="19" spans="2:2" ht="16.5" customHeight="1" x14ac:dyDescent="0.3">
      <c r="B19" s="1152"/>
    </row>
    <row r="20" spans="2:2" ht="16.5" customHeight="1" x14ac:dyDescent="0.3">
      <c r="B20" s="1152"/>
    </row>
    <row r="21" spans="2:2" ht="16.5" customHeight="1" x14ac:dyDescent="0.3">
      <c r="B21" s="1152"/>
    </row>
    <row r="22" spans="2:2" ht="16.5" customHeight="1" x14ac:dyDescent="0.3">
      <c r="B22" s="1152"/>
    </row>
    <row r="23" spans="2:2" ht="16.5" customHeight="1" x14ac:dyDescent="0.3">
      <c r="B23" s="1152"/>
    </row>
    <row r="24" spans="2:2" ht="16.5" customHeight="1" x14ac:dyDescent="0.3">
      <c r="B24" s="1152"/>
    </row>
    <row r="25" spans="2:2" ht="16.5" customHeight="1" x14ac:dyDescent="0.3">
      <c r="B25" s="1152"/>
    </row>
    <row r="26" spans="2:2" ht="16.5" customHeight="1" x14ac:dyDescent="0.3">
      <c r="B26" s="1152"/>
    </row>
    <row r="27" spans="2:2" ht="16.5" customHeight="1" x14ac:dyDescent="0.3">
      <c r="B27" s="1152"/>
    </row>
    <row r="28" spans="2:2" ht="16.5" customHeight="1" x14ac:dyDescent="0.3">
      <c r="B28" s="1152"/>
    </row>
    <row r="29" spans="2:2" ht="16.5" customHeight="1" x14ac:dyDescent="0.3">
      <c r="B29" s="1152"/>
    </row>
    <row r="30" spans="2:2" ht="16.5" customHeight="1" x14ac:dyDescent="0.3">
      <c r="B30" s="1152"/>
    </row>
    <row r="31" spans="2:2" ht="16.5" customHeight="1" x14ac:dyDescent="0.3">
      <c r="B31" s="1152"/>
    </row>
    <row r="32" spans="2:2" ht="16.5" customHeight="1" x14ac:dyDescent="0.3">
      <c r="B32" s="999"/>
    </row>
    <row r="33" spans="2:5" ht="16.5" customHeight="1" x14ac:dyDescent="0.3">
      <c r="B33" s="1152"/>
    </row>
    <row r="34" spans="2:5" ht="16.5" customHeight="1" x14ac:dyDescent="0.3">
      <c r="B34" s="41" t="str">
        <f ca="1">' '!A865</f>
        <v>Client :</v>
      </c>
      <c r="C34" s="1440"/>
      <c r="D34" s="1440"/>
      <c r="E34" s="1440"/>
    </row>
    <row r="35" spans="2:5" ht="16.5" customHeight="1" x14ac:dyDescent="0.3">
      <c r="B35" s="1152"/>
    </row>
    <row r="36" spans="2:5" ht="16.5" customHeight="1" x14ac:dyDescent="0.3">
      <c r="B36" s="1152"/>
    </row>
    <row r="37" spans="2:5" ht="16.5" customHeight="1" x14ac:dyDescent="0.3">
      <c r="B37" s="1152"/>
    </row>
    <row r="38" spans="2:5" ht="16.5" customHeight="1" x14ac:dyDescent="0.3">
      <c r="B38" s="1152"/>
    </row>
    <row r="39" spans="2:5" ht="16.5" customHeight="1" x14ac:dyDescent="0.3">
      <c r="B39" s="1152"/>
    </row>
    <row r="40" spans="2:5" ht="16.5" customHeight="1" x14ac:dyDescent="0.3">
      <c r="B40" s="1152"/>
    </row>
    <row r="41" spans="2:5" ht="16.5" customHeight="1" x14ac:dyDescent="0.3">
      <c r="B41" s="1152"/>
    </row>
    <row r="42" spans="2:5" ht="16.5" customHeight="1" x14ac:dyDescent="0.3">
      <c r="B42" s="1152"/>
    </row>
    <row r="43" spans="2:5" ht="16.5" customHeight="1" x14ac:dyDescent="0.3">
      <c r="B43" s="1152"/>
    </row>
    <row r="44" spans="2:5" ht="16.5" customHeight="1" x14ac:dyDescent="0.3">
      <c r="B44" s="1152"/>
    </row>
    <row r="45" spans="2:5" ht="16.5" customHeight="1" x14ac:dyDescent="0.3">
      <c r="B45" s="1152"/>
    </row>
    <row r="46" spans="2:5" ht="16.5" customHeight="1" x14ac:dyDescent="0.3">
      <c r="B46" s="1152"/>
    </row>
    <row r="47" spans="2:5" ht="16.5" customHeight="1" x14ac:dyDescent="0.3">
      <c r="B47" s="1152"/>
    </row>
    <row r="48" spans="2:5" ht="16.5" customHeight="1" x14ac:dyDescent="0.3">
      <c r="B48" s="1152"/>
    </row>
    <row r="49" spans="2:2" ht="16.5" customHeight="1" x14ac:dyDescent="0.3">
      <c r="B49" s="1152"/>
    </row>
    <row r="50" spans="2:2" ht="16.5" customHeight="1" x14ac:dyDescent="0.3">
      <c r="B50" s="1152"/>
    </row>
    <row r="51" spans="2:2" ht="16.5" customHeight="1" x14ac:dyDescent="0.3">
      <c r="B51" s="1152"/>
    </row>
    <row r="52" spans="2:2" ht="16.5" customHeight="1" x14ac:dyDescent="0.3">
      <c r="B52" s="1152"/>
    </row>
    <row r="53" spans="2:2" ht="16.5" customHeight="1" x14ac:dyDescent="0.3">
      <c r="B53" s="1152"/>
    </row>
    <row r="54" spans="2:2" ht="16.5" customHeight="1" x14ac:dyDescent="0.3">
      <c r="B54" s="1152"/>
    </row>
    <row r="55" spans="2:2" ht="16.5" customHeight="1" x14ac:dyDescent="0.3">
      <c r="B55" s="1152"/>
    </row>
    <row r="56" spans="2:2" ht="16.5" customHeight="1" x14ac:dyDescent="0.3">
      <c r="B56" s="1152"/>
    </row>
    <row r="57" spans="2:2" ht="16.5" customHeight="1" x14ac:dyDescent="0.3">
      <c r="B57" s="1152"/>
    </row>
    <row r="58" spans="2:2" ht="16.5" customHeight="1" x14ac:dyDescent="0.3">
      <c r="B58" s="1152"/>
    </row>
    <row r="59" spans="2:2" ht="16.5" customHeight="1" x14ac:dyDescent="0.3">
      <c r="B59" s="1152"/>
    </row>
    <row r="60" spans="2:2" ht="16.5" customHeight="1" x14ac:dyDescent="0.3">
      <c r="B60" s="1152"/>
    </row>
    <row r="61" spans="2:2" ht="16.5" customHeight="1" x14ac:dyDescent="0.3">
      <c r="B61" s="1152"/>
    </row>
    <row r="62" spans="2:2" ht="16.5" customHeight="1" x14ac:dyDescent="0.3">
      <c r="B62" s="999"/>
    </row>
    <row r="63" spans="2:2" ht="16.5" customHeight="1" x14ac:dyDescent="0.3">
      <c r="B63" s="1152"/>
    </row>
    <row r="64" spans="2:2" ht="16.5" customHeight="1" x14ac:dyDescent="0.3">
      <c r="B64" s="1152"/>
    </row>
    <row r="65" spans="2:5" ht="16.5" customHeight="1" x14ac:dyDescent="0.3">
      <c r="B65" s="41" t="str">
        <f ca="1">' '!A865</f>
        <v>Client :</v>
      </c>
      <c r="C65" s="1440"/>
      <c r="D65" s="1440"/>
      <c r="E65" s="1440"/>
    </row>
    <row r="66" spans="2:5" ht="16.5" customHeight="1" x14ac:dyDescent="0.3">
      <c r="B66" s="1152"/>
    </row>
    <row r="67" spans="2:5" ht="16.5" customHeight="1" x14ac:dyDescent="0.3">
      <c r="B67" s="1152"/>
    </row>
    <row r="68" spans="2:5" ht="16.5" customHeight="1" x14ac:dyDescent="0.3">
      <c r="B68" s="1152"/>
    </row>
    <row r="69" spans="2:5" ht="16.5" customHeight="1" x14ac:dyDescent="0.3">
      <c r="B69" s="1152"/>
    </row>
    <row r="70" spans="2:5" ht="16.5" customHeight="1" x14ac:dyDescent="0.3">
      <c r="B70" s="1152"/>
    </row>
    <row r="71" spans="2:5" ht="16.5" customHeight="1" x14ac:dyDescent="0.3">
      <c r="B71" s="1152"/>
    </row>
    <row r="72" spans="2:5" ht="16.5" customHeight="1" x14ac:dyDescent="0.3">
      <c r="B72" s="1152"/>
    </row>
    <row r="73" spans="2:5" ht="16.5" customHeight="1" x14ac:dyDescent="0.3">
      <c r="B73" s="1152"/>
    </row>
    <row r="74" spans="2:5" ht="16.5" customHeight="1" x14ac:dyDescent="0.3">
      <c r="B74" s="1152"/>
    </row>
    <row r="75" spans="2:5" ht="16.5" customHeight="1" x14ac:dyDescent="0.3">
      <c r="B75" s="1152"/>
    </row>
    <row r="76" spans="2:5" ht="16.5" customHeight="1" x14ac:dyDescent="0.3">
      <c r="B76" s="1152"/>
    </row>
    <row r="77" spans="2:5" ht="16.5" customHeight="1" x14ac:dyDescent="0.3">
      <c r="B77" s="1152"/>
    </row>
    <row r="78" spans="2:5" ht="16.5" customHeight="1" x14ac:dyDescent="0.3">
      <c r="B78" s="1152"/>
    </row>
    <row r="79" spans="2:5" ht="16.5" customHeight="1" x14ac:dyDescent="0.3">
      <c r="B79" s="1152"/>
    </row>
    <row r="80" spans="2:5" ht="16.5" customHeight="1" x14ac:dyDescent="0.3">
      <c r="B80" s="1152"/>
    </row>
    <row r="81" spans="2:5" ht="16.5" customHeight="1" x14ac:dyDescent="0.3">
      <c r="B81" s="1152"/>
    </row>
    <row r="82" spans="2:5" ht="16.5" customHeight="1" x14ac:dyDescent="0.3">
      <c r="B82" s="1152"/>
    </row>
    <row r="83" spans="2:5" ht="16.5" customHeight="1" x14ac:dyDescent="0.3">
      <c r="B83" s="1152"/>
    </row>
    <row r="84" spans="2:5" ht="16.5" customHeight="1" x14ac:dyDescent="0.3">
      <c r="B84" s="1152"/>
    </row>
    <row r="85" spans="2:5" ht="16.5" customHeight="1" x14ac:dyDescent="0.3">
      <c r="B85" s="1152"/>
    </row>
    <row r="86" spans="2:5" ht="16.5" customHeight="1" x14ac:dyDescent="0.3">
      <c r="B86" s="1152"/>
    </row>
    <row r="87" spans="2:5" ht="16.5" customHeight="1" x14ac:dyDescent="0.3">
      <c r="B87" s="1152"/>
    </row>
    <row r="88" spans="2:5" ht="16.5" customHeight="1" x14ac:dyDescent="0.3">
      <c r="B88" s="1152"/>
    </row>
    <row r="89" spans="2:5" ht="16.5" customHeight="1" x14ac:dyDescent="0.3">
      <c r="B89" s="1152"/>
    </row>
    <row r="90" spans="2:5" ht="16.5" customHeight="1" x14ac:dyDescent="0.3">
      <c r="B90" s="1152"/>
    </row>
    <row r="91" spans="2:5" ht="16.5" customHeight="1" x14ac:dyDescent="0.3">
      <c r="B91" s="1152"/>
    </row>
    <row r="92" spans="2:5" ht="16.5" customHeight="1" x14ac:dyDescent="0.3">
      <c r="B92" s="1152"/>
    </row>
    <row r="93" spans="2:5" ht="16.5" customHeight="1" x14ac:dyDescent="0.3">
      <c r="B93" s="999"/>
    </row>
    <row r="94" spans="2:5" ht="16.5" customHeight="1" x14ac:dyDescent="0.3">
      <c r="B94" s="1152"/>
    </row>
    <row r="95" spans="2:5" ht="16.5" customHeight="1" x14ac:dyDescent="0.3">
      <c r="B95" s="1152"/>
    </row>
    <row r="96" spans="2:5" ht="16.5" customHeight="1" x14ac:dyDescent="0.3">
      <c r="B96" s="41" t="str">
        <f ca="1">' '!A865</f>
        <v>Client :</v>
      </c>
      <c r="C96" s="1440"/>
      <c r="D96" s="1440"/>
      <c r="E96" s="1440"/>
    </row>
    <row r="97" spans="2:2" ht="16.5" customHeight="1" x14ac:dyDescent="0.3">
      <c r="B97" s="1152"/>
    </row>
    <row r="98" spans="2:2" ht="16.5" customHeight="1" x14ac:dyDescent="0.3">
      <c r="B98" s="1152"/>
    </row>
    <row r="99" spans="2:2" ht="16.5" customHeight="1" x14ac:dyDescent="0.3">
      <c r="B99" s="1152"/>
    </row>
    <row r="100" spans="2:2" ht="16.5" customHeight="1" x14ac:dyDescent="0.3">
      <c r="B100" s="1152"/>
    </row>
    <row r="101" spans="2:2" ht="16.5" customHeight="1" x14ac:dyDescent="0.3">
      <c r="B101" s="1152"/>
    </row>
    <row r="102" spans="2:2" ht="16.5" customHeight="1" x14ac:dyDescent="0.3">
      <c r="B102" s="1152"/>
    </row>
    <row r="103" spans="2:2" ht="16.5" customHeight="1" x14ac:dyDescent="0.3">
      <c r="B103" s="1152"/>
    </row>
    <row r="104" spans="2:2" ht="16.5" customHeight="1" x14ac:dyDescent="0.3">
      <c r="B104" s="1152"/>
    </row>
    <row r="105" spans="2:2" ht="16.5" customHeight="1" x14ac:dyDescent="0.3">
      <c r="B105" s="1152"/>
    </row>
    <row r="106" spans="2:2" ht="16.5" customHeight="1" x14ac:dyDescent="0.3">
      <c r="B106" s="1152"/>
    </row>
    <row r="107" spans="2:2" ht="16.5" customHeight="1" x14ac:dyDescent="0.3">
      <c r="B107" s="1152"/>
    </row>
    <row r="108" spans="2:2" ht="16.5" customHeight="1" x14ac:dyDescent="0.3">
      <c r="B108" s="1152"/>
    </row>
    <row r="109" spans="2:2" ht="16.5" customHeight="1" x14ac:dyDescent="0.3">
      <c r="B109" s="1152"/>
    </row>
    <row r="110" spans="2:2" ht="16.5" customHeight="1" x14ac:dyDescent="0.3">
      <c r="B110" s="1152"/>
    </row>
    <row r="111" spans="2:2" ht="16.5" customHeight="1" x14ac:dyDescent="0.3">
      <c r="B111" s="1152"/>
    </row>
    <row r="112" spans="2:2" ht="16.5" customHeight="1" x14ac:dyDescent="0.3">
      <c r="B112" s="1152"/>
    </row>
    <row r="113" spans="2:5" ht="16.5" customHeight="1" x14ac:dyDescent="0.3">
      <c r="B113" s="1152"/>
    </row>
    <row r="114" spans="2:5" ht="16.5" customHeight="1" x14ac:dyDescent="0.3">
      <c r="B114" s="1152"/>
    </row>
    <row r="115" spans="2:5" ht="16.5" customHeight="1" x14ac:dyDescent="0.3">
      <c r="B115" s="1152"/>
    </row>
    <row r="116" spans="2:5" ht="16.5" customHeight="1" x14ac:dyDescent="0.3">
      <c r="B116" s="1152"/>
    </row>
    <row r="117" spans="2:5" ht="16.5" customHeight="1" x14ac:dyDescent="0.3">
      <c r="B117" s="1152"/>
    </row>
    <row r="118" spans="2:5" ht="16.5" customHeight="1" x14ac:dyDescent="0.3">
      <c r="B118" s="1152"/>
    </row>
    <row r="119" spans="2:5" ht="16.5" customHeight="1" x14ac:dyDescent="0.3">
      <c r="B119" s="1152"/>
    </row>
    <row r="120" spans="2:5" ht="16.5" customHeight="1" x14ac:dyDescent="0.3">
      <c r="B120" s="1152"/>
    </row>
    <row r="121" spans="2:5" ht="16.5" customHeight="1" x14ac:dyDescent="0.3">
      <c r="B121" s="1152"/>
    </row>
    <row r="122" spans="2:5" ht="16.5" customHeight="1" x14ac:dyDescent="0.3">
      <c r="B122" s="1152"/>
    </row>
    <row r="123" spans="2:5" ht="16.5" customHeight="1" x14ac:dyDescent="0.3">
      <c r="B123" s="1152"/>
    </row>
    <row r="124" spans="2:5" ht="16.5" customHeight="1" x14ac:dyDescent="0.3">
      <c r="B124" s="999"/>
    </row>
    <row r="125" spans="2:5" ht="16.5" customHeight="1" x14ac:dyDescent="0.3">
      <c r="B125" s="1152"/>
    </row>
    <row r="126" spans="2:5" ht="16.5" customHeight="1" x14ac:dyDescent="0.3">
      <c r="B126" s="1152"/>
    </row>
    <row r="127" spans="2:5" ht="16.5" customHeight="1" x14ac:dyDescent="0.3">
      <c r="B127" s="1152"/>
    </row>
    <row r="128" spans="2:5" ht="16.5" customHeight="1" x14ac:dyDescent="0.3">
      <c r="B128" s="41" t="str">
        <f ca="1">' '!A865</f>
        <v>Client :</v>
      </c>
      <c r="C128" s="1440"/>
      <c r="D128" s="1440"/>
      <c r="E128" s="1440"/>
    </row>
    <row r="129" spans="2:2" ht="16.5" customHeight="1" x14ac:dyDescent="0.3">
      <c r="B129" s="1152"/>
    </row>
    <row r="130" spans="2:2" ht="16.5" customHeight="1" x14ac:dyDescent="0.3">
      <c r="B130" s="1152"/>
    </row>
    <row r="131" spans="2:2" ht="16.5" customHeight="1" x14ac:dyDescent="0.3">
      <c r="B131" s="1152"/>
    </row>
    <row r="132" spans="2:2" ht="16.5" customHeight="1" x14ac:dyDescent="0.3">
      <c r="B132" s="1152"/>
    </row>
    <row r="133" spans="2:2" ht="16.5" customHeight="1" x14ac:dyDescent="0.3">
      <c r="B133" s="1152"/>
    </row>
    <row r="134" spans="2:2" ht="16.5" customHeight="1" x14ac:dyDescent="0.3">
      <c r="B134" s="1152"/>
    </row>
    <row r="135" spans="2:2" ht="16.5" customHeight="1" x14ac:dyDescent="0.3">
      <c r="B135" s="1152"/>
    </row>
    <row r="136" spans="2:2" ht="16.5" customHeight="1" x14ac:dyDescent="0.3">
      <c r="B136" s="1152"/>
    </row>
    <row r="137" spans="2:2" ht="16.5" customHeight="1" x14ac:dyDescent="0.3">
      <c r="B137" s="1152"/>
    </row>
    <row r="138" spans="2:2" ht="16.5" customHeight="1" x14ac:dyDescent="0.3">
      <c r="B138" s="1152"/>
    </row>
    <row r="139" spans="2:2" ht="16.5" customHeight="1" x14ac:dyDescent="0.3">
      <c r="B139" s="1152"/>
    </row>
    <row r="140" spans="2:2" ht="16.5" customHeight="1" x14ac:dyDescent="0.3">
      <c r="B140" s="1152"/>
    </row>
    <row r="141" spans="2:2" ht="16.5" customHeight="1" x14ac:dyDescent="0.3">
      <c r="B141" s="1152"/>
    </row>
    <row r="142" spans="2:2" ht="16.5" customHeight="1" x14ac:dyDescent="0.3">
      <c r="B142" s="1152"/>
    </row>
    <row r="143" spans="2:2" ht="16.5" customHeight="1" x14ac:dyDescent="0.3">
      <c r="B143" s="1152"/>
    </row>
    <row r="144" spans="2:2" ht="16.5" customHeight="1" x14ac:dyDescent="0.3">
      <c r="B144" s="1152"/>
    </row>
    <row r="145" spans="2:4" ht="16.5" customHeight="1" x14ac:dyDescent="0.3">
      <c r="B145" s="1152"/>
    </row>
    <row r="146" spans="2:4" ht="16.5" customHeight="1" x14ac:dyDescent="0.3">
      <c r="B146" s="1152"/>
    </row>
    <row r="147" spans="2:4" ht="16.5" customHeight="1" x14ac:dyDescent="0.3">
      <c r="B147" s="1152"/>
    </row>
    <row r="148" spans="2:4" ht="16.5" customHeight="1" x14ac:dyDescent="0.3">
      <c r="B148" s="1152"/>
    </row>
    <row r="149" spans="2:4" ht="16.5" customHeight="1" x14ac:dyDescent="0.3">
      <c r="B149" s="1152"/>
    </row>
    <row r="150" spans="2:4" ht="16.5" customHeight="1" x14ac:dyDescent="0.3">
      <c r="B150" s="1152"/>
    </row>
    <row r="151" spans="2:4" ht="16.5" customHeight="1" x14ac:dyDescent="0.3">
      <c r="B151" s="1152"/>
    </row>
    <row r="152" spans="2:4" ht="16.5" customHeight="1" x14ac:dyDescent="0.3">
      <c r="B152" s="1152"/>
    </row>
    <row r="153" spans="2:4" ht="16.5" customHeight="1" x14ac:dyDescent="0.3">
      <c r="B153" s="1152"/>
    </row>
    <row r="154" spans="2:4" ht="16.5" customHeight="1" x14ac:dyDescent="0.3">
      <c r="B154" s="1152"/>
    </row>
    <row r="155" spans="2:4" ht="16.5" customHeight="1" x14ac:dyDescent="0.3">
      <c r="B155" s="1152"/>
    </row>
    <row r="156" spans="2:4" ht="16.5" customHeight="1" x14ac:dyDescent="0.3"/>
    <row r="157" spans="2:4" x14ac:dyDescent="0.3">
      <c r="B157" s="999" t="s">
        <v>1152</v>
      </c>
    </row>
    <row r="158" spans="2:4" s="40" customFormat="1" x14ac:dyDescent="0.3">
      <c r="C158" s="469"/>
      <c r="D158" s="469"/>
    </row>
  </sheetData>
  <sheetProtection sheet="1" objects="1" scenarios="1" formatCells="0" formatColumns="0" formatRows="0" insertHyperlinks="0" selectLockedCells="1" sort="0" autoFilter="0"/>
  <mergeCells count="5">
    <mergeCell ref="C4:E4"/>
    <mergeCell ref="C34:E34"/>
    <mergeCell ref="C65:E65"/>
    <mergeCell ref="C96:E96"/>
    <mergeCell ref="C128:E128"/>
  </mergeCells>
  <printOptions horizontalCentered="1"/>
  <pageMargins left="0.23622047244094491" right="0.23622047244094491" top="0.15748031496062992" bottom="0.35433070866141736" header="0" footer="0.31496062992125984"/>
  <pageSetup paperSize="9" scale="85" orientation="landscape" r:id="rId1"/>
  <headerFooter>
    <oddFooter>&amp;L&amp;8&amp;K00-048(c) S.Imboden&amp;R&amp;8&amp;K00-048Seite &amp;P von &amp;N</oddFooter>
  </headerFooter>
  <rowBreaks count="3" manualBreakCount="3">
    <brk id="41" max="16383" man="1"/>
    <brk id="81" max="16383" man="1"/>
    <brk id="121" max="16383" man="1"/>
  </rowBreaks>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C9FD2-9104-49FC-80A1-F2E198D16234}">
  <sheetPr codeName="Tabelle27">
    <tabColor theme="3" tint="0.79998168889431442"/>
    <pageSetUpPr fitToPage="1"/>
  </sheetPr>
  <dimension ref="A1:S28"/>
  <sheetViews>
    <sheetView showGridLines="0" zoomScaleNormal="100" workbookViewId="0">
      <pane ySplit="1" topLeftCell="A2" activePane="bottomLeft" state="frozen"/>
      <selection activeCell="C5" sqref="C5:D5"/>
      <selection pane="bottomLeft" activeCell="A2" sqref="A2"/>
    </sheetView>
  </sheetViews>
  <sheetFormatPr baseColWidth="10" defaultColWidth="11.44140625" defaultRowHeight="14.4" x14ac:dyDescent="0.3"/>
  <cols>
    <col min="1" max="1" width="7" style="41" customWidth="1"/>
    <col min="2" max="2" width="4.5546875" style="41" customWidth="1"/>
    <col min="3" max="3" width="30.6640625" style="41" customWidth="1"/>
    <col min="4" max="4" width="34.33203125" style="41" customWidth="1"/>
    <col min="5" max="5" width="30.5546875" style="41" customWidth="1"/>
    <col min="6" max="6" width="28.6640625" style="41" customWidth="1"/>
    <col min="7" max="7" width="7.33203125" style="41" bestFit="1" customWidth="1"/>
    <col min="8" max="8" width="50.5546875" style="41" customWidth="1"/>
    <col min="9" max="9" width="7.5546875" style="41" customWidth="1"/>
    <col min="10" max="10" width="11.44140625" style="41"/>
    <col min="11" max="11" width="4.6640625" style="41" customWidth="1"/>
    <col min="12" max="12" width="2.6640625" style="41" customWidth="1"/>
    <col min="13" max="13" width="11.44140625" style="41"/>
    <col min="14" max="20" width="4" style="41" customWidth="1"/>
    <col min="21" max="16384" width="11.44140625" style="41"/>
  </cols>
  <sheetData>
    <row r="1" spans="1:19" s="40" customFormat="1" ht="42" customHeight="1" x14ac:dyDescent="0.6">
      <c r="A1" s="595"/>
      <c r="B1" s="607" t="str">
        <f ca="1">' '!A709</f>
        <v>R E L A T I O N   C L I E N T</v>
      </c>
      <c r="C1" s="595"/>
      <c r="D1" s="596"/>
      <c r="E1" s="596"/>
      <c r="F1" s="596"/>
      <c r="G1" s="640"/>
      <c r="H1" s="596"/>
      <c r="I1" s="596"/>
      <c r="J1" s="596"/>
      <c r="K1" s="216"/>
      <c r="L1" s="216"/>
      <c r="M1" s="216"/>
      <c r="N1" s="216"/>
      <c r="O1" s="216"/>
      <c r="P1" s="216"/>
      <c r="Q1" s="216"/>
      <c r="R1" s="216"/>
      <c r="S1" s="216"/>
    </row>
    <row r="2" spans="1:19" s="40" customFormat="1" ht="1.2" customHeight="1" x14ac:dyDescent="0.3">
      <c r="A2" s="102"/>
      <c r="B2" s="102"/>
      <c r="C2" s="102"/>
      <c r="D2" s="215"/>
      <c r="E2" s="215"/>
      <c r="F2" s="215"/>
      <c r="G2" s="215"/>
      <c r="H2" s="215"/>
      <c r="I2" s="215"/>
      <c r="J2" s="215"/>
      <c r="K2" s="216"/>
      <c r="L2" s="216"/>
      <c r="M2" s="216"/>
      <c r="N2" s="216"/>
      <c r="O2" s="216"/>
      <c r="P2" s="216"/>
      <c r="Q2" s="216"/>
      <c r="R2" s="216"/>
      <c r="S2" s="216"/>
    </row>
    <row r="3" spans="1:19" ht="16.5" customHeight="1" x14ac:dyDescent="0.3">
      <c r="B3" s="645"/>
      <c r="C3" s="1153"/>
    </row>
    <row r="4" spans="1:19" ht="14.25" customHeight="1" x14ac:dyDescent="0.3">
      <c r="A4" s="470"/>
      <c r="B4" s="1154"/>
      <c r="C4" s="1154"/>
    </row>
    <row r="5" spans="1:19" ht="41.25" customHeight="1" x14ac:dyDescent="0.3">
      <c r="B5" s="1155" t="str">
        <f ca="1">' '!A382</f>
        <v>No.</v>
      </c>
      <c r="C5" s="1156" t="str">
        <f ca="1">' '!A714</f>
        <v>Clients</v>
      </c>
      <c r="D5" s="983"/>
      <c r="E5" s="1155" t="str">
        <f ca="1">' '!A669</f>
        <v>Comment atteindre le client ?</v>
      </c>
      <c r="F5" s="657" t="str">
        <f ca="1">' '!A706</f>
        <v>Mesures possible</v>
      </c>
      <c r="G5" s="1157" t="str">
        <f ca="1">' '!A389</f>
        <v>Statut</v>
      </c>
    </row>
    <row r="6" spans="1:19" ht="3.75" customHeight="1" x14ac:dyDescent="0.3">
      <c r="B6" s="1158"/>
      <c r="C6" s="1159"/>
      <c r="E6" s="1158"/>
      <c r="F6" s="1160"/>
      <c r="G6" s="1159"/>
    </row>
    <row r="7" spans="1:19" s="983" customFormat="1" ht="28.8" x14ac:dyDescent="0.3">
      <c r="B7" s="1161">
        <v>1</v>
      </c>
      <c r="C7" s="1162" t="str">
        <f>IF(Kunden!C6&lt;&gt;"",Kunden!C6,"")</f>
        <v>Client 1</v>
      </c>
      <c r="D7" s="41"/>
      <c r="E7" s="267" t="s">
        <v>1772</v>
      </c>
      <c r="F7" s="268" t="s">
        <v>1773</v>
      </c>
      <c r="G7" s="269">
        <v>3</v>
      </c>
    </row>
    <row r="8" spans="1:19" s="983" customFormat="1" ht="28.8" x14ac:dyDescent="0.3">
      <c r="B8" s="1161">
        <v>2</v>
      </c>
      <c r="C8" s="1162" t="str">
        <f>IF(Kunden!C7&lt;&gt;"",Kunden!C7,"")</f>
        <v>Client 2</v>
      </c>
      <c r="D8" s="41"/>
      <c r="E8" s="267"/>
      <c r="F8" s="268" t="s">
        <v>1773</v>
      </c>
      <c r="G8" s="269">
        <v>3</v>
      </c>
    </row>
    <row r="9" spans="1:19" s="983" customFormat="1" ht="28.8" x14ac:dyDescent="0.3">
      <c r="B9" s="1161">
        <v>3</v>
      </c>
      <c r="C9" s="1162" t="str">
        <f>IF(Kunden!C8&lt;&gt;"",Kunden!C8,"")</f>
        <v/>
      </c>
      <c r="D9" s="41"/>
      <c r="E9" s="267"/>
      <c r="F9" s="268" t="s">
        <v>1773</v>
      </c>
      <c r="G9" s="270"/>
    </row>
    <row r="10" spans="1:19" s="983" customFormat="1" ht="28.8" x14ac:dyDescent="0.3">
      <c r="B10" s="1161">
        <v>4</v>
      </c>
      <c r="C10" s="1162" t="str">
        <f>IF(Kunden!C9&lt;&gt;"",Kunden!C9,"")</f>
        <v/>
      </c>
      <c r="D10" s="41"/>
      <c r="E10" s="267"/>
      <c r="F10" s="268" t="s">
        <v>1773</v>
      </c>
      <c r="G10" s="271"/>
    </row>
    <row r="11" spans="1:19" s="983" customFormat="1" ht="28.8" x14ac:dyDescent="0.3">
      <c r="B11" s="1161">
        <v>5</v>
      </c>
      <c r="C11" s="1162" t="str">
        <f>IF(Kunden!C10&lt;&gt;"",Kunden!C10,"")</f>
        <v/>
      </c>
      <c r="D11" s="41"/>
      <c r="E11" s="267"/>
      <c r="F11" s="268" t="s">
        <v>1773</v>
      </c>
      <c r="G11" s="270"/>
    </row>
    <row r="12" spans="1:19" s="983" customFormat="1" ht="28.8" x14ac:dyDescent="0.3">
      <c r="B12" s="1161">
        <v>6</v>
      </c>
      <c r="C12" s="1162" t="str">
        <f>IF(Kunden!C11&lt;&gt;"",Kunden!C11,"")</f>
        <v/>
      </c>
      <c r="D12" s="41"/>
      <c r="E12" s="267"/>
      <c r="F12" s="268" t="s">
        <v>1773</v>
      </c>
      <c r="G12" s="271"/>
    </row>
    <row r="13" spans="1:19" s="983" customFormat="1" ht="28.8" x14ac:dyDescent="0.3">
      <c r="B13" s="1161">
        <v>7</v>
      </c>
      <c r="C13" s="1162" t="str">
        <f>IF(Kunden!C12&lt;&gt;"",Kunden!C12,"")</f>
        <v/>
      </c>
      <c r="D13" s="41"/>
      <c r="E13" s="267"/>
      <c r="F13" s="268" t="s">
        <v>1773</v>
      </c>
      <c r="G13" s="270"/>
    </row>
    <row r="14" spans="1:19" s="983" customFormat="1" ht="28.8" x14ac:dyDescent="0.3">
      <c r="B14" s="1161">
        <v>8</v>
      </c>
      <c r="C14" s="1162" t="str">
        <f>IF(Kunden!C13&lt;&gt;"",Kunden!C13,"")</f>
        <v/>
      </c>
      <c r="D14" s="41"/>
      <c r="E14" s="267"/>
      <c r="F14" s="268" t="s">
        <v>1773</v>
      </c>
      <c r="G14" s="271"/>
    </row>
    <row r="15" spans="1:19" s="983" customFormat="1" ht="28.8" x14ac:dyDescent="0.3">
      <c r="B15" s="1161">
        <v>9</v>
      </c>
      <c r="C15" s="1162" t="str">
        <f>IF(Kunden!C14&lt;&gt;"",Kunden!C14,"")</f>
        <v/>
      </c>
      <c r="D15" s="41"/>
      <c r="E15" s="267"/>
      <c r="F15" s="268" t="s">
        <v>1773</v>
      </c>
      <c r="G15" s="270"/>
    </row>
    <row r="16" spans="1:19" s="983" customFormat="1" ht="28.8" x14ac:dyDescent="0.3">
      <c r="B16" s="1161">
        <v>10</v>
      </c>
      <c r="C16" s="1162" t="str">
        <f>IF(Kunden!C15&lt;&gt;"",Kunden!C15,"")</f>
        <v/>
      </c>
      <c r="D16" s="41"/>
      <c r="E16" s="267"/>
      <c r="F16" s="268" t="s">
        <v>1773</v>
      </c>
      <c r="G16" s="271"/>
    </row>
    <row r="17" spans="2:7" s="983" customFormat="1" ht="28.8" x14ac:dyDescent="0.3">
      <c r="B17" s="1161">
        <v>11</v>
      </c>
      <c r="C17" s="1162" t="str">
        <f>IF(Kunden!C16&lt;&gt;"",Kunden!C16,"")</f>
        <v/>
      </c>
      <c r="D17" s="41"/>
      <c r="E17" s="267"/>
      <c r="F17" s="268" t="s">
        <v>1773</v>
      </c>
      <c r="G17" s="270"/>
    </row>
    <row r="18" spans="2:7" s="983" customFormat="1" ht="28.8" x14ac:dyDescent="0.3">
      <c r="B18" s="1161">
        <v>12</v>
      </c>
      <c r="C18" s="1162" t="str">
        <f>IF(Kunden!C17&lt;&gt;"",Kunden!C17,"")</f>
        <v/>
      </c>
      <c r="D18" s="41"/>
      <c r="E18" s="267"/>
      <c r="F18" s="268" t="s">
        <v>1773</v>
      </c>
      <c r="G18" s="271"/>
    </row>
    <row r="19" spans="2:7" s="983" customFormat="1" ht="28.8" x14ac:dyDescent="0.3">
      <c r="B19" s="1161">
        <v>13</v>
      </c>
      <c r="C19" s="1162" t="str">
        <f>IF(Kunden!C18&lt;&gt;"",Kunden!C18,"")</f>
        <v/>
      </c>
      <c r="D19" s="41"/>
      <c r="E19" s="267"/>
      <c r="F19" s="268" t="s">
        <v>1773</v>
      </c>
      <c r="G19" s="270"/>
    </row>
    <row r="20" spans="2:7" s="983" customFormat="1" ht="28.8" x14ac:dyDescent="0.3">
      <c r="B20" s="1161">
        <v>14</v>
      </c>
      <c r="C20" s="1162" t="str">
        <f>IF(Kunden!C19&lt;&gt;"",Kunden!C19,"")</f>
        <v/>
      </c>
      <c r="D20" s="41"/>
      <c r="E20" s="267"/>
      <c r="F20" s="268" t="s">
        <v>1773</v>
      </c>
      <c r="G20" s="271"/>
    </row>
    <row r="21" spans="2:7" s="983" customFormat="1" ht="28.8" x14ac:dyDescent="0.3">
      <c r="B21" s="1161">
        <v>15</v>
      </c>
      <c r="C21" s="1162" t="str">
        <f>IF(Kunden!C20&lt;&gt;"",Kunden!C20,"")</f>
        <v/>
      </c>
      <c r="D21" s="41"/>
      <c r="E21" s="267"/>
      <c r="F21" s="268" t="s">
        <v>1773</v>
      </c>
      <c r="G21" s="270"/>
    </row>
    <row r="22" spans="2:7" s="983" customFormat="1" ht="28.8" x14ac:dyDescent="0.3">
      <c r="B22" s="1161">
        <v>16</v>
      </c>
      <c r="C22" s="1162" t="str">
        <f>IF(Kunden!C21&lt;&gt;"",Kunden!C21,"")</f>
        <v/>
      </c>
      <c r="D22" s="41"/>
      <c r="E22" s="267"/>
      <c r="F22" s="268" t="s">
        <v>1773</v>
      </c>
      <c r="G22" s="270"/>
    </row>
    <row r="23" spans="2:7" s="983" customFormat="1" ht="28.8" x14ac:dyDescent="0.3">
      <c r="B23" s="1161">
        <v>17</v>
      </c>
      <c r="C23" s="1162" t="str">
        <f>IF(Kunden!C22&lt;&gt;"",Kunden!C22,"")</f>
        <v/>
      </c>
      <c r="D23" s="41"/>
      <c r="E23" s="267"/>
      <c r="F23" s="268" t="s">
        <v>1773</v>
      </c>
      <c r="G23" s="271"/>
    </row>
    <row r="24" spans="2:7" s="983" customFormat="1" ht="28.8" x14ac:dyDescent="0.3">
      <c r="B24" s="1161">
        <v>18</v>
      </c>
      <c r="C24" s="1162" t="str">
        <f>IF(Kunden!C23&lt;&gt;"",Kunden!C23,"")</f>
        <v/>
      </c>
      <c r="D24" s="41"/>
      <c r="E24" s="267"/>
      <c r="F24" s="268" t="s">
        <v>1773</v>
      </c>
      <c r="G24" s="270"/>
    </row>
    <row r="25" spans="2:7" s="983" customFormat="1" ht="28.8" x14ac:dyDescent="0.3">
      <c r="B25" s="1161">
        <v>19</v>
      </c>
      <c r="C25" s="1162" t="str">
        <f>IF(Kunden!C24&lt;&gt;"",Kunden!C24,"")</f>
        <v/>
      </c>
      <c r="D25" s="41"/>
      <c r="E25" s="267"/>
      <c r="F25" s="268" t="s">
        <v>1773</v>
      </c>
      <c r="G25" s="271"/>
    </row>
    <row r="26" spans="2:7" s="983" customFormat="1" ht="28.8" x14ac:dyDescent="0.3">
      <c r="B26" s="1163">
        <v>20</v>
      </c>
      <c r="C26" s="1164" t="str">
        <f>IF(Kunden!C25&lt;&gt;"",Kunden!C25,"")</f>
        <v/>
      </c>
      <c r="D26" s="41"/>
      <c r="E26" s="267"/>
      <c r="F26" s="268" t="s">
        <v>1773</v>
      </c>
      <c r="G26" s="272"/>
    </row>
    <row r="27" spans="2:7" ht="5.25" customHeight="1" x14ac:dyDescent="0.3">
      <c r="B27" s="1165"/>
      <c r="C27" s="1165"/>
    </row>
    <row r="28" spans="2:7" ht="11.25" customHeight="1" x14ac:dyDescent="0.3">
      <c r="B28" s="999" t="s">
        <v>1152</v>
      </c>
      <c r="C28" s="469"/>
      <c r="F28" s="1166"/>
      <c r="G28" s="1167" t="str">
        <f>' '!C891</f>
        <v>Pfeil kopieren: ctrl und linke Maustaste</v>
      </c>
    </row>
  </sheetData>
  <sheetProtection sheet="1" objects="1" scenarios="1" formatCells="0" formatColumns="0" formatRows="0" insertHyperlinks="0" selectLockedCells="1" sort="0" autoFilter="0"/>
  <conditionalFormatting sqref="E27">
    <cfRule type="expression" dxfId="201" priority="6">
      <formula>MOD(ROW(A13),2)=0</formula>
    </cfRule>
  </conditionalFormatting>
  <conditionalFormatting sqref="B7:C26 G7:G26 E7:E26">
    <cfRule type="expression" dxfId="200" priority="7">
      <formula>MOD(ROW(XEZ1),2)=0</formula>
    </cfRule>
    <cfRule type="expression" dxfId="199" priority="8">
      <formula>MOD(ROW(XFD2),2)=0</formula>
    </cfRule>
  </conditionalFormatting>
  <conditionalFormatting sqref="F7">
    <cfRule type="expression" dxfId="198" priority="3">
      <formula>MOD(ROW(XFD1),2)=0</formula>
    </cfRule>
    <cfRule type="expression" dxfId="197" priority="4">
      <formula>MOD(ROW(D2),2)=0</formula>
    </cfRule>
  </conditionalFormatting>
  <conditionalFormatting sqref="F8:F26">
    <cfRule type="expression" dxfId="196" priority="1">
      <formula>MOD(ROW(XFD2),2)=0</formula>
    </cfRule>
    <cfRule type="expression" dxfId="195" priority="2">
      <formula>MOD(ROW(D3),2)=0</formula>
    </cfRule>
  </conditionalFormatting>
  <dataValidations count="1">
    <dataValidation type="list" allowBlank="1" showInputMessage="1" showErrorMessage="1" sqref="G6:G25" xr:uid="{0AA7476E-804F-4A8A-A094-A5A1432D2D43}">
      <formula1>"1,2,3"</formula1>
    </dataValidation>
  </dataValidations>
  <printOptions horizontalCentered="1"/>
  <pageMargins left="0.23622047244094491" right="0.23622047244094491" top="0.19685039370078741" bottom="0.19685039370078741" header="0.19685039370078741" footer="0.19685039370078741"/>
  <pageSetup paperSize="9" scale="73"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5" id="{374898D6-553D-460D-9E00-401D520A6A50}">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G7:G26</xm:sqref>
        </x14:conditionalFormatting>
      </x14:conditionalFormatting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C6790-2BF1-4319-905E-E3336FD0FB75}">
  <sheetPr codeName="Tabelle28">
    <tabColor theme="3" tint="0.79998168889431442"/>
    <pageSetUpPr fitToPage="1"/>
  </sheetPr>
  <dimension ref="A1:S28"/>
  <sheetViews>
    <sheetView showGridLines="0" zoomScaleNormal="100" workbookViewId="0">
      <pane ySplit="1" topLeftCell="A7" activePane="bottomLeft" state="frozen"/>
      <selection activeCell="C5" sqref="C5:D5"/>
      <selection pane="bottomLeft" activeCell="A2" sqref="A2"/>
    </sheetView>
  </sheetViews>
  <sheetFormatPr baseColWidth="10" defaultColWidth="11.44140625" defaultRowHeight="14.4" x14ac:dyDescent="0.3"/>
  <cols>
    <col min="1" max="1" width="7" style="41" customWidth="1"/>
    <col min="2" max="2" width="4.5546875" style="41" customWidth="1"/>
    <col min="3" max="3" width="30.6640625" style="41" customWidth="1"/>
    <col min="4" max="4" width="34.33203125" style="41" customWidth="1"/>
    <col min="5" max="5" width="30.5546875" style="41" customWidth="1"/>
    <col min="6" max="6" width="28.6640625" style="41" customWidth="1"/>
    <col min="7" max="7" width="7.33203125" style="41" bestFit="1" customWidth="1"/>
    <col min="8" max="8" width="50.5546875" style="41" customWidth="1"/>
    <col min="9" max="9" width="7.5546875" style="41" customWidth="1"/>
    <col min="10" max="10" width="11.44140625" style="41"/>
    <col min="11" max="11" width="4.6640625" style="41" customWidth="1"/>
    <col min="12" max="12" width="2.6640625" style="41" customWidth="1"/>
    <col min="13" max="13" width="11.44140625" style="41"/>
    <col min="14" max="20" width="4" style="41" customWidth="1"/>
    <col min="21" max="16384" width="11.44140625" style="41"/>
  </cols>
  <sheetData>
    <row r="1" spans="1:19" s="40" customFormat="1" ht="42" customHeight="1" x14ac:dyDescent="0.6">
      <c r="A1" s="595"/>
      <c r="B1" s="607" t="str">
        <f ca="1">' '!A710</f>
        <v>C A N A U X   D E   D I S T R I B U T I O N</v>
      </c>
      <c r="C1" s="595"/>
      <c r="D1" s="596"/>
      <c r="E1" s="596"/>
      <c r="F1" s="596"/>
      <c r="G1" s="640"/>
      <c r="H1" s="596"/>
      <c r="I1" s="596"/>
      <c r="J1" s="596"/>
      <c r="K1" s="216"/>
      <c r="L1" s="216"/>
      <c r="M1" s="216"/>
      <c r="N1" s="216"/>
      <c r="O1" s="216"/>
      <c r="P1" s="216"/>
      <c r="Q1" s="216"/>
      <c r="R1" s="216"/>
      <c r="S1" s="216"/>
    </row>
    <row r="2" spans="1:19" s="40" customFormat="1" ht="1.2" customHeight="1" x14ac:dyDescent="0.3">
      <c r="A2" s="102"/>
      <c r="B2" s="102"/>
      <c r="C2" s="102"/>
      <c r="D2" s="215"/>
      <c r="E2" s="215"/>
      <c r="F2" s="215"/>
      <c r="G2" s="215"/>
      <c r="H2" s="215"/>
      <c r="I2" s="215"/>
      <c r="J2" s="215"/>
      <c r="K2" s="216"/>
      <c r="L2" s="216"/>
      <c r="M2" s="216"/>
      <c r="N2" s="216"/>
      <c r="O2" s="216"/>
      <c r="P2" s="216"/>
      <c r="Q2" s="216"/>
      <c r="R2" s="216"/>
      <c r="S2" s="216"/>
    </row>
    <row r="3" spans="1:19" ht="16.5" customHeight="1" x14ac:dyDescent="0.3">
      <c r="B3" s="645"/>
      <c r="C3" s="1153"/>
    </row>
    <row r="4" spans="1:19" ht="14.25" customHeight="1" x14ac:dyDescent="0.3">
      <c r="A4" s="470"/>
      <c r="B4" s="1154"/>
      <c r="C4" s="1154"/>
    </row>
    <row r="5" spans="1:19" ht="41.25" customHeight="1" x14ac:dyDescent="0.3">
      <c r="B5" s="1155" t="str">
        <f ca="1">' '!A382</f>
        <v>No.</v>
      </c>
      <c r="C5" s="1156" t="str">
        <f ca="1">' '!A711</f>
        <v>Produits &amp; Prestations de services</v>
      </c>
      <c r="D5" s="983"/>
      <c r="E5" s="1155" t="str">
        <f ca="1">' '!A674</f>
        <v>Quels sont les canaux de distribution ?</v>
      </c>
      <c r="F5" s="657" t="str">
        <f ca="1">' '!A706</f>
        <v>Mesures possible</v>
      </c>
      <c r="G5" s="1157" t="str">
        <f ca="1">' '!A389</f>
        <v>Statut</v>
      </c>
    </row>
    <row r="6" spans="1:19" ht="3.75" customHeight="1" x14ac:dyDescent="0.3">
      <c r="B6" s="1158"/>
      <c r="C6" s="1159"/>
      <c r="E6" s="1158"/>
      <c r="F6" s="1160"/>
      <c r="G6" s="1159"/>
    </row>
    <row r="7" spans="1:19" s="983" customFormat="1" ht="28.8" x14ac:dyDescent="0.3">
      <c r="B7" s="1161">
        <v>1</v>
      </c>
      <c r="C7" s="1162" t="str">
        <f>IF(Produkte!C6&lt;&gt;"",Produkte!C6,"")</f>
        <v>Product 1</v>
      </c>
      <c r="D7" s="41"/>
      <c r="E7" s="267" t="s">
        <v>1774</v>
      </c>
      <c r="F7" s="273" t="s">
        <v>1773</v>
      </c>
      <c r="G7" s="269">
        <v>2</v>
      </c>
    </row>
    <row r="8" spans="1:19" s="983" customFormat="1" ht="28.8" x14ac:dyDescent="0.3">
      <c r="B8" s="1161">
        <v>2</v>
      </c>
      <c r="C8" s="1162" t="str">
        <f>IF(Produkte!C7&lt;&gt;"",Produkte!C7,"")</f>
        <v>Product 2</v>
      </c>
      <c r="D8" s="41"/>
      <c r="E8" s="267" t="s">
        <v>1775</v>
      </c>
      <c r="F8" s="268" t="s">
        <v>1773</v>
      </c>
      <c r="G8" s="269">
        <v>3</v>
      </c>
    </row>
    <row r="9" spans="1:19" s="983" customFormat="1" ht="28.8" x14ac:dyDescent="0.3">
      <c r="B9" s="1161">
        <v>3</v>
      </c>
      <c r="C9" s="1162" t="str">
        <f>IF(Produkte!C8&lt;&gt;"",Produkte!C8,"")</f>
        <v/>
      </c>
      <c r="D9" s="41"/>
      <c r="E9" s="267"/>
      <c r="F9" s="268" t="s">
        <v>1773</v>
      </c>
      <c r="G9" s="270"/>
    </row>
    <row r="10" spans="1:19" s="983" customFormat="1" ht="28.8" x14ac:dyDescent="0.3">
      <c r="B10" s="1161">
        <v>4</v>
      </c>
      <c r="C10" s="1162" t="str">
        <f>IF(Produkte!C9&lt;&gt;"",Produkte!C9,"")</f>
        <v/>
      </c>
      <c r="D10" s="41"/>
      <c r="E10" s="267"/>
      <c r="F10" s="268" t="s">
        <v>1773</v>
      </c>
      <c r="G10" s="271"/>
    </row>
    <row r="11" spans="1:19" s="983" customFormat="1" ht="28.8" x14ac:dyDescent="0.3">
      <c r="B11" s="1161">
        <v>5</v>
      </c>
      <c r="C11" s="1162" t="str">
        <f>IF(Produkte!C10&lt;&gt;"",Produkte!C10,"")</f>
        <v/>
      </c>
      <c r="D11" s="41"/>
      <c r="E11" s="267"/>
      <c r="F11" s="268" t="s">
        <v>1773</v>
      </c>
      <c r="G11" s="270"/>
    </row>
    <row r="12" spans="1:19" s="983" customFormat="1" ht="28.8" x14ac:dyDescent="0.3">
      <c r="B12" s="1161">
        <v>6</v>
      </c>
      <c r="C12" s="1162" t="str">
        <f>IF(Produkte!C11&lt;&gt;"",Produkte!C11,"")</f>
        <v/>
      </c>
      <c r="D12" s="41"/>
      <c r="E12" s="267"/>
      <c r="F12" s="268" t="s">
        <v>1773</v>
      </c>
      <c r="G12" s="271"/>
    </row>
    <row r="13" spans="1:19" s="983" customFormat="1" ht="28.8" x14ac:dyDescent="0.3">
      <c r="B13" s="1161">
        <v>7</v>
      </c>
      <c r="C13" s="1162" t="str">
        <f>IF(Produkte!C12&lt;&gt;"",Produkte!C12,"")</f>
        <v/>
      </c>
      <c r="D13" s="41"/>
      <c r="E13" s="267"/>
      <c r="F13" s="268" t="s">
        <v>1773</v>
      </c>
      <c r="G13" s="270"/>
    </row>
    <row r="14" spans="1:19" s="983" customFormat="1" ht="28.8" x14ac:dyDescent="0.3">
      <c r="B14" s="1161">
        <v>8</v>
      </c>
      <c r="C14" s="1162" t="str">
        <f>IF(Produkte!C13&lt;&gt;"",Produkte!C13,"")</f>
        <v/>
      </c>
      <c r="D14" s="41"/>
      <c r="E14" s="267"/>
      <c r="F14" s="268" t="s">
        <v>1773</v>
      </c>
      <c r="G14" s="271"/>
    </row>
    <row r="15" spans="1:19" s="983" customFormat="1" ht="28.8" x14ac:dyDescent="0.3">
      <c r="B15" s="1161">
        <v>9</v>
      </c>
      <c r="C15" s="1162" t="str">
        <f>IF(Produkte!C14&lt;&gt;"",Produkte!C14,"")</f>
        <v/>
      </c>
      <c r="D15" s="41"/>
      <c r="E15" s="267"/>
      <c r="F15" s="268" t="s">
        <v>1773</v>
      </c>
      <c r="G15" s="270"/>
    </row>
    <row r="16" spans="1:19" s="983" customFormat="1" ht="28.8" x14ac:dyDescent="0.3">
      <c r="B16" s="1161">
        <v>10</v>
      </c>
      <c r="C16" s="1162" t="str">
        <f>IF(Produkte!C15&lt;&gt;"",Produkte!C15,"")</f>
        <v/>
      </c>
      <c r="D16" s="41"/>
      <c r="E16" s="267"/>
      <c r="F16" s="268" t="s">
        <v>1773</v>
      </c>
      <c r="G16" s="271"/>
    </row>
    <row r="17" spans="2:7" s="983" customFormat="1" ht="28.8" x14ac:dyDescent="0.3">
      <c r="B17" s="1161">
        <v>11</v>
      </c>
      <c r="C17" s="1162" t="str">
        <f>IF(Produkte!C16&lt;&gt;"",Produkte!C16,"")</f>
        <v/>
      </c>
      <c r="D17" s="41"/>
      <c r="E17" s="267"/>
      <c r="F17" s="268" t="s">
        <v>1773</v>
      </c>
      <c r="G17" s="270"/>
    </row>
    <row r="18" spans="2:7" s="983" customFormat="1" ht="28.8" x14ac:dyDescent="0.3">
      <c r="B18" s="1161">
        <v>12</v>
      </c>
      <c r="C18" s="1162" t="str">
        <f>IF(Produkte!C17&lt;&gt;"",Produkte!C17,"")</f>
        <v/>
      </c>
      <c r="D18" s="41"/>
      <c r="E18" s="267"/>
      <c r="F18" s="268" t="s">
        <v>1773</v>
      </c>
      <c r="G18" s="271"/>
    </row>
    <row r="19" spans="2:7" s="983" customFormat="1" ht="28.8" x14ac:dyDescent="0.3">
      <c r="B19" s="1161">
        <v>13</v>
      </c>
      <c r="C19" s="1162" t="str">
        <f>IF(Produkte!C18&lt;&gt;"",Produkte!C18,"")</f>
        <v/>
      </c>
      <c r="D19" s="41"/>
      <c r="E19" s="267"/>
      <c r="F19" s="268" t="s">
        <v>1773</v>
      </c>
      <c r="G19" s="270"/>
    </row>
    <row r="20" spans="2:7" s="983" customFormat="1" ht="28.8" x14ac:dyDescent="0.3">
      <c r="B20" s="1161">
        <v>14</v>
      </c>
      <c r="C20" s="1162" t="str">
        <f>IF(Produkte!C19&lt;&gt;"",Produkte!C19,"")</f>
        <v/>
      </c>
      <c r="D20" s="41"/>
      <c r="E20" s="267"/>
      <c r="F20" s="268" t="s">
        <v>1773</v>
      </c>
      <c r="G20" s="271"/>
    </row>
    <row r="21" spans="2:7" s="983" customFormat="1" ht="28.8" x14ac:dyDescent="0.3">
      <c r="B21" s="1161">
        <v>15</v>
      </c>
      <c r="C21" s="1162" t="str">
        <f>IF(Produkte!C20&lt;&gt;"",Produkte!C20,"")</f>
        <v/>
      </c>
      <c r="D21" s="41"/>
      <c r="E21" s="267"/>
      <c r="F21" s="268" t="s">
        <v>1773</v>
      </c>
      <c r="G21" s="270"/>
    </row>
    <row r="22" spans="2:7" s="983" customFormat="1" ht="28.8" x14ac:dyDescent="0.3">
      <c r="B22" s="1161">
        <v>16</v>
      </c>
      <c r="C22" s="1162" t="str">
        <f>IF(Produkte!C21&lt;&gt;"",Produkte!C21,"")</f>
        <v/>
      </c>
      <c r="D22" s="41"/>
      <c r="E22" s="267"/>
      <c r="F22" s="268" t="s">
        <v>1773</v>
      </c>
      <c r="G22" s="270"/>
    </row>
    <row r="23" spans="2:7" s="983" customFormat="1" ht="28.8" x14ac:dyDescent="0.3">
      <c r="B23" s="1161">
        <v>17</v>
      </c>
      <c r="C23" s="1162" t="str">
        <f>IF(Produkte!C22&lt;&gt;"",Produkte!C22,"")</f>
        <v/>
      </c>
      <c r="D23" s="41"/>
      <c r="E23" s="267"/>
      <c r="F23" s="268" t="s">
        <v>1773</v>
      </c>
      <c r="G23" s="271"/>
    </row>
    <row r="24" spans="2:7" s="983" customFormat="1" ht="28.8" x14ac:dyDescent="0.3">
      <c r="B24" s="1161">
        <v>18</v>
      </c>
      <c r="C24" s="1162" t="str">
        <f>IF(Produkte!C23&lt;&gt;"",Produkte!C23,"")</f>
        <v/>
      </c>
      <c r="D24" s="41"/>
      <c r="E24" s="267"/>
      <c r="F24" s="268" t="s">
        <v>1773</v>
      </c>
      <c r="G24" s="270"/>
    </row>
    <row r="25" spans="2:7" s="983" customFormat="1" ht="28.8" x14ac:dyDescent="0.3">
      <c r="B25" s="1161">
        <v>19</v>
      </c>
      <c r="C25" s="1162" t="str">
        <f>IF(Produkte!C24&lt;&gt;"",Produkte!C24,"")</f>
        <v/>
      </c>
      <c r="D25" s="41"/>
      <c r="E25" s="267"/>
      <c r="F25" s="268" t="s">
        <v>1773</v>
      </c>
      <c r="G25" s="271"/>
    </row>
    <row r="26" spans="2:7" s="983" customFormat="1" ht="28.8" x14ac:dyDescent="0.3">
      <c r="B26" s="1163">
        <v>20</v>
      </c>
      <c r="C26" s="1164" t="str">
        <f>IF(Produkte!C25&lt;&gt;"",Produkte!C25,"")</f>
        <v/>
      </c>
      <c r="D26" s="41"/>
      <c r="E26" s="267"/>
      <c r="F26" s="268" t="s">
        <v>1773</v>
      </c>
      <c r="G26" s="272"/>
    </row>
    <row r="27" spans="2:7" ht="5.25" customHeight="1" x14ac:dyDescent="0.3">
      <c r="B27" s="1165"/>
      <c r="C27" s="1165"/>
    </row>
    <row r="28" spans="2:7" ht="11.25" customHeight="1" x14ac:dyDescent="0.3">
      <c r="B28" s="999" t="s">
        <v>1152</v>
      </c>
      <c r="C28" s="469"/>
      <c r="G28" s="1167" t="str">
        <f>' '!C891</f>
        <v>Pfeil kopieren: ctrl und linke Maustaste</v>
      </c>
    </row>
  </sheetData>
  <sheetProtection sheet="1" objects="1" scenarios="1" formatCells="0" formatColumns="0" formatRows="0" insertHyperlinks="0" selectLockedCells="1" sort="0" autoFilter="0"/>
  <conditionalFormatting sqref="E27">
    <cfRule type="expression" dxfId="194" priority="2">
      <formula>MOD(ROW(A13),2)=0</formula>
    </cfRule>
  </conditionalFormatting>
  <conditionalFormatting sqref="B7:C26 E7:G26">
    <cfRule type="expression" dxfId="193" priority="3">
      <formula>MOD(ROW(XEZ1),2)=0</formula>
    </cfRule>
    <cfRule type="expression" dxfId="192" priority="4">
      <formula>MOD(ROW(XFD2),2)=0</formula>
    </cfRule>
  </conditionalFormatting>
  <dataValidations count="1">
    <dataValidation type="list" allowBlank="1" showInputMessage="1" showErrorMessage="1" sqref="G6:G25" xr:uid="{8452CFF4-292A-4759-9692-2F799C17F482}">
      <formula1>"1,2,3"</formula1>
    </dataValidation>
  </dataValidations>
  <printOptions horizontalCentered="1"/>
  <pageMargins left="0.23622047244094491" right="0.23622047244094491" top="0.19685039370078741" bottom="0.19685039370078741" header="0.19685039370078741" footer="0.19685039370078741"/>
  <pageSetup paperSize="9" scale="73"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 id="{06C5CA38-5862-4DBE-BAC0-D5D4599CA2DC}">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G7:G26</xm:sqref>
        </x14:conditionalFormatting>
      </x14:conditionalFormatting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A5B36-7B20-418A-95DE-878DC9CB2E40}">
  <sheetPr codeName="Sheet1">
    <tabColor theme="3" tint="0.79998168889431442"/>
    <pageSetUpPr fitToPage="1"/>
  </sheetPr>
  <dimension ref="A1:R13"/>
  <sheetViews>
    <sheetView showGridLines="0" zoomScaleNormal="100" workbookViewId="0">
      <pane ySplit="1" topLeftCell="A2" activePane="bottomLeft" state="frozen"/>
      <selection activeCell="C5" sqref="C5:D5"/>
      <selection pane="bottomLeft" activeCell="B7" sqref="B7"/>
    </sheetView>
  </sheetViews>
  <sheetFormatPr baseColWidth="10" defaultColWidth="11.44140625" defaultRowHeight="14.4" x14ac:dyDescent="0.3"/>
  <cols>
    <col min="1" max="1" width="7" style="41" customWidth="1"/>
    <col min="2" max="2" width="23.5546875" style="41" customWidth="1"/>
    <col min="3" max="3" width="143.44140625" style="41" customWidth="1"/>
    <col min="4" max="4" width="23.6640625" style="41" customWidth="1"/>
    <col min="5" max="5" width="14.44140625" style="41" customWidth="1"/>
    <col min="6" max="6" width="11.33203125" style="41" bestFit="1" customWidth="1"/>
    <col min="7" max="7" width="50.5546875" style="41" customWidth="1"/>
    <col min="8" max="8" width="7.5546875" style="41" customWidth="1"/>
    <col min="9" max="9" width="11.44140625" style="41"/>
    <col min="10" max="10" width="4.6640625" style="41" customWidth="1"/>
    <col min="11" max="11" width="2.6640625" style="41" customWidth="1"/>
    <col min="12" max="12" width="11.44140625" style="41"/>
    <col min="13" max="19" width="4" style="41" customWidth="1"/>
    <col min="20" max="16384" width="11.44140625" style="41"/>
  </cols>
  <sheetData>
    <row r="1" spans="1:18" s="40" customFormat="1" ht="42" customHeight="1" x14ac:dyDescent="0.6">
      <c r="A1" s="595"/>
      <c r="B1" s="607" t="str">
        <f ca="1">' '!A712</f>
        <v>S E G M E N T A T I O N   D U   M A R C H É</v>
      </c>
      <c r="C1" s="640"/>
      <c r="D1" s="596"/>
      <c r="E1" s="596"/>
      <c r="F1" s="596"/>
      <c r="G1" s="596"/>
      <c r="H1" s="596"/>
      <c r="I1" s="596"/>
      <c r="J1" s="216"/>
      <c r="K1" s="216"/>
      <c r="L1" s="216"/>
      <c r="M1" s="216"/>
      <c r="N1" s="216"/>
      <c r="O1" s="216"/>
      <c r="P1" s="216"/>
      <c r="Q1" s="216"/>
      <c r="R1" s="216"/>
    </row>
    <row r="2" spans="1:18" s="40" customFormat="1" ht="1.2" customHeight="1" x14ac:dyDescent="0.3">
      <c r="A2" s="102"/>
      <c r="B2" s="102"/>
      <c r="C2" s="215"/>
      <c r="D2" s="215"/>
      <c r="E2" s="215"/>
      <c r="F2" s="215"/>
      <c r="G2" s="215"/>
      <c r="H2" s="215"/>
      <c r="I2" s="215"/>
      <c r="J2" s="216"/>
      <c r="K2" s="216"/>
      <c r="L2" s="216"/>
      <c r="M2" s="216"/>
      <c r="N2" s="216"/>
      <c r="O2" s="216"/>
      <c r="P2" s="216"/>
      <c r="Q2" s="216"/>
      <c r="R2" s="216"/>
    </row>
    <row r="3" spans="1:18" ht="16.5" customHeight="1" x14ac:dyDescent="0.3">
      <c r="B3" s="645"/>
    </row>
    <row r="4" spans="1:18" ht="14.25" customHeight="1" x14ac:dyDescent="0.3">
      <c r="A4" s="470"/>
      <c r="B4" s="1154"/>
    </row>
    <row r="5" spans="1:18" ht="41.25" customHeight="1" x14ac:dyDescent="0.3">
      <c r="B5" s="1168" t="str">
        <f ca="1">' '!A713</f>
        <v>Segment</v>
      </c>
      <c r="C5" s="1169" t="str">
        <f ca="1">' '!A714</f>
        <v>Clients</v>
      </c>
    </row>
    <row r="6" spans="1:18" ht="3.75" customHeight="1" x14ac:dyDescent="0.3">
      <c r="B6" s="1165"/>
    </row>
    <row r="7" spans="1:18" ht="132.75" customHeight="1" thickBot="1" x14ac:dyDescent="0.35">
      <c r="B7" s="274" t="s">
        <v>1776</v>
      </c>
      <c r="C7" s="1170"/>
    </row>
    <row r="8" spans="1:18" ht="132.75" customHeight="1" thickBot="1" x14ac:dyDescent="0.35">
      <c r="B8" s="275" t="s">
        <v>1659</v>
      </c>
      <c r="C8" s="1171"/>
    </row>
    <row r="9" spans="1:18" ht="132.75" customHeight="1" thickBot="1" x14ac:dyDescent="0.35">
      <c r="B9" s="275" t="s">
        <v>1659</v>
      </c>
      <c r="C9" s="1171"/>
    </row>
    <row r="10" spans="1:18" ht="132.75" customHeight="1" thickBot="1" x14ac:dyDescent="0.35">
      <c r="B10" s="275" t="s">
        <v>1659</v>
      </c>
      <c r="C10" s="1172"/>
    </row>
    <row r="11" spans="1:18" ht="132.75" customHeight="1" x14ac:dyDescent="0.3">
      <c r="B11" s="276" t="s">
        <v>1659</v>
      </c>
      <c r="C11" s="1172"/>
    </row>
    <row r="12" spans="1:18" ht="5.25" customHeight="1" x14ac:dyDescent="0.3">
      <c r="B12" s="1165"/>
    </row>
    <row r="13" spans="1:18" x14ac:dyDescent="0.3">
      <c r="B13" s="999" t="s">
        <v>1152</v>
      </c>
      <c r="C13" s="1167" t="str">
        <f>' '!C891</f>
        <v>Pfeil kopieren: ctrl und linke Maustaste</v>
      </c>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9" scale="74" orientation="landscape" r:id="rId1"/>
  <headerFooter>
    <oddFooter>&amp;L&amp;8&amp;K00-048(c) S.Imboden&amp;R&amp;8&amp;K00-048Seite &amp;P von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Drop Down 2">
              <controlPr locked="0" defaultSize="0" autoLine="0" autoPict="0">
                <anchor moveWithCells="1">
                  <from>
                    <xdr:col>2</xdr:col>
                    <xdr:colOff>1104900</xdr:colOff>
                    <xdr:row>6</xdr:row>
                    <xdr:rowOff>213360</xdr:rowOff>
                  </from>
                  <to>
                    <xdr:col>2</xdr:col>
                    <xdr:colOff>3276600</xdr:colOff>
                    <xdr:row>6</xdr:row>
                    <xdr:rowOff>411480</xdr:rowOff>
                  </to>
                </anchor>
              </controlPr>
            </control>
          </mc:Choice>
        </mc:AlternateContent>
        <mc:AlternateContent xmlns:mc="http://schemas.openxmlformats.org/markup-compatibility/2006">
          <mc:Choice Requires="x14">
            <control shapeId="577538" r:id="rId5" name="Drop Down 4">
              <controlPr locked="0" defaultSize="0" autoLine="0" autoPict="0">
                <anchor moveWithCells="1">
                  <from>
                    <xdr:col>2</xdr:col>
                    <xdr:colOff>213360</xdr:colOff>
                    <xdr:row>6</xdr:row>
                    <xdr:rowOff>746760</xdr:rowOff>
                  </from>
                  <to>
                    <xdr:col>2</xdr:col>
                    <xdr:colOff>2385060</xdr:colOff>
                    <xdr:row>6</xdr:row>
                    <xdr:rowOff>952500</xdr:rowOff>
                  </to>
                </anchor>
              </controlPr>
            </control>
          </mc:Choice>
        </mc:AlternateContent>
        <mc:AlternateContent xmlns:mc="http://schemas.openxmlformats.org/markup-compatibility/2006">
          <mc:Choice Requires="x14">
            <control shapeId="577539" r:id="rId6" name="Drop Down 5">
              <controlPr locked="0" defaultSize="0" autoLine="0" autoPict="0">
                <anchor moveWithCells="1">
                  <from>
                    <xdr:col>2</xdr:col>
                    <xdr:colOff>4213860</xdr:colOff>
                    <xdr:row>6</xdr:row>
                    <xdr:rowOff>251460</xdr:rowOff>
                  </from>
                  <to>
                    <xdr:col>2</xdr:col>
                    <xdr:colOff>6385560</xdr:colOff>
                    <xdr:row>6</xdr:row>
                    <xdr:rowOff>449580</xdr:rowOff>
                  </to>
                </anchor>
              </controlPr>
            </control>
          </mc:Choice>
        </mc:AlternateContent>
        <mc:AlternateContent xmlns:mc="http://schemas.openxmlformats.org/markup-compatibility/2006">
          <mc:Choice Requires="x14">
            <control shapeId="577540" r:id="rId7" name="Drop Down 6">
              <controlPr locked="0" defaultSize="0" autoLine="0" autoPict="0">
                <anchor moveWithCells="1">
                  <from>
                    <xdr:col>2</xdr:col>
                    <xdr:colOff>7124700</xdr:colOff>
                    <xdr:row>6</xdr:row>
                    <xdr:rowOff>289560</xdr:rowOff>
                  </from>
                  <to>
                    <xdr:col>2</xdr:col>
                    <xdr:colOff>9296400</xdr:colOff>
                    <xdr:row>6</xdr:row>
                    <xdr:rowOff>495300</xdr:rowOff>
                  </to>
                </anchor>
              </controlPr>
            </control>
          </mc:Choice>
        </mc:AlternateContent>
        <mc:AlternateContent xmlns:mc="http://schemas.openxmlformats.org/markup-compatibility/2006">
          <mc:Choice Requires="x14">
            <control shapeId="577541" r:id="rId8" name="Drop Down 7">
              <controlPr locked="0" defaultSize="0" autoLine="0" autoPict="0">
                <anchor moveWithCells="1">
                  <from>
                    <xdr:col>2</xdr:col>
                    <xdr:colOff>6934200</xdr:colOff>
                    <xdr:row>6</xdr:row>
                    <xdr:rowOff>1051560</xdr:rowOff>
                  </from>
                  <to>
                    <xdr:col>2</xdr:col>
                    <xdr:colOff>9105900</xdr:colOff>
                    <xdr:row>6</xdr:row>
                    <xdr:rowOff>1249680</xdr:rowOff>
                  </to>
                </anchor>
              </controlPr>
            </control>
          </mc:Choice>
        </mc:AlternateContent>
        <mc:AlternateContent xmlns:mc="http://schemas.openxmlformats.org/markup-compatibility/2006">
          <mc:Choice Requires="x14">
            <control shapeId="577542" r:id="rId9" name="Drop Down 8">
              <controlPr locked="0" defaultSize="0" autoLine="0" autoPict="0">
                <anchor moveWithCells="1">
                  <from>
                    <xdr:col>2</xdr:col>
                    <xdr:colOff>190500</xdr:colOff>
                    <xdr:row>7</xdr:row>
                    <xdr:rowOff>335280</xdr:rowOff>
                  </from>
                  <to>
                    <xdr:col>2</xdr:col>
                    <xdr:colOff>2362200</xdr:colOff>
                    <xdr:row>7</xdr:row>
                    <xdr:rowOff>556260</xdr:rowOff>
                  </to>
                </anchor>
              </controlPr>
            </control>
          </mc:Choice>
        </mc:AlternateContent>
        <mc:AlternateContent xmlns:mc="http://schemas.openxmlformats.org/markup-compatibility/2006">
          <mc:Choice Requires="x14">
            <control shapeId="577543" r:id="rId10" name="Drop Down 10">
              <controlPr locked="0" defaultSize="0" autoLine="0" autoPict="0">
                <anchor moveWithCells="1">
                  <from>
                    <xdr:col>2</xdr:col>
                    <xdr:colOff>3276600</xdr:colOff>
                    <xdr:row>7</xdr:row>
                    <xdr:rowOff>457200</xdr:rowOff>
                  </from>
                  <to>
                    <xdr:col>2</xdr:col>
                    <xdr:colOff>5448300</xdr:colOff>
                    <xdr:row>7</xdr:row>
                    <xdr:rowOff>670560</xdr:rowOff>
                  </to>
                </anchor>
              </controlPr>
            </control>
          </mc:Choice>
        </mc:AlternateContent>
        <mc:AlternateContent xmlns:mc="http://schemas.openxmlformats.org/markup-compatibility/2006">
          <mc:Choice Requires="x14">
            <control shapeId="577544" r:id="rId11" name="Drop Down 11">
              <controlPr locked="0" defaultSize="0" autoLine="0" autoPict="0">
                <anchor moveWithCells="1">
                  <from>
                    <xdr:col>2</xdr:col>
                    <xdr:colOff>7086600</xdr:colOff>
                    <xdr:row>7</xdr:row>
                    <xdr:rowOff>419100</xdr:rowOff>
                  </from>
                  <to>
                    <xdr:col>2</xdr:col>
                    <xdr:colOff>9258300</xdr:colOff>
                    <xdr:row>7</xdr:row>
                    <xdr:rowOff>632460</xdr:rowOff>
                  </to>
                </anchor>
              </controlPr>
            </control>
          </mc:Choice>
        </mc:AlternateContent>
        <mc:AlternateContent xmlns:mc="http://schemas.openxmlformats.org/markup-compatibility/2006">
          <mc:Choice Requires="x14">
            <control shapeId="577545" r:id="rId12" name="Drop Down 12">
              <controlPr locked="0" defaultSize="0" autoLine="0" autoPict="0">
                <anchor moveWithCells="1">
                  <from>
                    <xdr:col>2</xdr:col>
                    <xdr:colOff>6004560</xdr:colOff>
                    <xdr:row>7</xdr:row>
                    <xdr:rowOff>1127760</xdr:rowOff>
                  </from>
                  <to>
                    <xdr:col>2</xdr:col>
                    <xdr:colOff>8176260</xdr:colOff>
                    <xdr:row>7</xdr:row>
                    <xdr:rowOff>1325880</xdr:rowOff>
                  </to>
                </anchor>
              </controlPr>
            </control>
          </mc:Choice>
        </mc:AlternateContent>
        <mc:AlternateContent xmlns:mc="http://schemas.openxmlformats.org/markup-compatibility/2006">
          <mc:Choice Requires="x14">
            <control shapeId="577546" r:id="rId13" name="Drop Down 13">
              <controlPr locked="0" defaultSize="0" autoLine="0" autoPict="0">
                <anchor moveWithCells="1">
                  <from>
                    <xdr:col>2</xdr:col>
                    <xdr:colOff>213360</xdr:colOff>
                    <xdr:row>8</xdr:row>
                    <xdr:rowOff>266700</xdr:rowOff>
                  </from>
                  <to>
                    <xdr:col>2</xdr:col>
                    <xdr:colOff>2385060</xdr:colOff>
                    <xdr:row>8</xdr:row>
                    <xdr:rowOff>480060</xdr:rowOff>
                  </to>
                </anchor>
              </controlPr>
            </control>
          </mc:Choice>
        </mc:AlternateContent>
        <mc:AlternateContent xmlns:mc="http://schemas.openxmlformats.org/markup-compatibility/2006">
          <mc:Choice Requires="x14">
            <control shapeId="577547" r:id="rId14" name="Drop Down 14">
              <controlPr locked="0" defaultSize="0" autoLine="0" autoPict="0">
                <anchor moveWithCells="1">
                  <from>
                    <xdr:col>2</xdr:col>
                    <xdr:colOff>2476500</xdr:colOff>
                    <xdr:row>8</xdr:row>
                    <xdr:rowOff>1280160</xdr:rowOff>
                  </from>
                  <to>
                    <xdr:col>2</xdr:col>
                    <xdr:colOff>4648200</xdr:colOff>
                    <xdr:row>8</xdr:row>
                    <xdr:rowOff>1485900</xdr:rowOff>
                  </to>
                </anchor>
              </controlPr>
            </control>
          </mc:Choice>
        </mc:AlternateContent>
        <mc:AlternateContent xmlns:mc="http://schemas.openxmlformats.org/markup-compatibility/2006">
          <mc:Choice Requires="x14">
            <control shapeId="577548" r:id="rId15" name="Drop Down 15">
              <controlPr locked="0" defaultSize="0" autoLine="0" autoPict="0">
                <anchor moveWithCells="1">
                  <from>
                    <xdr:col>2</xdr:col>
                    <xdr:colOff>3962400</xdr:colOff>
                    <xdr:row>8</xdr:row>
                    <xdr:rowOff>480060</xdr:rowOff>
                  </from>
                  <to>
                    <xdr:col>2</xdr:col>
                    <xdr:colOff>6134100</xdr:colOff>
                    <xdr:row>8</xdr:row>
                    <xdr:rowOff>678180</xdr:rowOff>
                  </to>
                </anchor>
              </controlPr>
            </control>
          </mc:Choice>
        </mc:AlternateContent>
        <mc:AlternateContent xmlns:mc="http://schemas.openxmlformats.org/markup-compatibility/2006">
          <mc:Choice Requires="x14">
            <control shapeId="577549" r:id="rId16" name="Drop Down 16">
              <controlPr locked="0" defaultSize="0" autoLine="0" autoPict="0">
                <anchor moveWithCells="1">
                  <from>
                    <xdr:col>2</xdr:col>
                    <xdr:colOff>7299960</xdr:colOff>
                    <xdr:row>8</xdr:row>
                    <xdr:rowOff>1173480</xdr:rowOff>
                  </from>
                  <to>
                    <xdr:col>2</xdr:col>
                    <xdr:colOff>9471660</xdr:colOff>
                    <xdr:row>8</xdr:row>
                    <xdr:rowOff>1394460</xdr:rowOff>
                  </to>
                </anchor>
              </controlPr>
            </control>
          </mc:Choice>
        </mc:AlternateContent>
        <mc:AlternateContent xmlns:mc="http://schemas.openxmlformats.org/markup-compatibility/2006">
          <mc:Choice Requires="x14">
            <control shapeId="577550" r:id="rId17" name="Drop Down 17">
              <controlPr locked="0" defaultSize="0" autoLine="0" autoPict="0">
                <anchor moveWithCells="1">
                  <from>
                    <xdr:col>2</xdr:col>
                    <xdr:colOff>876300</xdr:colOff>
                    <xdr:row>10</xdr:row>
                    <xdr:rowOff>708660</xdr:rowOff>
                  </from>
                  <to>
                    <xdr:col>2</xdr:col>
                    <xdr:colOff>3048000</xdr:colOff>
                    <xdr:row>10</xdr:row>
                    <xdr:rowOff>906780</xdr:rowOff>
                  </to>
                </anchor>
              </controlPr>
            </control>
          </mc:Choice>
        </mc:AlternateContent>
        <mc:AlternateContent xmlns:mc="http://schemas.openxmlformats.org/markup-compatibility/2006">
          <mc:Choice Requires="x14">
            <control shapeId="577551" r:id="rId18" name="Drop Down 18">
              <controlPr locked="0" defaultSize="0" autoLine="0" autoPict="0">
                <anchor moveWithCells="1">
                  <from>
                    <xdr:col>2</xdr:col>
                    <xdr:colOff>2499360</xdr:colOff>
                    <xdr:row>10</xdr:row>
                    <xdr:rowOff>1318260</xdr:rowOff>
                  </from>
                  <to>
                    <xdr:col>2</xdr:col>
                    <xdr:colOff>4671060</xdr:colOff>
                    <xdr:row>10</xdr:row>
                    <xdr:rowOff>1516380</xdr:rowOff>
                  </to>
                </anchor>
              </controlPr>
            </control>
          </mc:Choice>
        </mc:AlternateContent>
        <mc:AlternateContent xmlns:mc="http://schemas.openxmlformats.org/markup-compatibility/2006">
          <mc:Choice Requires="x14">
            <control shapeId="577552" r:id="rId19" name="Drop Down 19">
              <controlPr locked="0" defaultSize="0" autoLine="0" autoPict="0">
                <anchor moveWithCells="1">
                  <from>
                    <xdr:col>2</xdr:col>
                    <xdr:colOff>4061460</xdr:colOff>
                    <xdr:row>10</xdr:row>
                    <xdr:rowOff>289560</xdr:rowOff>
                  </from>
                  <to>
                    <xdr:col>2</xdr:col>
                    <xdr:colOff>6233160</xdr:colOff>
                    <xdr:row>10</xdr:row>
                    <xdr:rowOff>495300</xdr:rowOff>
                  </to>
                </anchor>
              </controlPr>
            </control>
          </mc:Choice>
        </mc:AlternateContent>
        <mc:AlternateContent xmlns:mc="http://schemas.openxmlformats.org/markup-compatibility/2006">
          <mc:Choice Requires="x14">
            <control shapeId="577553" r:id="rId20" name="Drop Down 20">
              <controlPr locked="0" defaultSize="0" autoLine="0" autoPict="0">
                <anchor moveWithCells="1">
                  <from>
                    <xdr:col>2</xdr:col>
                    <xdr:colOff>4869180</xdr:colOff>
                    <xdr:row>10</xdr:row>
                    <xdr:rowOff>1089660</xdr:rowOff>
                  </from>
                  <to>
                    <xdr:col>2</xdr:col>
                    <xdr:colOff>7040880</xdr:colOff>
                    <xdr:row>10</xdr:row>
                    <xdr:rowOff>1287780</xdr:rowOff>
                  </to>
                </anchor>
              </controlPr>
            </control>
          </mc:Choice>
        </mc:AlternateContent>
        <mc:AlternateContent xmlns:mc="http://schemas.openxmlformats.org/markup-compatibility/2006">
          <mc:Choice Requires="x14">
            <control shapeId="577554" r:id="rId21" name="Drop Down 21">
              <controlPr locked="0" defaultSize="0" autoLine="0" autoPict="0">
                <anchor moveWithCells="1">
                  <from>
                    <xdr:col>2</xdr:col>
                    <xdr:colOff>7261860</xdr:colOff>
                    <xdr:row>10</xdr:row>
                    <xdr:rowOff>906780</xdr:rowOff>
                  </from>
                  <to>
                    <xdr:col>2</xdr:col>
                    <xdr:colOff>9433560</xdr:colOff>
                    <xdr:row>10</xdr:row>
                    <xdr:rowOff>1127760</xdr:rowOff>
                  </to>
                </anchor>
              </controlPr>
            </control>
          </mc:Choice>
        </mc:AlternateContent>
        <mc:AlternateContent xmlns:mc="http://schemas.openxmlformats.org/markup-compatibility/2006">
          <mc:Choice Requires="x14">
            <control shapeId="577555" r:id="rId22" name="Drop Down 22">
              <controlPr locked="0" defaultSize="0" autoLine="0" autoPict="0">
                <anchor moveWithCells="1">
                  <from>
                    <xdr:col>2</xdr:col>
                    <xdr:colOff>342900</xdr:colOff>
                    <xdr:row>9</xdr:row>
                    <xdr:rowOff>914400</xdr:rowOff>
                  </from>
                  <to>
                    <xdr:col>2</xdr:col>
                    <xdr:colOff>2514600</xdr:colOff>
                    <xdr:row>9</xdr:row>
                    <xdr:rowOff>1127760</xdr:rowOff>
                  </to>
                </anchor>
              </controlPr>
            </control>
          </mc:Choice>
        </mc:AlternateContent>
        <mc:AlternateContent xmlns:mc="http://schemas.openxmlformats.org/markup-compatibility/2006">
          <mc:Choice Requires="x14">
            <control shapeId="577556" r:id="rId23" name="Drop Down 23">
              <controlPr locked="0" defaultSize="0" autoLine="0" autoPict="0">
                <anchor moveWithCells="1">
                  <from>
                    <xdr:col>2</xdr:col>
                    <xdr:colOff>2651760</xdr:colOff>
                    <xdr:row>9</xdr:row>
                    <xdr:rowOff>1280160</xdr:rowOff>
                  </from>
                  <to>
                    <xdr:col>2</xdr:col>
                    <xdr:colOff>4823460</xdr:colOff>
                    <xdr:row>9</xdr:row>
                    <xdr:rowOff>1485900</xdr:rowOff>
                  </to>
                </anchor>
              </controlPr>
            </control>
          </mc:Choice>
        </mc:AlternateContent>
        <mc:AlternateContent xmlns:mc="http://schemas.openxmlformats.org/markup-compatibility/2006">
          <mc:Choice Requires="x14">
            <control shapeId="577557" r:id="rId24" name="Drop Down 24">
              <controlPr locked="0" defaultSize="0" autoLine="0" autoPict="0">
                <anchor moveWithCells="1">
                  <from>
                    <xdr:col>2</xdr:col>
                    <xdr:colOff>4183380</xdr:colOff>
                    <xdr:row>9</xdr:row>
                    <xdr:rowOff>327660</xdr:rowOff>
                  </from>
                  <to>
                    <xdr:col>2</xdr:col>
                    <xdr:colOff>6355080</xdr:colOff>
                    <xdr:row>9</xdr:row>
                    <xdr:rowOff>525780</xdr:rowOff>
                  </to>
                </anchor>
              </controlPr>
            </control>
          </mc:Choice>
        </mc:AlternateContent>
        <mc:AlternateContent xmlns:mc="http://schemas.openxmlformats.org/markup-compatibility/2006">
          <mc:Choice Requires="x14">
            <control shapeId="577558" r:id="rId25" name="Drop Down 25">
              <controlPr locked="0" defaultSize="0" autoLine="0" autoPict="0">
                <anchor moveWithCells="1">
                  <from>
                    <xdr:col>2</xdr:col>
                    <xdr:colOff>5661660</xdr:colOff>
                    <xdr:row>9</xdr:row>
                    <xdr:rowOff>1089660</xdr:rowOff>
                  </from>
                  <to>
                    <xdr:col>2</xdr:col>
                    <xdr:colOff>7833360</xdr:colOff>
                    <xdr:row>9</xdr:row>
                    <xdr:rowOff>1295400</xdr:rowOff>
                  </to>
                </anchor>
              </controlPr>
            </control>
          </mc:Choice>
        </mc:AlternateContent>
        <mc:AlternateContent xmlns:mc="http://schemas.openxmlformats.org/markup-compatibility/2006">
          <mc:Choice Requires="x14">
            <control shapeId="577559" r:id="rId26" name="Drop Down 26">
              <controlPr locked="0" defaultSize="0" autoLine="0" autoPict="0">
                <anchor moveWithCells="1">
                  <from>
                    <xdr:col>2</xdr:col>
                    <xdr:colOff>6957060</xdr:colOff>
                    <xdr:row>9</xdr:row>
                    <xdr:rowOff>594360</xdr:rowOff>
                  </from>
                  <to>
                    <xdr:col>2</xdr:col>
                    <xdr:colOff>9128760</xdr:colOff>
                    <xdr:row>9</xdr:row>
                    <xdr:rowOff>792480</xdr:rowOff>
                  </to>
                </anchor>
              </controlPr>
            </control>
          </mc:Choice>
        </mc:AlternateContent>
        <mc:AlternateContent xmlns:mc="http://schemas.openxmlformats.org/markup-compatibility/2006">
          <mc:Choice Requires="x14">
            <control shapeId="577560" r:id="rId27" name="Drop Down 27">
              <controlPr locked="0" defaultSize="0" autoLine="0" autoPict="0">
                <anchor moveWithCells="1">
                  <from>
                    <xdr:col>2</xdr:col>
                    <xdr:colOff>259080</xdr:colOff>
                    <xdr:row>10</xdr:row>
                    <xdr:rowOff>220980</xdr:rowOff>
                  </from>
                  <to>
                    <xdr:col>2</xdr:col>
                    <xdr:colOff>2430780</xdr:colOff>
                    <xdr:row>10</xdr:row>
                    <xdr:rowOff>441960</xdr:rowOff>
                  </to>
                </anchor>
              </controlPr>
            </control>
          </mc:Choice>
        </mc:AlternateContent>
        <mc:AlternateContent xmlns:mc="http://schemas.openxmlformats.org/markup-compatibility/2006">
          <mc:Choice Requires="x14">
            <control shapeId="577561" r:id="rId28" name="Drop Down 28">
              <controlPr locked="0" defaultSize="0" autoLine="0" autoPict="0">
                <anchor moveWithCells="1">
                  <from>
                    <xdr:col>2</xdr:col>
                    <xdr:colOff>4373880</xdr:colOff>
                    <xdr:row>6</xdr:row>
                    <xdr:rowOff>1325880</xdr:rowOff>
                  </from>
                  <to>
                    <xdr:col>2</xdr:col>
                    <xdr:colOff>6545580</xdr:colOff>
                    <xdr:row>6</xdr:row>
                    <xdr:rowOff>1546860</xdr:rowOff>
                  </to>
                </anchor>
              </controlPr>
            </control>
          </mc:Choice>
        </mc:AlternateContent>
        <mc:AlternateContent xmlns:mc="http://schemas.openxmlformats.org/markup-compatibility/2006">
          <mc:Choice Requires="x14">
            <control shapeId="577562" r:id="rId29" name="Drop Down 29">
              <controlPr locked="0" defaultSize="0" autoLine="0" autoPict="0">
                <anchor moveWithCells="1">
                  <from>
                    <xdr:col>2</xdr:col>
                    <xdr:colOff>1211580</xdr:colOff>
                    <xdr:row>9</xdr:row>
                    <xdr:rowOff>259080</xdr:rowOff>
                  </from>
                  <to>
                    <xdr:col>2</xdr:col>
                    <xdr:colOff>3383280</xdr:colOff>
                    <xdr:row>9</xdr:row>
                    <xdr:rowOff>480060</xdr:rowOff>
                  </to>
                </anchor>
              </controlPr>
            </control>
          </mc:Choice>
        </mc:AlternateContent>
        <mc:AlternateContent xmlns:mc="http://schemas.openxmlformats.org/markup-compatibility/2006">
          <mc:Choice Requires="x14">
            <control shapeId="577563" r:id="rId30" name="Drop Down 9">
              <controlPr locked="0" defaultSize="0" autoLine="0" autoPict="0">
                <anchor moveWithCells="1">
                  <from>
                    <xdr:col>2</xdr:col>
                    <xdr:colOff>876300</xdr:colOff>
                    <xdr:row>7</xdr:row>
                    <xdr:rowOff>1013460</xdr:rowOff>
                  </from>
                  <to>
                    <xdr:col>2</xdr:col>
                    <xdr:colOff>3048000</xdr:colOff>
                    <xdr:row>7</xdr:row>
                    <xdr:rowOff>1219200</xdr:rowOff>
                  </to>
                </anchor>
              </controlPr>
            </control>
          </mc:Choice>
        </mc:AlternateContent>
        <mc:AlternateContent xmlns:mc="http://schemas.openxmlformats.org/markup-compatibility/2006">
          <mc:Choice Requires="x14">
            <control shapeId="577564" r:id="rId31" name="Drop Down 32">
              <controlPr locked="0" defaultSize="0" autoLine="0" autoPict="0">
                <anchor moveWithCells="1">
                  <from>
                    <xdr:col>2</xdr:col>
                    <xdr:colOff>1524000</xdr:colOff>
                    <xdr:row>6</xdr:row>
                    <xdr:rowOff>1203960</xdr:rowOff>
                  </from>
                  <to>
                    <xdr:col>2</xdr:col>
                    <xdr:colOff>3695700</xdr:colOff>
                    <xdr:row>6</xdr:row>
                    <xdr:rowOff>1409700</xdr:rowOff>
                  </to>
                </anchor>
              </controlPr>
            </control>
          </mc:Choice>
        </mc:AlternateContent>
        <mc:AlternateContent xmlns:mc="http://schemas.openxmlformats.org/markup-compatibility/2006">
          <mc:Choice Requires="x14">
            <control shapeId="577565" r:id="rId32" name="Drop Down 33">
              <controlPr locked="0" defaultSize="0" autoLine="0" autoPict="0">
                <anchor moveWithCells="1">
                  <from>
                    <xdr:col>2</xdr:col>
                    <xdr:colOff>6499860</xdr:colOff>
                    <xdr:row>8</xdr:row>
                    <xdr:rowOff>373380</xdr:rowOff>
                  </from>
                  <to>
                    <xdr:col>2</xdr:col>
                    <xdr:colOff>8671560</xdr:colOff>
                    <xdr:row>8</xdr:row>
                    <xdr:rowOff>594360</xdr:rowOff>
                  </to>
                </anchor>
              </controlPr>
            </control>
          </mc:Choice>
        </mc:AlternateContent>
        <mc:AlternateContent xmlns:mc="http://schemas.openxmlformats.org/markup-compatibility/2006">
          <mc:Choice Requires="x14">
            <control shapeId="577566" r:id="rId33" name="Drop Down 34">
              <controlPr locked="0" defaultSize="0" autoLine="0" autoPict="0">
                <anchor moveWithCells="1">
                  <from>
                    <xdr:col>2</xdr:col>
                    <xdr:colOff>1363980</xdr:colOff>
                    <xdr:row>8</xdr:row>
                    <xdr:rowOff>784860</xdr:rowOff>
                  </from>
                  <to>
                    <xdr:col>2</xdr:col>
                    <xdr:colOff>3535680</xdr:colOff>
                    <xdr:row>8</xdr:row>
                    <xdr:rowOff>990600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C4316D-3D68-458C-9AE9-0F06CC307CAF}">
  <sheetPr codeName="Tabelle51">
    <tabColor theme="3" tint="0.79998168889431442"/>
    <pageSetUpPr fitToPage="1"/>
  </sheetPr>
  <dimension ref="A1:P36"/>
  <sheetViews>
    <sheetView showGridLines="0" zoomScaleNormal="100" workbookViewId="0">
      <pane ySplit="1" topLeftCell="A2" activePane="bottomLeft" state="frozen"/>
      <selection activeCell="C5" sqref="C5:D5"/>
      <selection pane="bottomLeft" activeCell="B6" sqref="B6:B12"/>
    </sheetView>
  </sheetViews>
  <sheetFormatPr baseColWidth="10" defaultColWidth="12.5546875" defaultRowHeight="14.4" x14ac:dyDescent="0.3"/>
  <cols>
    <col min="1" max="1" width="7" style="41" customWidth="1"/>
    <col min="2" max="2" width="4.33203125" style="745" customWidth="1"/>
    <col min="3" max="3" width="4.44140625" style="745" customWidth="1"/>
    <col min="4" max="4" width="41.5546875" style="745" customWidth="1"/>
    <col min="5" max="5" width="4.44140625" style="745" customWidth="1"/>
    <col min="6" max="6" width="11.6640625" style="745" customWidth="1"/>
    <col min="7" max="7" width="27.33203125" style="745" customWidth="1"/>
    <col min="8" max="8" width="56.33203125" style="745" customWidth="1"/>
    <col min="9" max="9" width="9.33203125" style="745" customWidth="1"/>
    <col min="10" max="10" width="7" style="745" customWidth="1"/>
    <col min="11" max="19" width="4" style="745" customWidth="1"/>
    <col min="20" max="16384" width="12.5546875" style="745"/>
  </cols>
  <sheetData>
    <row r="1" spans="1:16" s="40" customFormat="1" ht="42" customHeight="1" x14ac:dyDescent="0.6">
      <c r="A1" s="595"/>
      <c r="B1" s="607" t="str">
        <f ca="1">' '!A523</f>
        <v>A N A L Y S E   D U  P O T E N T I E L</v>
      </c>
      <c r="C1" s="596"/>
      <c r="D1" s="596"/>
      <c r="E1" s="596"/>
      <c r="F1" s="596"/>
      <c r="G1" s="596"/>
      <c r="H1" s="640"/>
      <c r="I1" s="215"/>
      <c r="J1" s="215"/>
      <c r="K1" s="215"/>
    </row>
    <row r="2" spans="1:16" s="40" customFormat="1" ht="15.75" customHeight="1" x14ac:dyDescent="0.3">
      <c r="A2" s="41"/>
      <c r="B2" s="645"/>
      <c r="C2" s="215"/>
      <c r="D2" s="102"/>
      <c r="E2" s="215"/>
      <c r="F2" s="215"/>
      <c r="G2" s="215"/>
      <c r="H2" s="215"/>
      <c r="I2" s="215"/>
      <c r="J2" s="215"/>
      <c r="K2" s="215"/>
    </row>
    <row r="3" spans="1:16" s="41" customFormat="1" ht="23.25" customHeight="1" x14ac:dyDescent="0.3">
      <c r="A3" s="997"/>
      <c r="B3" s="997" t="s">
        <v>1777</v>
      </c>
      <c r="C3" s="998"/>
      <c r="D3" s="1173"/>
      <c r="E3" s="681"/>
      <c r="F3" s="1442" t="str">
        <f ca="1">' '!A526</f>
        <v>Concurrence</v>
      </c>
      <c r="G3" s="1442"/>
      <c r="H3" s="1174"/>
    </row>
    <row r="5" spans="1:16" ht="18" customHeight="1" x14ac:dyDescent="0.4">
      <c r="B5" s="1175"/>
      <c r="C5" s="1176" t="str">
        <f ca="1">' '!A527</f>
        <v>No.</v>
      </c>
      <c r="D5" s="1177" t="str">
        <f ca="1">' '!A528</f>
        <v>Facteur clé</v>
      </c>
      <c r="E5" s="1178"/>
      <c r="F5" s="1176"/>
      <c r="G5" s="1179"/>
      <c r="H5" s="1177" t="str">
        <f ca="1">' '!A529</f>
        <v>Remarques</v>
      </c>
    </row>
    <row r="6" spans="1:16" ht="18" x14ac:dyDescent="0.35">
      <c r="B6" s="1443" t="str">
        <f ca="1">' '!A560</f>
        <v>Distribution</v>
      </c>
      <c r="C6" s="1180">
        <v>1</v>
      </c>
      <c r="D6" s="277" t="str">
        <f ca="1">' '!A530</f>
        <v>Produit, assortiment</v>
      </c>
      <c r="E6" s="278">
        <v>3</v>
      </c>
      <c r="F6" s="1181">
        <v>2</v>
      </c>
      <c r="G6" s="1182"/>
      <c r="H6" s="279"/>
    </row>
    <row r="7" spans="1:16" ht="18" x14ac:dyDescent="0.35">
      <c r="B7" s="1443"/>
      <c r="C7" s="1183">
        <v>2</v>
      </c>
      <c r="D7" s="280" t="str">
        <f ca="1">' '!A531</f>
        <v>Prix, conditions</v>
      </c>
      <c r="E7" s="281">
        <v>0</v>
      </c>
      <c r="F7" s="1184"/>
      <c r="G7" s="1185"/>
      <c r="H7" s="282"/>
      <c r="P7" s="41"/>
    </row>
    <row r="8" spans="1:16" ht="18" x14ac:dyDescent="0.35">
      <c r="B8" s="1443"/>
      <c r="C8" s="1186">
        <v>3</v>
      </c>
      <c r="D8" s="283" t="str">
        <f ca="1">' '!A532</f>
        <v>Part du marché, croissance, structure</v>
      </c>
      <c r="E8" s="284">
        <v>-2</v>
      </c>
      <c r="F8" s="1187"/>
      <c r="G8" s="1188"/>
      <c r="H8" s="285"/>
      <c r="P8" s="41"/>
    </row>
    <row r="9" spans="1:16" ht="18" x14ac:dyDescent="0.35">
      <c r="B9" s="1443"/>
      <c r="C9" s="1183">
        <v>4</v>
      </c>
      <c r="D9" s="280" t="str">
        <f ca="1">' '!A533</f>
        <v>Nom de marque, image de marque</v>
      </c>
      <c r="E9" s="281">
        <v>-1</v>
      </c>
      <c r="F9" s="1184"/>
      <c r="G9" s="1185"/>
      <c r="H9" s="282"/>
      <c r="P9" s="41"/>
    </row>
    <row r="10" spans="1:16" ht="18" x14ac:dyDescent="0.35">
      <c r="B10" s="1443"/>
      <c r="C10" s="1186">
        <v>5</v>
      </c>
      <c r="D10" s="283" t="str">
        <f ca="1">' '!A534</f>
        <v>Organisation de la distribution</v>
      </c>
      <c r="E10" s="284">
        <v>0</v>
      </c>
      <c r="F10" s="1187"/>
      <c r="G10" s="1188"/>
      <c r="H10" s="285"/>
      <c r="P10" s="41"/>
    </row>
    <row r="11" spans="1:16" ht="18" x14ac:dyDescent="0.35">
      <c r="B11" s="1443"/>
      <c r="C11" s="1183">
        <v>6</v>
      </c>
      <c r="D11" s="280" t="str">
        <f ca="1">' '!A535</f>
        <v>Service clients</v>
      </c>
      <c r="E11" s="281">
        <v>0</v>
      </c>
      <c r="F11" s="1184"/>
      <c r="G11" s="1185"/>
      <c r="H11" s="282"/>
      <c r="P11" s="41"/>
    </row>
    <row r="12" spans="1:16" ht="18" x14ac:dyDescent="0.35">
      <c r="B12" s="1443"/>
      <c r="C12" s="1186">
        <v>7</v>
      </c>
      <c r="D12" s="283" t="str">
        <f ca="1">' '!A536</f>
        <v>Délais de livraison, respect des délais, fiabilité</v>
      </c>
      <c r="E12" s="284">
        <v>0</v>
      </c>
      <c r="F12" s="1187"/>
      <c r="G12" s="1188"/>
      <c r="H12" s="285"/>
      <c r="P12" s="41"/>
    </row>
    <row r="13" spans="1:16" ht="18" x14ac:dyDescent="0.35">
      <c r="B13" s="1444" t="str">
        <f ca="1">' '!A561</f>
        <v>Production</v>
      </c>
      <c r="C13" s="1183">
        <v>8</v>
      </c>
      <c r="D13" s="280" t="str">
        <f ca="1">' '!A537</f>
        <v>Qualité</v>
      </c>
      <c r="E13" s="281">
        <v>1</v>
      </c>
      <c r="F13" s="1184"/>
      <c r="G13" s="1185"/>
      <c r="H13" s="282"/>
      <c r="P13" s="41"/>
    </row>
    <row r="14" spans="1:16" ht="18" x14ac:dyDescent="0.35">
      <c r="B14" s="1444"/>
      <c r="C14" s="1186">
        <v>9</v>
      </c>
      <c r="D14" s="283" t="str">
        <f ca="1">' '!A538</f>
        <v>Niveau de coût</v>
      </c>
      <c r="E14" s="284">
        <v>0</v>
      </c>
      <c r="F14" s="1187"/>
      <c r="G14" s="1188"/>
      <c r="H14" s="285"/>
      <c r="P14" s="41"/>
    </row>
    <row r="15" spans="1:16" ht="18" x14ac:dyDescent="0.35">
      <c r="B15" s="1444"/>
      <c r="C15" s="1183">
        <v>10</v>
      </c>
      <c r="D15" s="280" t="str">
        <f ca="1">' '!A539</f>
        <v>Modernité de l'équipement</v>
      </c>
      <c r="E15" s="281">
        <v>2</v>
      </c>
      <c r="F15" s="1184"/>
      <c r="G15" s="1185"/>
      <c r="H15" s="282"/>
      <c r="P15" s="41"/>
    </row>
    <row r="16" spans="1:16" ht="18" x14ac:dyDescent="0.35">
      <c r="B16" s="1444"/>
      <c r="C16" s="1186">
        <v>11</v>
      </c>
      <c r="D16" s="283" t="str">
        <f ca="1">' '!A540</f>
        <v>Productivité</v>
      </c>
      <c r="E16" s="284">
        <v>1</v>
      </c>
      <c r="F16" s="1187"/>
      <c r="G16" s="1188"/>
      <c r="H16" s="285"/>
      <c r="P16" s="41"/>
    </row>
    <row r="17" spans="2:8" ht="18" x14ac:dyDescent="0.35">
      <c r="B17" s="1444"/>
      <c r="C17" s="1183">
        <v>12</v>
      </c>
      <c r="D17" s="280" t="str">
        <f ca="1">' '!A541</f>
        <v>Pollution, consommation d'énergie</v>
      </c>
      <c r="E17" s="281">
        <v>1</v>
      </c>
      <c r="F17" s="1184"/>
      <c r="G17" s="1185"/>
      <c r="H17" s="282"/>
    </row>
    <row r="18" spans="2:8" ht="18" x14ac:dyDescent="0.35">
      <c r="B18" s="1444"/>
      <c r="C18" s="1186">
        <v>13</v>
      </c>
      <c r="D18" s="283" t="str">
        <f ca="1">' '!A542</f>
        <v>Emplacement, logistique</v>
      </c>
      <c r="E18" s="284">
        <v>-1</v>
      </c>
      <c r="F18" s="1187"/>
      <c r="G18" s="1188"/>
      <c r="H18" s="285"/>
    </row>
    <row r="19" spans="2:8" ht="18" x14ac:dyDescent="0.35">
      <c r="B19" s="1445" t="str">
        <f ca="1">' '!A562</f>
        <v>Approvisionne.</v>
      </c>
      <c r="C19" s="1183">
        <v>14</v>
      </c>
      <c r="D19" s="280" t="str">
        <f ca="1">' '!A543</f>
        <v>Pénuries d'approvisionnement</v>
      </c>
      <c r="E19" s="281">
        <v>0</v>
      </c>
      <c r="F19" s="1184"/>
      <c r="G19" s="1185"/>
      <c r="H19" s="285"/>
    </row>
    <row r="20" spans="2:8" ht="18" x14ac:dyDescent="0.35">
      <c r="B20" s="1445"/>
      <c r="C20" s="1186">
        <v>15</v>
      </c>
      <c r="D20" s="283" t="str">
        <f ca="1">' '!A544</f>
        <v>Dépendance des prix</v>
      </c>
      <c r="E20" s="284">
        <v>0</v>
      </c>
      <c r="F20" s="1187"/>
      <c r="G20" s="1188"/>
      <c r="H20" s="285"/>
    </row>
    <row r="21" spans="2:8" ht="18" x14ac:dyDescent="0.35">
      <c r="B21" s="1445"/>
      <c r="C21" s="1183">
        <v>16</v>
      </c>
      <c r="D21" s="280" t="str">
        <f ca="1">' '!A545</f>
        <v>Dépendance du taux de change</v>
      </c>
      <c r="E21" s="281">
        <v>0</v>
      </c>
      <c r="F21" s="1184"/>
      <c r="G21" s="1185"/>
      <c r="H21" s="285"/>
    </row>
    <row r="22" spans="2:8" ht="18" x14ac:dyDescent="0.35">
      <c r="B22" s="1445"/>
      <c r="C22" s="1186">
        <v>17</v>
      </c>
      <c r="D22" s="283" t="str">
        <f ca="1">' '!A546</f>
        <v>Qualité des fournisseurs</v>
      </c>
      <c r="E22" s="284">
        <v>0</v>
      </c>
      <c r="F22" s="1187"/>
      <c r="G22" s="1188"/>
      <c r="H22" s="285"/>
    </row>
    <row r="23" spans="2:8" ht="18" x14ac:dyDescent="0.35">
      <c r="B23" s="1444" t="str">
        <f ca="1">' '!A563</f>
        <v>R &amp; D</v>
      </c>
      <c r="C23" s="1183">
        <v>18</v>
      </c>
      <c r="D23" s="280" t="str">
        <f ca="1">' '!A547</f>
        <v>Innovation, brevets</v>
      </c>
      <c r="E23" s="281">
        <v>0</v>
      </c>
      <c r="F23" s="1184"/>
      <c r="G23" s="1185"/>
      <c r="H23" s="282"/>
    </row>
    <row r="24" spans="2:8" ht="18" x14ac:dyDescent="0.35">
      <c r="B24" s="1444"/>
      <c r="C24" s="1186">
        <v>19</v>
      </c>
      <c r="D24" s="283" t="str">
        <f ca="1">' '!A548</f>
        <v>Savoir-faire</v>
      </c>
      <c r="E24" s="284">
        <v>1</v>
      </c>
      <c r="F24" s="1187"/>
      <c r="G24" s="1188"/>
      <c r="H24" s="285"/>
    </row>
    <row r="25" spans="2:8" ht="18" x14ac:dyDescent="0.35">
      <c r="B25" s="1444"/>
      <c r="C25" s="1183">
        <v>20</v>
      </c>
      <c r="D25" s="280" t="str">
        <f ca="1">' '!A549</f>
        <v>Équipement</v>
      </c>
      <c r="E25" s="281">
        <v>2</v>
      </c>
      <c r="F25" s="1184"/>
      <c r="G25" s="1185"/>
      <c r="H25" s="282"/>
    </row>
    <row r="26" spans="2:8" ht="18" x14ac:dyDescent="0.35">
      <c r="B26" s="1443" t="str">
        <f ca="1">' '!A564</f>
        <v>Personnel</v>
      </c>
      <c r="C26" s="1186">
        <v>21</v>
      </c>
      <c r="D26" s="283" t="str">
        <f ca="1">' '!A550</f>
        <v>Motivation et engagement des collab.</v>
      </c>
      <c r="E26" s="284">
        <v>2</v>
      </c>
      <c r="F26" s="1187"/>
      <c r="G26" s="1188"/>
      <c r="H26" s="285"/>
    </row>
    <row r="27" spans="2:8" ht="18" x14ac:dyDescent="0.35">
      <c r="B27" s="1443"/>
      <c r="C27" s="1183">
        <v>22</v>
      </c>
      <c r="D27" s="280" t="str">
        <f ca="1">' '!A551</f>
        <v>Outils de gestion, management</v>
      </c>
      <c r="E27" s="281">
        <v>-2</v>
      </c>
      <c r="F27" s="1184"/>
      <c r="G27" s="1185"/>
      <c r="H27" s="282"/>
    </row>
    <row r="28" spans="2:8" ht="18" x14ac:dyDescent="0.35">
      <c r="B28" s="1443"/>
      <c r="C28" s="1186">
        <v>23</v>
      </c>
      <c r="D28" s="283" t="str">
        <f ca="1">' '!A552</f>
        <v>Organisation "lean" et flexible</v>
      </c>
      <c r="E28" s="284">
        <v>0</v>
      </c>
      <c r="F28" s="1187"/>
      <c r="G28" s="1188"/>
      <c r="H28" s="285"/>
    </row>
    <row r="29" spans="2:8" ht="18" x14ac:dyDescent="0.35">
      <c r="B29" s="1443"/>
      <c r="C29" s="1183">
        <v>24</v>
      </c>
      <c r="D29" s="280" t="str">
        <f ca="1">' '!A553</f>
        <v>Formation, qualification des collab.</v>
      </c>
      <c r="E29" s="281">
        <v>0</v>
      </c>
      <c r="F29" s="1184"/>
      <c r="G29" s="1185"/>
      <c r="H29" s="282"/>
    </row>
    <row r="30" spans="2:8" ht="18" x14ac:dyDescent="0.35">
      <c r="B30" s="1443"/>
      <c r="C30" s="1186">
        <v>25</v>
      </c>
      <c r="D30" s="283" t="str">
        <f ca="1">' '!A554</f>
        <v>Pyramide des âges</v>
      </c>
      <c r="E30" s="284">
        <v>1</v>
      </c>
      <c r="F30" s="1187"/>
      <c r="G30" s="1188"/>
      <c r="H30" s="285"/>
    </row>
    <row r="31" spans="2:8" ht="18" x14ac:dyDescent="0.35">
      <c r="B31" s="1443"/>
      <c r="C31" s="1183">
        <v>26</v>
      </c>
      <c r="D31" s="280" t="str">
        <f ca="1">' '!A555</f>
        <v>Taux de fluctuation, absentéisme</v>
      </c>
      <c r="E31" s="281">
        <v>1</v>
      </c>
      <c r="F31" s="1184"/>
      <c r="G31" s="1185"/>
      <c r="H31" s="282"/>
    </row>
    <row r="32" spans="2:8" ht="18" x14ac:dyDescent="0.35">
      <c r="B32" s="1441" t="str">
        <f ca="1">' '!A565</f>
        <v>Administration</v>
      </c>
      <c r="C32" s="1186">
        <v>27</v>
      </c>
      <c r="D32" s="283" t="str">
        <f ca="1">' '!A556</f>
        <v>Solidité financière, liquidité</v>
      </c>
      <c r="E32" s="284">
        <v>1</v>
      </c>
      <c r="F32" s="1187"/>
      <c r="G32" s="1188"/>
      <c r="H32" s="285"/>
    </row>
    <row r="33" spans="2:8" ht="18" x14ac:dyDescent="0.35">
      <c r="B33" s="1441"/>
      <c r="C33" s="1183">
        <v>28</v>
      </c>
      <c r="D33" s="280" t="str">
        <f ca="1">' '!A557</f>
        <v>Emplacement, espaces à disposition</v>
      </c>
      <c r="E33" s="281">
        <v>1</v>
      </c>
      <c r="F33" s="1184"/>
      <c r="G33" s="1185"/>
      <c r="H33" s="282"/>
    </row>
    <row r="34" spans="2:8" ht="18" x14ac:dyDescent="0.35">
      <c r="B34" s="1441"/>
      <c r="C34" s="1186">
        <v>29</v>
      </c>
      <c r="D34" s="283" t="str">
        <f ca="1">' '!A558</f>
        <v>Controlling</v>
      </c>
      <c r="E34" s="284">
        <v>0</v>
      </c>
      <c r="F34" s="1187"/>
      <c r="G34" s="1188"/>
      <c r="H34" s="285"/>
    </row>
    <row r="35" spans="2:8" ht="18" x14ac:dyDescent="0.35">
      <c r="B35" s="1441"/>
      <c r="C35" s="1189">
        <v>30</v>
      </c>
      <c r="D35" s="286" t="str">
        <f ca="1">' '!A559</f>
        <v>Processus de décision</v>
      </c>
      <c r="E35" s="287">
        <v>0</v>
      </c>
      <c r="F35" s="1190"/>
      <c r="G35" s="1191"/>
      <c r="H35" s="288"/>
    </row>
    <row r="36" spans="2:8" ht="18" x14ac:dyDescent="0.3">
      <c r="B36" s="999" t="s">
        <v>1152</v>
      </c>
      <c r="C36" s="469"/>
      <c r="D36" s="1192"/>
      <c r="E36" s="1174"/>
      <c r="F36" s="1193"/>
      <c r="G36" s="1192"/>
      <c r="H36" s="1194"/>
    </row>
  </sheetData>
  <sheetProtection sheet="1" objects="1" scenarios="1" formatCells="0" formatColumns="0" formatRows="0" insertHyperlinks="0" selectLockedCells="1" sort="0" autoFilter="0"/>
  <mergeCells count="7">
    <mergeCell ref="B32:B35"/>
    <mergeCell ref="F3:G3"/>
    <mergeCell ref="B6:B12"/>
    <mergeCell ref="B13:B18"/>
    <mergeCell ref="B19:B22"/>
    <mergeCell ref="B23:B25"/>
    <mergeCell ref="B26:B31"/>
  </mergeCells>
  <conditionalFormatting sqref="J33 J35 J37 J45 J47:J53">
    <cfRule type="cellIs" dxfId="191" priority="11" operator="equal">
      <formula>3</formula>
    </cfRule>
    <cfRule type="cellIs" dxfId="190" priority="12" operator="equal">
      <formula>2</formula>
    </cfRule>
    <cfRule type="cellIs" dxfId="189" priority="13" operator="equal">
      <formula>1</formula>
    </cfRule>
  </conditionalFormatting>
  <conditionalFormatting sqref="J33:J53">
    <cfRule type="iconSet" priority="15">
      <iconSet iconSet="3Symbols2" showValue="0" reverse="1">
        <cfvo type="percent" val="0"/>
        <cfvo type="num" val="2"/>
        <cfvo type="num" val="3"/>
      </iconSet>
    </cfRule>
    <cfRule type="cellIs" dxfId="188" priority="16" operator="equal">
      <formula>3</formula>
    </cfRule>
    <cfRule type="cellIs" dxfId="187" priority="17" operator="equal">
      <formula>2</formula>
    </cfRule>
    <cfRule type="cellIs" dxfId="186" priority="18" operator="equal">
      <formula>1</formula>
    </cfRule>
  </conditionalFormatting>
  <conditionalFormatting sqref="F36:F53">
    <cfRule type="iconSet" priority="9">
      <iconSet iconSet="5Rating">
        <cfvo type="percent" val="0"/>
        <cfvo type="num" val="1"/>
        <cfvo type="num" val="2"/>
        <cfvo type="num" val="3"/>
        <cfvo type="num" val="4"/>
      </iconSet>
    </cfRule>
  </conditionalFormatting>
  <conditionalFormatting sqref="H36:H53">
    <cfRule type="iconSet" priority="8">
      <iconSet iconSet="3Signs" showValue="0" reverse="1">
        <cfvo type="percent" val="0"/>
        <cfvo type="num" val="2"/>
        <cfvo type="num" val="3"/>
      </iconSet>
    </cfRule>
  </conditionalFormatting>
  <conditionalFormatting sqref="C6:D35 F27:H35 F6:G26">
    <cfRule type="expression" dxfId="185" priority="5">
      <formula>MOD(ROW(B3),2)=0</formula>
    </cfRule>
    <cfRule type="expression" dxfId="184" priority="6">
      <formula>MOD(ROW(B2),2)=0</formula>
    </cfRule>
  </conditionalFormatting>
  <conditionalFormatting sqref="E6:E35">
    <cfRule type="expression" dxfId="183" priority="3">
      <formula>MOD(ROW(D3),2)=0</formula>
    </cfRule>
    <cfRule type="expression" dxfId="182" priority="4">
      <formula>MOD(ROW(D2),2)=0</formula>
    </cfRule>
  </conditionalFormatting>
  <conditionalFormatting sqref="H6:H26">
    <cfRule type="expression" dxfId="181" priority="1">
      <formula>MOD(ROW(G3),2)=0</formula>
    </cfRule>
    <cfRule type="expression" dxfId="180" priority="2">
      <formula>MOD(ROW(G2),2)=0</formula>
    </cfRule>
  </conditionalFormatting>
  <dataValidations count="4">
    <dataValidation type="list" allowBlank="1" showInputMessage="1" showErrorMessage="1" sqref="E6:E35" xr:uid="{E3F56470-DCB4-4506-BEFE-E883D1062F1B}">
      <formula1>"3,2,1,0,-1,-2,-3"</formula1>
    </dataValidation>
    <dataValidation type="list" allowBlank="1" showInputMessage="1" showErrorMessage="1" sqref="J33:J53 H36:H53" xr:uid="{EC11CBD4-68F4-4241-9C66-F92CC0B96364}">
      <formula1>"1,2,3"</formula1>
    </dataValidation>
    <dataValidation type="list" allowBlank="1" showInputMessage="1" showErrorMessage="1" sqref="E36:E53" xr:uid="{8244475B-5534-4EDE-AABD-F4B3804B51FD}">
      <formula1>"1,2,3,4,5,6,7,8,9,10,11"</formula1>
    </dataValidation>
    <dataValidation type="list" allowBlank="1" showInputMessage="1" showErrorMessage="1" sqref="F33:F53" xr:uid="{5417F115-2297-4A2A-95ED-515A8C68AA7C}">
      <formula1>"1,2,3,4,5"</formula1>
    </dataValidation>
  </dataValidations>
  <hyperlinks>
    <hyperlink ref="B3" location="x!A236" display="x!A236" xr:uid="{54684A53-0DC3-406D-9441-C70AE33FF405}"/>
    <hyperlink ref="F3:G3" location="Branchenstruktur!A1" display="Konkurrenz" xr:uid="{E8D51904-7042-4D90-93A3-B5447F9256BE}"/>
  </hyperlinks>
  <printOptions horizontalCentered="1"/>
  <pageMargins left="0.23622047244094491" right="0.23622047244094491" top="0.19685039370078741" bottom="0.19685039370078741" header="0.19685039370078741" footer="0.19685039370078741"/>
  <pageSetup paperSize="9" scale="79" orientation="landscape"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0" id="{949CAACC-554C-43CC-9514-D4F954F1ACFE}">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J34 J36 J38:J44 J46</xm:sqref>
        </x14:conditionalFormatting>
        <x14:conditionalFormatting xmlns:xm="http://schemas.microsoft.com/office/excel/2006/main">
          <x14:cfRule type="iconSet" priority="14" id="{2542BA35-7FDF-4B57-B0AF-CEEFBF42276F}">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J33 J35 J37 J45 J47:J53</xm:sqref>
        </x14:conditionalFormatting>
        <x14:conditionalFormatting xmlns:xm="http://schemas.microsoft.com/office/excel/2006/main">
          <x14:cfRule type="iconSet" priority="7" id="{4698CDDE-9400-4AB1-8E4C-0ABDBA668346}">
            <x14:iconSet iconSet="5Boxes">
              <x14:cfvo type="percent">
                <xm:f>0</xm:f>
              </x14:cfvo>
              <x14:cfvo type="num">
                <xm:f>3</xm:f>
              </x14:cfvo>
              <x14:cfvo type="num">
                <xm:f>6</xm:f>
              </x14:cfvo>
              <x14:cfvo type="num">
                <xm:f>9</xm:f>
              </x14:cfvo>
              <x14:cfvo type="num">
                <xm:f>10</xm:f>
              </x14:cfvo>
            </x14:iconSet>
          </x14:cfRule>
          <xm:sqref>E36:E53</xm:sqref>
        </x14:conditionalFormatting>
      </x14:conditionalFormatting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8E22B-A8B5-4C02-9EA8-44B3F4BF2DC5}">
  <sheetPr codeName="Tabelle29">
    <tabColor theme="3" tint="0.79998168889431442"/>
    <pageSetUpPr fitToPage="1"/>
  </sheetPr>
  <dimension ref="A1:N30"/>
  <sheetViews>
    <sheetView showGridLines="0" zoomScale="115" zoomScaleNormal="115" workbookViewId="0">
      <pane ySplit="1" topLeftCell="A7" activePane="bottomLeft" state="frozen"/>
      <selection activeCell="C5" sqref="C5:D5"/>
      <selection pane="bottomLeft" activeCell="E27" sqref="E27"/>
    </sheetView>
  </sheetViews>
  <sheetFormatPr baseColWidth="10" defaultColWidth="11.44140625" defaultRowHeight="14.4" x14ac:dyDescent="0.3"/>
  <cols>
    <col min="1" max="1" width="7" style="41" customWidth="1"/>
    <col min="2" max="2" width="4" style="469" customWidth="1"/>
    <col min="3" max="3" width="45.33203125" style="469" customWidth="1"/>
    <col min="4" max="4" width="20" style="469" customWidth="1"/>
    <col min="5" max="5" width="35" style="469" customWidth="1"/>
    <col min="6" max="6" width="38.44140625" style="469" customWidth="1"/>
    <col min="7" max="7" width="46.33203125" style="469" customWidth="1"/>
    <col min="8" max="8" width="5" style="469" customWidth="1"/>
    <col min="9" max="9" width="11.44140625" style="469"/>
    <col min="10" max="17" width="3.33203125" style="469" customWidth="1"/>
    <col min="18" max="18" width="3" style="469" customWidth="1"/>
    <col min="19" max="19" width="2.6640625" style="469" customWidth="1"/>
    <col min="20" max="16384" width="11.44140625" style="469"/>
  </cols>
  <sheetData>
    <row r="1" spans="1:14" s="40" customFormat="1" ht="42" customHeight="1" x14ac:dyDescent="0.6">
      <c r="A1" s="595"/>
      <c r="B1" s="607" t="str">
        <f ca="1">' '!A576</f>
        <v>S C E N A R I O S   D'A V E N I R</v>
      </c>
      <c r="C1" s="596"/>
      <c r="D1" s="596"/>
      <c r="E1" s="596"/>
      <c r="F1" s="640"/>
      <c r="G1" s="596"/>
      <c r="H1" s="216"/>
      <c r="I1" s="216"/>
      <c r="J1" s="216"/>
      <c r="K1" s="216"/>
      <c r="L1" s="216"/>
      <c r="M1" s="216"/>
      <c r="N1" s="216"/>
    </row>
    <row r="2" spans="1:14" ht="15.6" x14ac:dyDescent="0.3">
      <c r="B2" s="645"/>
    </row>
    <row r="3" spans="1:14" ht="14.25" customHeight="1" x14ac:dyDescent="0.3">
      <c r="A3" s="997"/>
      <c r="B3" s="1019"/>
      <c r="G3" s="1446"/>
    </row>
    <row r="4" spans="1:14" x14ac:dyDescent="0.3">
      <c r="B4" s="1019"/>
      <c r="G4" s="1446"/>
    </row>
    <row r="5" spans="1:14" x14ac:dyDescent="0.3">
      <c r="B5" s="1020"/>
      <c r="G5" s="1446"/>
    </row>
    <row r="6" spans="1:14" x14ac:dyDescent="0.3">
      <c r="B6" s="1020"/>
      <c r="G6" s="1446"/>
    </row>
    <row r="7" spans="1:14" x14ac:dyDescent="0.3">
      <c r="B7" s="1020"/>
      <c r="G7" s="1446"/>
    </row>
    <row r="8" spans="1:14" x14ac:dyDescent="0.3">
      <c r="B8" s="1020"/>
    </row>
    <row r="9" spans="1:14" x14ac:dyDescent="0.3">
      <c r="B9" s="1020"/>
    </row>
    <row r="10" spans="1:14" x14ac:dyDescent="0.3">
      <c r="B10" s="1020"/>
      <c r="G10" s="1446"/>
    </row>
    <row r="11" spans="1:14" x14ac:dyDescent="0.3">
      <c r="B11" s="1020"/>
      <c r="G11" s="1446"/>
    </row>
    <row r="12" spans="1:14" x14ac:dyDescent="0.3">
      <c r="B12" s="1020"/>
      <c r="G12" s="1446"/>
    </row>
    <row r="13" spans="1:14" x14ac:dyDescent="0.3">
      <c r="B13" s="1020"/>
      <c r="G13" s="1446"/>
    </row>
    <row r="14" spans="1:14" x14ac:dyDescent="0.3">
      <c r="B14" s="1020"/>
      <c r="G14" s="1446"/>
    </row>
    <row r="15" spans="1:14" x14ac:dyDescent="0.3">
      <c r="B15" s="1020"/>
    </row>
    <row r="16" spans="1:14" x14ac:dyDescent="0.3">
      <c r="B16" s="1020"/>
      <c r="G16" s="1074"/>
    </row>
    <row r="17" spans="2:7" x14ac:dyDescent="0.3">
      <c r="B17" s="1020"/>
      <c r="G17" s="1446"/>
    </row>
    <row r="18" spans="2:7" x14ac:dyDescent="0.3">
      <c r="B18" s="1020"/>
      <c r="G18" s="1446"/>
    </row>
    <row r="19" spans="2:7" x14ac:dyDescent="0.3">
      <c r="B19" s="1020"/>
      <c r="G19" s="1446"/>
    </row>
    <row r="20" spans="2:7" x14ac:dyDescent="0.3">
      <c r="B20" s="1020"/>
      <c r="G20" s="1446"/>
    </row>
    <row r="21" spans="2:7" x14ac:dyDescent="0.3">
      <c r="B21" s="1020"/>
      <c r="G21" s="1446"/>
    </row>
    <row r="22" spans="2:7" x14ac:dyDescent="0.3">
      <c r="B22" s="1020"/>
    </row>
    <row r="23" spans="2:7" x14ac:dyDescent="0.3">
      <c r="B23" s="1020"/>
    </row>
    <row r="24" spans="2:7" x14ac:dyDescent="0.3">
      <c r="B24" s="1020"/>
    </row>
    <row r="25" spans="2:7" ht="27" customHeight="1" x14ac:dyDescent="0.3">
      <c r="B25" s="1020"/>
    </row>
    <row r="26" spans="2:7" s="942" customFormat="1" ht="32.25" customHeight="1" x14ac:dyDescent="0.3">
      <c r="B26" s="655" t="str">
        <f ca="1">' '!A582</f>
        <v>No.</v>
      </c>
      <c r="C26" s="656" t="str">
        <f ca="1">' '!A583</f>
        <v>Scénario</v>
      </c>
      <c r="D26" s="656" t="str">
        <f ca="1">' '!A586</f>
        <v>Probabilité d'occur-rence en %</v>
      </c>
      <c r="E26" s="656" t="str">
        <f ca="1">' '!A584</f>
        <v>Chances principales</v>
      </c>
      <c r="F26" s="656" t="str">
        <f ca="1">' '!A585</f>
        <v>Dangers principaux</v>
      </c>
      <c r="G26" s="1157" t="str">
        <f ca="1">' '!A587</f>
        <v>Facteurs favorisants</v>
      </c>
    </row>
    <row r="27" spans="2:7" s="1195" customFormat="1" ht="29.4" x14ac:dyDescent="0.3">
      <c r="B27" s="1196" t="s">
        <v>1778</v>
      </c>
      <c r="C27" s="201"/>
      <c r="D27" s="289">
        <v>0.3</v>
      </c>
      <c r="E27" s="201"/>
      <c r="F27" s="201"/>
      <c r="G27" s="290"/>
    </row>
    <row r="28" spans="2:7" s="1195" customFormat="1" ht="30.6" x14ac:dyDescent="0.3">
      <c r="B28" s="1197" t="s">
        <v>1779</v>
      </c>
      <c r="C28" s="206"/>
      <c r="D28" s="291">
        <v>0.5</v>
      </c>
      <c r="E28" s="206"/>
      <c r="F28" s="206"/>
      <c r="G28" s="292"/>
    </row>
    <row r="29" spans="2:7" s="1195" customFormat="1" ht="38.4" x14ac:dyDescent="0.3">
      <c r="B29" s="1198" t="s">
        <v>1780</v>
      </c>
      <c r="C29" s="293"/>
      <c r="D29" s="294">
        <v>0.2</v>
      </c>
      <c r="E29" s="293"/>
      <c r="F29" s="293"/>
      <c r="G29" s="295"/>
    </row>
    <row r="30" spans="2:7" x14ac:dyDescent="0.3">
      <c r="B30" s="999" t="s">
        <v>1152</v>
      </c>
    </row>
  </sheetData>
  <sheetProtection sheet="1" objects="1" scenarios="1" formatCells="0" formatColumns="0" formatRows="0" insertHyperlinks="0" selectLockedCells="1" sort="0" autoFilter="0"/>
  <mergeCells count="3">
    <mergeCell ref="G3:G7"/>
    <mergeCell ref="G10:G14"/>
    <mergeCell ref="G17:G21"/>
  </mergeCells>
  <conditionalFormatting sqref="B27:B29">
    <cfRule type="expression" dxfId="179" priority="7">
      <formula>MOD(ROW(A2),2)=0</formula>
    </cfRule>
    <cfRule type="expression" dxfId="178" priority="8">
      <formula>MOD(ROW(A1),2)=0</formula>
    </cfRule>
  </conditionalFormatting>
  <conditionalFormatting sqref="D27:D29">
    <cfRule type="expression" dxfId="177" priority="9">
      <formula>MOD(ROW(E2),2)=0</formula>
    </cfRule>
    <cfRule type="expression" dxfId="176" priority="10">
      <formula>MOD(ROW(E1),2)=0</formula>
    </cfRule>
  </conditionalFormatting>
  <conditionalFormatting sqref="C27:C29">
    <cfRule type="expression" dxfId="175" priority="5">
      <formula>MOD(ROW(B2),2)=0</formula>
    </cfRule>
    <cfRule type="expression" dxfId="174" priority="6">
      <formula>MOD(ROW(B1),2)=0</formula>
    </cfRule>
  </conditionalFormatting>
  <conditionalFormatting sqref="G27:G29">
    <cfRule type="expression" dxfId="173" priority="1">
      <formula>MOD(ROW(F2),2)=0</formula>
    </cfRule>
    <cfRule type="expression" dxfId="172" priority="2">
      <formula>MOD(ROW(F1),2)=0</formula>
    </cfRule>
  </conditionalFormatting>
  <conditionalFormatting sqref="E27:F29">
    <cfRule type="expression" dxfId="171" priority="3">
      <formula>MOD(ROW(C2),2)=0</formula>
    </cfRule>
    <cfRule type="expression" dxfId="170" priority="4">
      <formula>MOD(ROW(B1),2)=0</formula>
    </cfRule>
  </conditionalFormatting>
  <dataValidations count="1">
    <dataValidation showInputMessage="1" showErrorMessage="1" sqref="D27:D29" xr:uid="{8DBF22B8-BD63-4628-8F19-43B3A7645637}"/>
  </dataValidations>
  <printOptions horizontalCentered="1"/>
  <pageMargins left="0.23622047244094491" right="0.23622047244094491" top="0.19685039370078741" bottom="0.19685039370078741" header="0.19685039370078741" footer="0.19685039370078741"/>
  <pageSetup paperSize="9" scale="76" orientation="landscape" r:id="rId1"/>
  <headerFooter>
    <oddFooter>&amp;L&amp;8&amp;K00-048(c) S.Imboden&amp;R&amp;8&amp;K00-048Seite &amp;P von &amp;N</oddFooter>
  </headerFooter>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163AE-93FB-417E-9216-05105278907D}">
  <sheetPr codeName="Tabelle43">
    <tabColor theme="3" tint="0.79998168889431442"/>
    <pageSetUpPr fitToPage="1"/>
  </sheetPr>
  <dimension ref="A1:N52"/>
  <sheetViews>
    <sheetView showGridLines="0" zoomScaleNormal="100" workbookViewId="0">
      <pane ySplit="1" topLeftCell="A2" activePane="bottomLeft" state="frozen"/>
      <selection activeCell="C5" sqref="C5:D5"/>
      <selection pane="bottomLeft" activeCell="D3" sqref="D3"/>
    </sheetView>
  </sheetViews>
  <sheetFormatPr baseColWidth="10" defaultColWidth="11.44140625" defaultRowHeight="14.4" x14ac:dyDescent="0.3"/>
  <cols>
    <col min="1" max="1" width="7" style="41" customWidth="1"/>
    <col min="2" max="2" width="3" style="40" customWidth="1"/>
    <col min="3" max="4" width="40.6640625" style="40" customWidth="1"/>
    <col min="5" max="6" width="20.6640625" style="40" customWidth="1"/>
    <col min="7" max="8" width="40.6640625" style="40" customWidth="1"/>
    <col min="9" max="9" width="4.33203125" style="40" customWidth="1"/>
    <col min="10" max="19" width="3" style="40" customWidth="1"/>
    <col min="20" max="16384" width="11.44140625" style="40"/>
  </cols>
  <sheetData>
    <row r="1" spans="1:14" ht="43.2" customHeight="1" x14ac:dyDescent="0.6">
      <c r="A1" s="595"/>
      <c r="B1" s="607" t="str">
        <f ca="1">' '!A659</f>
        <v>T H E   B U S I N E S S   M O D E L   C A N V A S</v>
      </c>
      <c r="C1" s="596"/>
      <c r="D1" s="596"/>
      <c r="E1" s="596"/>
      <c r="F1" s="596"/>
      <c r="G1" s="640"/>
      <c r="H1" s="640"/>
      <c r="I1" s="216"/>
      <c r="J1" s="216"/>
      <c r="K1" s="216"/>
      <c r="L1" s="216"/>
      <c r="M1" s="216"/>
      <c r="N1" s="216"/>
    </row>
    <row r="2" spans="1:14" ht="25.5" customHeight="1" x14ac:dyDescent="0.3">
      <c r="B2" s="645"/>
      <c r="C2" s="216"/>
      <c r="D2" s="216"/>
      <c r="E2" s="216"/>
      <c r="F2" s="216"/>
      <c r="G2" s="216"/>
      <c r="H2" s="216"/>
      <c r="I2" s="643"/>
    </row>
    <row r="3" spans="1:14" s="41" customFormat="1" x14ac:dyDescent="0.3">
      <c r="A3" s="470"/>
      <c r="C3" s="1199" t="str">
        <f ca="1">' '!A660</f>
        <v>Conçu pour:</v>
      </c>
      <c r="D3" s="296"/>
      <c r="E3" s="1199" t="str">
        <f ca="1">' '!A661</f>
        <v>Conçu par:</v>
      </c>
      <c r="F3" s="296"/>
      <c r="G3" s="1199" t="str">
        <f ca="1">' '!A662</f>
        <v>Mis à jour le :</v>
      </c>
      <c r="H3" s="297">
        <f ca="1">TODAY()</f>
        <v>46049</v>
      </c>
    </row>
    <row r="6" spans="1:14" ht="21" x14ac:dyDescent="0.3">
      <c r="C6" s="1200" t="s">
        <v>1781</v>
      </c>
      <c r="D6" s="1201" t="s">
        <v>1782</v>
      </c>
      <c r="E6" s="1455" t="s">
        <v>1783</v>
      </c>
      <c r="F6" s="1455"/>
      <c r="G6" s="1202" t="s">
        <v>1784</v>
      </c>
      <c r="H6" s="1203" t="s">
        <v>1785</v>
      </c>
    </row>
    <row r="7" spans="1:14" x14ac:dyDescent="0.3">
      <c r="C7" s="1204"/>
      <c r="D7" s="1205"/>
      <c r="E7" s="1452"/>
      <c r="F7" s="1452"/>
      <c r="G7" s="1206"/>
      <c r="H7" s="1207"/>
    </row>
    <row r="8" spans="1:14" x14ac:dyDescent="0.3">
      <c r="C8" s="1208"/>
      <c r="D8" s="1209"/>
      <c r="E8" s="1456"/>
      <c r="F8" s="1456"/>
      <c r="G8" s="1210"/>
      <c r="H8" s="1211"/>
    </row>
    <row r="9" spans="1:14" x14ac:dyDescent="0.3">
      <c r="C9" s="1208"/>
      <c r="D9" s="1209"/>
      <c r="E9" s="1456"/>
      <c r="F9" s="1456"/>
      <c r="G9" s="1210"/>
      <c r="H9" s="1211"/>
    </row>
    <row r="10" spans="1:14" x14ac:dyDescent="0.3">
      <c r="C10" s="1208"/>
      <c r="D10" s="1209"/>
      <c r="E10" s="1456"/>
      <c r="F10" s="1456"/>
      <c r="G10" s="1210"/>
      <c r="H10" s="1212"/>
    </row>
    <row r="11" spans="1:14" x14ac:dyDescent="0.3">
      <c r="C11" s="1213"/>
      <c r="D11" s="1214"/>
      <c r="E11" s="1451"/>
      <c r="F11" s="1451"/>
      <c r="G11" s="1210"/>
      <c r="H11" s="1212"/>
    </row>
    <row r="12" spans="1:14" x14ac:dyDescent="0.3">
      <c r="C12" s="1213"/>
      <c r="D12" s="1214"/>
      <c r="E12" s="1451"/>
      <c r="F12" s="1451"/>
      <c r="G12" s="1216"/>
      <c r="H12" s="1212"/>
    </row>
    <row r="13" spans="1:14" x14ac:dyDescent="0.3">
      <c r="C13" s="1213"/>
      <c r="D13" s="1214"/>
      <c r="E13" s="1451"/>
      <c r="F13" s="1451"/>
      <c r="G13" s="1216"/>
      <c r="H13" s="1212"/>
    </row>
    <row r="14" spans="1:14" x14ac:dyDescent="0.3">
      <c r="C14" s="1213"/>
      <c r="D14" s="1214"/>
      <c r="E14" s="1451"/>
      <c r="F14" s="1451"/>
      <c r="G14" s="1216"/>
      <c r="H14" s="1212"/>
    </row>
    <row r="15" spans="1:14" x14ac:dyDescent="0.3">
      <c r="C15" s="1213"/>
      <c r="D15" s="1214"/>
      <c r="E15" s="1451"/>
      <c r="F15" s="1451"/>
      <c r="G15" s="1216"/>
      <c r="H15" s="1212"/>
    </row>
    <row r="16" spans="1:14" x14ac:dyDescent="0.3">
      <c r="C16" s="1213"/>
      <c r="D16" s="1214"/>
      <c r="E16" s="1215"/>
      <c r="F16" s="1215"/>
      <c r="G16" s="1216"/>
      <c r="H16" s="1212"/>
    </row>
    <row r="17" spans="3:8" x14ac:dyDescent="0.3">
      <c r="C17" s="1213"/>
      <c r="D17" s="1214"/>
      <c r="E17" s="1215"/>
      <c r="F17" s="1215"/>
      <c r="G17" s="1216"/>
      <c r="H17" s="1212"/>
    </row>
    <row r="18" spans="3:8" x14ac:dyDescent="0.3">
      <c r="C18" s="1213"/>
      <c r="D18" s="1214"/>
      <c r="E18" s="1215"/>
      <c r="F18" s="1215"/>
      <c r="G18" s="1216"/>
      <c r="H18" s="1212"/>
    </row>
    <row r="19" spans="3:8" x14ac:dyDescent="0.3">
      <c r="C19" s="1213"/>
      <c r="D19" s="1214"/>
      <c r="E19" s="1451"/>
      <c r="F19" s="1451"/>
      <c r="G19" s="1216"/>
      <c r="H19" s="1212"/>
    </row>
    <row r="20" spans="3:8" x14ac:dyDescent="0.3">
      <c r="C20" s="1213"/>
      <c r="D20" s="1214"/>
      <c r="E20" s="1451"/>
      <c r="F20" s="1451"/>
      <c r="G20" s="1216"/>
      <c r="H20" s="1212"/>
    </row>
    <row r="21" spans="3:8" x14ac:dyDescent="0.3">
      <c r="C21" s="1213"/>
      <c r="D21" s="1214"/>
      <c r="E21" s="1451"/>
      <c r="F21" s="1451"/>
      <c r="G21" s="1216"/>
      <c r="H21" s="1212"/>
    </row>
    <row r="22" spans="3:8" x14ac:dyDescent="0.3">
      <c r="C22" s="1213"/>
      <c r="D22" s="1205"/>
      <c r="E22" s="1451"/>
      <c r="F22" s="1451"/>
      <c r="G22" s="1216"/>
      <c r="H22" s="1212"/>
    </row>
    <row r="23" spans="3:8" ht="21" x14ac:dyDescent="0.3">
      <c r="C23" s="1213"/>
      <c r="D23" s="1217" t="s">
        <v>1786</v>
      </c>
      <c r="E23" s="1451"/>
      <c r="F23" s="1451"/>
      <c r="G23" s="1218" t="s">
        <v>1787</v>
      </c>
      <c r="H23" s="1212"/>
    </row>
    <row r="24" spans="3:8" x14ac:dyDescent="0.3">
      <c r="C24" s="1213"/>
      <c r="D24" s="1219"/>
      <c r="E24" s="1451"/>
      <c r="F24" s="1451"/>
      <c r="G24" s="1220"/>
      <c r="H24" s="1212"/>
    </row>
    <row r="25" spans="3:8" ht="15" customHeight="1" x14ac:dyDescent="0.3">
      <c r="C25" s="1213"/>
      <c r="D25" s="1221"/>
      <c r="E25" s="1451"/>
      <c r="F25" s="1451"/>
      <c r="G25" s="1222"/>
      <c r="H25" s="1212"/>
    </row>
    <row r="26" spans="3:8" x14ac:dyDescent="0.3">
      <c r="C26" s="1213"/>
      <c r="D26" s="1221"/>
      <c r="E26" s="1451"/>
      <c r="F26" s="1451"/>
      <c r="G26" s="1222"/>
      <c r="H26" s="1212"/>
    </row>
    <row r="27" spans="3:8" x14ac:dyDescent="0.3">
      <c r="C27" s="1213"/>
      <c r="D27" s="1221"/>
      <c r="E27" s="1451"/>
      <c r="F27" s="1451"/>
      <c r="G27" s="1222"/>
      <c r="H27" s="1212"/>
    </row>
    <row r="28" spans="3:8" x14ac:dyDescent="0.3">
      <c r="C28" s="1213"/>
      <c r="D28" s="1223"/>
      <c r="E28" s="1451"/>
      <c r="F28" s="1451"/>
      <c r="G28" s="1224"/>
      <c r="H28" s="1212"/>
    </row>
    <row r="29" spans="3:8" x14ac:dyDescent="0.3">
      <c r="C29" s="1213"/>
      <c r="D29" s="1223"/>
      <c r="E29" s="1451"/>
      <c r="F29" s="1451"/>
      <c r="G29" s="1224"/>
      <c r="H29" s="1212"/>
    </row>
    <row r="30" spans="3:8" x14ac:dyDescent="0.3">
      <c r="C30" s="1213"/>
      <c r="D30" s="1223"/>
      <c r="E30" s="1451"/>
      <c r="F30" s="1451"/>
      <c r="G30" s="1224"/>
      <c r="H30" s="1212"/>
    </row>
    <row r="31" spans="3:8" x14ac:dyDescent="0.3">
      <c r="C31" s="1213"/>
      <c r="D31" s="1223"/>
      <c r="E31" s="1451"/>
      <c r="F31" s="1451"/>
      <c r="G31" s="1224"/>
      <c r="H31" s="1212"/>
    </row>
    <row r="32" spans="3:8" x14ac:dyDescent="0.3">
      <c r="C32" s="1213"/>
      <c r="D32" s="1223"/>
      <c r="E32" s="1215"/>
      <c r="F32" s="1215"/>
      <c r="G32" s="1224"/>
      <c r="H32" s="1212"/>
    </row>
    <row r="33" spans="3:8" x14ac:dyDescent="0.3">
      <c r="C33" s="1213"/>
      <c r="D33" s="1223"/>
      <c r="E33" s="1451"/>
      <c r="F33" s="1451"/>
      <c r="G33" s="1224"/>
      <c r="H33" s="1212"/>
    </row>
    <row r="34" spans="3:8" x14ac:dyDescent="0.3">
      <c r="C34" s="1213"/>
      <c r="D34" s="1223"/>
      <c r="E34" s="1215"/>
      <c r="F34" s="1215"/>
      <c r="G34" s="1224"/>
      <c r="H34" s="1212"/>
    </row>
    <row r="35" spans="3:8" x14ac:dyDescent="0.3">
      <c r="C35" s="1213"/>
      <c r="D35" s="1223"/>
      <c r="E35" s="1215"/>
      <c r="F35" s="1215"/>
      <c r="G35" s="1224"/>
      <c r="H35" s="1212"/>
    </row>
    <row r="36" spans="3:8" x14ac:dyDescent="0.3">
      <c r="C36" s="1213"/>
      <c r="D36" s="1223"/>
      <c r="E36" s="1451"/>
      <c r="F36" s="1451"/>
      <c r="G36" s="1224"/>
      <c r="H36" s="1212"/>
    </row>
    <row r="37" spans="3:8" x14ac:dyDescent="0.3">
      <c r="C37" s="1213"/>
      <c r="D37" s="1223"/>
      <c r="E37" s="1451"/>
      <c r="F37" s="1451"/>
      <c r="G37" s="1224"/>
      <c r="H37" s="1207"/>
    </row>
    <row r="38" spans="3:8" x14ac:dyDescent="0.3">
      <c r="C38" s="1213"/>
      <c r="D38" s="1223"/>
      <c r="E38" s="1452"/>
      <c r="F38" s="1452"/>
      <c r="G38" s="1224"/>
      <c r="H38" s="1207"/>
    </row>
    <row r="39" spans="3:8" ht="21" customHeight="1" x14ac:dyDescent="0.3">
      <c r="C39" s="1453" t="s">
        <v>1788</v>
      </c>
      <c r="D39" s="1453"/>
      <c r="E39" s="1453"/>
      <c r="F39" s="1454" t="s">
        <v>1789</v>
      </c>
      <c r="G39" s="1454"/>
      <c r="H39" s="1454"/>
    </row>
    <row r="40" spans="3:8" x14ac:dyDescent="0.3">
      <c r="C40" s="1447"/>
      <c r="D40" s="1447"/>
      <c r="E40" s="1447"/>
      <c r="F40" s="1448"/>
      <c r="G40" s="1448"/>
      <c r="H40" s="1448"/>
    </row>
    <row r="41" spans="3:8" x14ac:dyDescent="0.3">
      <c r="C41" s="1449"/>
      <c r="D41" s="1449"/>
      <c r="E41" s="1449"/>
      <c r="F41" s="1450"/>
      <c r="G41" s="1450"/>
      <c r="H41" s="1450"/>
    </row>
    <row r="42" spans="3:8" x14ac:dyDescent="0.3">
      <c r="C42" s="1447"/>
      <c r="D42" s="1447"/>
      <c r="E42" s="1447"/>
      <c r="F42" s="1448"/>
      <c r="G42" s="1448"/>
      <c r="H42" s="1448"/>
    </row>
    <row r="43" spans="3:8" x14ac:dyDescent="0.3">
      <c r="C43" s="1447"/>
      <c r="D43" s="1447"/>
      <c r="E43" s="1447"/>
      <c r="F43" s="1448"/>
      <c r="G43" s="1448"/>
      <c r="H43" s="1448"/>
    </row>
    <row r="44" spans="3:8" x14ac:dyDescent="0.3">
      <c r="C44" s="1447"/>
      <c r="D44" s="1447"/>
      <c r="E44" s="1447"/>
      <c r="F44" s="1448"/>
      <c r="G44" s="1448"/>
      <c r="H44" s="1448"/>
    </row>
    <row r="45" spans="3:8" x14ac:dyDescent="0.3">
      <c r="C45" s="1447"/>
      <c r="D45" s="1447"/>
      <c r="E45" s="1447"/>
      <c r="F45" s="1448"/>
      <c r="G45" s="1448"/>
      <c r="H45" s="1448"/>
    </row>
    <row r="46" spans="3:8" x14ac:dyDescent="0.3">
      <c r="C46" s="1447"/>
      <c r="D46" s="1447"/>
      <c r="E46" s="1447"/>
      <c r="F46" s="1448"/>
      <c r="G46" s="1448"/>
      <c r="H46" s="1448"/>
    </row>
    <row r="47" spans="3:8" x14ac:dyDescent="0.3">
      <c r="C47" s="1447"/>
      <c r="D47" s="1447"/>
      <c r="E47" s="1447"/>
      <c r="F47" s="1448"/>
      <c r="G47" s="1448"/>
      <c r="H47" s="1448"/>
    </row>
    <row r="48" spans="3:8" x14ac:dyDescent="0.3">
      <c r="C48" s="1447"/>
      <c r="D48" s="1447"/>
      <c r="E48" s="1447"/>
      <c r="F48" s="1448"/>
      <c r="G48" s="1448"/>
      <c r="H48" s="1448"/>
    </row>
    <row r="49" spans="3:8" x14ac:dyDescent="0.3">
      <c r="C49" s="1447"/>
      <c r="D49" s="1447"/>
      <c r="E49" s="1447"/>
      <c r="F49" s="1448"/>
      <c r="G49" s="1448"/>
      <c r="H49" s="1448"/>
    </row>
    <row r="50" spans="3:8" x14ac:dyDescent="0.3">
      <c r="C50" s="1447"/>
      <c r="D50" s="1447"/>
      <c r="E50" s="1447"/>
      <c r="F50" s="1448"/>
      <c r="G50" s="1448"/>
      <c r="H50" s="1448"/>
    </row>
    <row r="51" spans="3:8" x14ac:dyDescent="0.3">
      <c r="C51" s="1447"/>
      <c r="D51" s="1447"/>
      <c r="E51" s="1447"/>
      <c r="F51" s="1448"/>
      <c r="G51" s="1448"/>
      <c r="H51" s="1448"/>
    </row>
    <row r="52" spans="3:8" x14ac:dyDescent="0.3">
      <c r="C52" s="999" t="s">
        <v>1152</v>
      </c>
      <c r="D52" s="469"/>
    </row>
  </sheetData>
  <sheetProtection sheet="1" objects="1" scenarios="1" formatCells="0" formatColumns="0" formatRows="0" insertHyperlinks="0" selectLockedCells="1" sort="0" autoFilter="0"/>
  <mergeCells count="53">
    <mergeCell ref="E11:F11"/>
    <mergeCell ref="E6:F6"/>
    <mergeCell ref="E7:F7"/>
    <mergeCell ref="E8:F8"/>
    <mergeCell ref="E9:F9"/>
    <mergeCell ref="E10:F10"/>
    <mergeCell ref="E26:F26"/>
    <mergeCell ref="E12:F12"/>
    <mergeCell ref="E13:F13"/>
    <mergeCell ref="E14:F14"/>
    <mergeCell ref="E15:F15"/>
    <mergeCell ref="E19:F19"/>
    <mergeCell ref="E20:F20"/>
    <mergeCell ref="E21:F21"/>
    <mergeCell ref="E22:F22"/>
    <mergeCell ref="E23:F23"/>
    <mergeCell ref="E24:F24"/>
    <mergeCell ref="E25:F25"/>
    <mergeCell ref="C40:E40"/>
    <mergeCell ref="F40:H40"/>
    <mergeCell ref="E27:F27"/>
    <mergeCell ref="E28:F28"/>
    <mergeCell ref="E29:F29"/>
    <mergeCell ref="E30:F30"/>
    <mergeCell ref="E31:F31"/>
    <mergeCell ref="E33:F33"/>
    <mergeCell ref="E36:F36"/>
    <mergeCell ref="E37:F37"/>
    <mergeCell ref="E38:F38"/>
    <mergeCell ref="C39:E39"/>
    <mergeCell ref="F39:H39"/>
    <mergeCell ref="C41:E41"/>
    <mergeCell ref="F41:H41"/>
    <mergeCell ref="C42:E42"/>
    <mergeCell ref="F42:H42"/>
    <mergeCell ref="C43:E43"/>
    <mergeCell ref="F43:H43"/>
    <mergeCell ref="C44:E44"/>
    <mergeCell ref="F44:H44"/>
    <mergeCell ref="C45:E45"/>
    <mergeCell ref="F45:H45"/>
    <mergeCell ref="C46:E46"/>
    <mergeCell ref="F46:H46"/>
    <mergeCell ref="C50:E50"/>
    <mergeCell ref="F50:H50"/>
    <mergeCell ref="C51:E51"/>
    <mergeCell ref="F51:H51"/>
    <mergeCell ref="C47:E47"/>
    <mergeCell ref="F47:H47"/>
    <mergeCell ref="C48:E48"/>
    <mergeCell ref="F48:H48"/>
    <mergeCell ref="C49:E49"/>
    <mergeCell ref="F49:H49"/>
  </mergeCells>
  <printOptions horizontalCentered="1" verticalCentered="1"/>
  <pageMargins left="0.23622047244094491" right="0.23622047244094491" top="0.19685039370078741" bottom="0.19685039370078741" header="0.19685039370078741" footer="0.19685039370078741"/>
  <pageSetup paperSize="8" scale="96" orientation="landscape" r:id="rId1"/>
  <headerFooter>
    <oddFooter>&amp;L&amp;8&amp;K00-048(c) S.Imboden&amp;R&amp;8&amp;K00-048Seite &amp;P von &amp;N</oddFooter>
  </headerFooter>
  <drawing r:id="rId2"/>
  <legacyDrawing r:id="rId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D305E-42BE-4D90-976F-A260BD801B40}">
  <sheetPr codeName="Tabelle30">
    <tabColor theme="3" tint="0.79998168889431442"/>
    <pageSetUpPr fitToPage="1"/>
  </sheetPr>
  <dimension ref="A1:N52"/>
  <sheetViews>
    <sheetView showGridLines="0" zoomScaleNormal="100" workbookViewId="0">
      <pane ySplit="1" topLeftCell="A2" activePane="bottomLeft" state="frozen"/>
      <selection activeCell="C5" sqref="C5:D5"/>
      <selection pane="bottomLeft" activeCell="D3" sqref="D3"/>
    </sheetView>
  </sheetViews>
  <sheetFormatPr baseColWidth="10" defaultColWidth="11.44140625" defaultRowHeight="14.4" x14ac:dyDescent="0.3"/>
  <cols>
    <col min="1" max="1" width="7" style="41" customWidth="1"/>
    <col min="2" max="2" width="0.6640625" style="40" customWidth="1"/>
    <col min="3" max="4" width="40.6640625" style="40" customWidth="1"/>
    <col min="5" max="6" width="20.6640625" style="40" customWidth="1"/>
    <col min="7" max="8" width="40.6640625" style="40" customWidth="1"/>
    <col min="9" max="9" width="4.33203125" style="40" customWidth="1"/>
    <col min="10" max="19" width="3" style="40" customWidth="1"/>
    <col min="20" max="16384" width="11.44140625" style="40"/>
  </cols>
  <sheetData>
    <row r="1" spans="1:14" ht="42" customHeight="1" x14ac:dyDescent="0.6">
      <c r="A1" s="595"/>
      <c r="B1" s="596" t="str">
        <f ca="1">' '!A659</f>
        <v>T H E   B U S I N E S S   M O D E L   C A N V A S</v>
      </c>
      <c r="C1" s="607"/>
      <c r="D1" s="596"/>
      <c r="E1" s="596"/>
      <c r="F1" s="596"/>
      <c r="G1" s="596"/>
      <c r="H1" s="640"/>
      <c r="I1" s="216"/>
      <c r="J1" s="216"/>
      <c r="K1" s="216"/>
      <c r="L1" s="216"/>
      <c r="M1" s="216"/>
      <c r="N1" s="216"/>
    </row>
    <row r="2" spans="1:14" ht="25.5" customHeight="1" x14ac:dyDescent="0.3">
      <c r="B2" s="645"/>
      <c r="C2" s="216"/>
      <c r="D2" s="216"/>
      <c r="E2" s="216"/>
      <c r="F2" s="216"/>
      <c r="G2" s="216"/>
      <c r="H2" s="216"/>
      <c r="I2" s="643"/>
    </row>
    <row r="3" spans="1:14" s="41" customFormat="1" x14ac:dyDescent="0.3">
      <c r="A3" s="470"/>
      <c r="C3" s="1225" t="str">
        <f ca="1">' '!A660</f>
        <v>Conçu pour:</v>
      </c>
      <c r="D3" s="296"/>
      <c r="E3" s="1225" t="str">
        <f ca="1">' '!A661</f>
        <v>Conçu par:</v>
      </c>
      <c r="F3" s="296"/>
      <c r="G3" s="1225" t="str">
        <f ca="1">' '!A662</f>
        <v>Mis à jour le :</v>
      </c>
      <c r="H3" s="297"/>
    </row>
    <row r="6" spans="1:14" ht="21" x14ac:dyDescent="0.3">
      <c r="C6" s="1226" t="s">
        <v>1781</v>
      </c>
      <c r="D6" s="1226" t="s">
        <v>1782</v>
      </c>
      <c r="E6" s="1475" t="s">
        <v>1783</v>
      </c>
      <c r="F6" s="1476"/>
      <c r="G6" s="1226" t="s">
        <v>1784</v>
      </c>
      <c r="H6" s="1226" t="s">
        <v>1785</v>
      </c>
    </row>
    <row r="7" spans="1:14" x14ac:dyDescent="0.3">
      <c r="C7" s="1227"/>
      <c r="D7" s="1228"/>
      <c r="E7" s="1470"/>
      <c r="F7" s="1471"/>
      <c r="G7" s="1228"/>
      <c r="H7" s="1229"/>
    </row>
    <row r="8" spans="1:14" x14ac:dyDescent="0.3">
      <c r="C8" s="1230"/>
      <c r="D8" s="1231"/>
      <c r="E8" s="1467"/>
      <c r="F8" s="1477"/>
      <c r="G8" s="1231"/>
      <c r="H8" s="1232"/>
    </row>
    <row r="9" spans="1:14" x14ac:dyDescent="0.3">
      <c r="C9" s="1230"/>
      <c r="D9" s="1231"/>
      <c r="E9" s="1467"/>
      <c r="F9" s="1477"/>
      <c r="G9" s="1231"/>
      <c r="H9" s="1232"/>
    </row>
    <row r="10" spans="1:14" x14ac:dyDescent="0.3">
      <c r="C10" s="1233"/>
      <c r="D10" s="1231"/>
      <c r="E10" s="1467"/>
      <c r="F10" s="1477"/>
      <c r="G10" s="1231"/>
      <c r="H10" s="1234"/>
    </row>
    <row r="11" spans="1:14" x14ac:dyDescent="0.3">
      <c r="C11" s="1235"/>
      <c r="D11" s="1236"/>
      <c r="E11" s="1460"/>
      <c r="F11" s="1459"/>
      <c r="G11" s="1231"/>
      <c r="H11" s="1234"/>
    </row>
    <row r="12" spans="1:14" x14ac:dyDescent="0.3">
      <c r="C12" s="1235"/>
      <c r="D12" s="1236"/>
      <c r="E12" s="1460"/>
      <c r="F12" s="1459"/>
      <c r="G12" s="1236"/>
      <c r="H12" s="1234"/>
    </row>
    <row r="13" spans="1:14" x14ac:dyDescent="0.3">
      <c r="C13" s="1235"/>
      <c r="D13" s="1236"/>
      <c r="E13" s="1460"/>
      <c r="F13" s="1459"/>
      <c r="G13" s="1236"/>
      <c r="H13" s="1234"/>
    </row>
    <row r="14" spans="1:14" x14ac:dyDescent="0.3">
      <c r="C14" s="1235"/>
      <c r="D14" s="1236"/>
      <c r="E14" s="1460"/>
      <c r="F14" s="1459"/>
      <c r="G14" s="1236"/>
      <c r="H14" s="1234"/>
    </row>
    <row r="15" spans="1:14" x14ac:dyDescent="0.3">
      <c r="C15" s="1235"/>
      <c r="D15" s="1236"/>
      <c r="E15" s="1460"/>
      <c r="F15" s="1459"/>
      <c r="G15" s="1236"/>
      <c r="H15" s="1234"/>
    </row>
    <row r="16" spans="1:14" x14ac:dyDescent="0.3">
      <c r="C16" s="1235"/>
      <c r="D16" s="1236"/>
      <c r="E16" s="1237"/>
      <c r="F16" s="1238"/>
      <c r="G16" s="1236"/>
      <c r="H16" s="1234"/>
    </row>
    <row r="17" spans="3:8" x14ac:dyDescent="0.3">
      <c r="C17" s="1235"/>
      <c r="D17" s="1236"/>
      <c r="E17" s="1237"/>
      <c r="F17" s="1238"/>
      <c r="G17" s="1236"/>
      <c r="H17" s="1234"/>
    </row>
    <row r="18" spans="3:8" x14ac:dyDescent="0.3">
      <c r="C18" s="1235"/>
      <c r="D18" s="1236"/>
      <c r="E18" s="1237"/>
      <c r="F18" s="1238"/>
      <c r="G18" s="1236"/>
      <c r="H18" s="1234"/>
    </row>
    <row r="19" spans="3:8" x14ac:dyDescent="0.3">
      <c r="C19" s="1235"/>
      <c r="D19" s="1236"/>
      <c r="E19" s="1460"/>
      <c r="F19" s="1459"/>
      <c r="G19" s="1236"/>
      <c r="H19" s="1234"/>
    </row>
    <row r="20" spans="3:8" x14ac:dyDescent="0.3">
      <c r="C20" s="1235"/>
      <c r="D20" s="1236"/>
      <c r="E20" s="1460"/>
      <c r="F20" s="1459"/>
      <c r="G20" s="1236"/>
      <c r="H20" s="1234"/>
    </row>
    <row r="21" spans="3:8" x14ac:dyDescent="0.3">
      <c r="C21" s="1235"/>
      <c r="D21" s="1236"/>
      <c r="E21" s="1460"/>
      <c r="F21" s="1459"/>
      <c r="G21" s="1236"/>
      <c r="H21" s="1234"/>
    </row>
    <row r="22" spans="3:8" x14ac:dyDescent="0.3">
      <c r="C22" s="1235"/>
      <c r="D22" s="1228"/>
      <c r="E22" s="1460"/>
      <c r="F22" s="1459"/>
      <c r="G22" s="1236"/>
      <c r="H22" s="1234"/>
    </row>
    <row r="23" spans="3:8" ht="21" x14ac:dyDescent="0.3">
      <c r="C23" s="1235"/>
      <c r="D23" s="1239" t="s">
        <v>1786</v>
      </c>
      <c r="E23" s="1460"/>
      <c r="F23" s="1459"/>
      <c r="G23" s="1239" t="s">
        <v>1787</v>
      </c>
      <c r="H23" s="1234"/>
    </row>
    <row r="24" spans="3:8" x14ac:dyDescent="0.3">
      <c r="C24" s="1240"/>
      <c r="D24" s="1228"/>
      <c r="E24" s="1460"/>
      <c r="F24" s="1459"/>
      <c r="G24" s="1228"/>
      <c r="H24" s="1234"/>
    </row>
    <row r="25" spans="3:8" ht="15" customHeight="1" x14ac:dyDescent="0.3">
      <c r="C25" s="1240"/>
      <c r="D25" s="1241"/>
      <c r="E25" s="1460"/>
      <c r="F25" s="1459"/>
      <c r="G25" s="1241"/>
      <c r="H25" s="1234"/>
    </row>
    <row r="26" spans="3:8" x14ac:dyDescent="0.3">
      <c r="C26" s="1240"/>
      <c r="D26" s="1241"/>
      <c r="E26" s="1460"/>
      <c r="F26" s="1459"/>
      <c r="G26" s="1241"/>
      <c r="H26" s="1234"/>
    </row>
    <row r="27" spans="3:8" x14ac:dyDescent="0.3">
      <c r="C27" s="1240"/>
      <c r="D27" s="1241"/>
      <c r="E27" s="1460"/>
      <c r="F27" s="1459"/>
      <c r="G27" s="1241"/>
      <c r="H27" s="1234"/>
    </row>
    <row r="28" spans="3:8" x14ac:dyDescent="0.3">
      <c r="C28" s="1240"/>
      <c r="D28" s="1236"/>
      <c r="E28" s="1460"/>
      <c r="F28" s="1459"/>
      <c r="G28" s="1236"/>
      <c r="H28" s="1234"/>
    </row>
    <row r="29" spans="3:8" x14ac:dyDescent="0.3">
      <c r="C29" s="1240"/>
      <c r="D29" s="1236"/>
      <c r="E29" s="1460"/>
      <c r="F29" s="1459"/>
      <c r="G29" s="1236"/>
      <c r="H29" s="1234"/>
    </row>
    <row r="30" spans="3:8" x14ac:dyDescent="0.3">
      <c r="C30" s="1240"/>
      <c r="D30" s="1236"/>
      <c r="E30" s="1460"/>
      <c r="F30" s="1459"/>
      <c r="G30" s="1236"/>
      <c r="H30" s="1234"/>
    </row>
    <row r="31" spans="3:8" x14ac:dyDescent="0.3">
      <c r="C31" s="1240"/>
      <c r="D31" s="1236"/>
      <c r="E31" s="1460"/>
      <c r="F31" s="1459"/>
      <c r="G31" s="1236"/>
      <c r="H31" s="1234"/>
    </row>
    <row r="32" spans="3:8" x14ac:dyDescent="0.3">
      <c r="C32" s="1240"/>
      <c r="D32" s="1236"/>
      <c r="E32" s="1237"/>
      <c r="F32" s="1238"/>
      <c r="G32" s="1236"/>
      <c r="H32" s="1234"/>
    </row>
    <row r="33" spans="3:8" x14ac:dyDescent="0.3">
      <c r="C33" s="1240"/>
      <c r="D33" s="1236"/>
      <c r="E33" s="1460"/>
      <c r="F33" s="1459"/>
      <c r="G33" s="1236"/>
      <c r="H33" s="1234"/>
    </row>
    <row r="34" spans="3:8" x14ac:dyDescent="0.3">
      <c r="C34" s="1240"/>
      <c r="D34" s="1236"/>
      <c r="E34" s="1237"/>
      <c r="F34" s="1238"/>
      <c r="G34" s="1236"/>
      <c r="H34" s="1234"/>
    </row>
    <row r="35" spans="3:8" x14ac:dyDescent="0.3">
      <c r="C35" s="1240"/>
      <c r="D35" s="1236"/>
      <c r="E35" s="1237"/>
      <c r="F35" s="1238"/>
      <c r="G35" s="1236"/>
      <c r="H35" s="1234"/>
    </row>
    <row r="36" spans="3:8" x14ac:dyDescent="0.3">
      <c r="C36" s="1240"/>
      <c r="D36" s="1236"/>
      <c r="E36" s="1460"/>
      <c r="F36" s="1459"/>
      <c r="G36" s="1236"/>
      <c r="H36" s="1234"/>
    </row>
    <row r="37" spans="3:8" x14ac:dyDescent="0.3">
      <c r="C37" s="1240"/>
      <c r="D37" s="1236"/>
      <c r="E37" s="1460"/>
      <c r="F37" s="1459"/>
      <c r="G37" s="1236"/>
      <c r="H37" s="1229"/>
    </row>
    <row r="38" spans="3:8" x14ac:dyDescent="0.3">
      <c r="C38" s="1240"/>
      <c r="D38" s="1236"/>
      <c r="E38" s="1470"/>
      <c r="F38" s="1471"/>
      <c r="G38" s="1236"/>
      <c r="H38" s="1229"/>
    </row>
    <row r="39" spans="3:8" ht="21" x14ac:dyDescent="0.3">
      <c r="C39" s="1472" t="s">
        <v>1788</v>
      </c>
      <c r="D39" s="1473"/>
      <c r="E39" s="1474"/>
      <c r="F39" s="1472" t="s">
        <v>1789</v>
      </c>
      <c r="G39" s="1473"/>
      <c r="H39" s="1474"/>
    </row>
    <row r="40" spans="3:8" x14ac:dyDescent="0.3">
      <c r="C40" s="1457"/>
      <c r="D40" s="1458"/>
      <c r="E40" s="1459"/>
      <c r="F40" s="1460"/>
      <c r="G40" s="1458"/>
      <c r="H40" s="1461"/>
    </row>
    <row r="41" spans="3:8" x14ac:dyDescent="0.3">
      <c r="C41" s="1467"/>
      <c r="D41" s="1468"/>
      <c r="E41" s="1469"/>
      <c r="F41" s="1467"/>
      <c r="G41" s="1468"/>
      <c r="H41" s="1469"/>
    </row>
    <row r="42" spans="3:8" x14ac:dyDescent="0.3">
      <c r="C42" s="1457"/>
      <c r="D42" s="1458"/>
      <c r="E42" s="1459"/>
      <c r="F42" s="1460"/>
      <c r="G42" s="1458"/>
      <c r="H42" s="1461"/>
    </row>
    <row r="43" spans="3:8" x14ac:dyDescent="0.3">
      <c r="C43" s="1457"/>
      <c r="D43" s="1458"/>
      <c r="E43" s="1459"/>
      <c r="F43" s="1460"/>
      <c r="G43" s="1458"/>
      <c r="H43" s="1461"/>
    </row>
    <row r="44" spans="3:8" x14ac:dyDescent="0.3">
      <c r="C44" s="1457"/>
      <c r="D44" s="1458"/>
      <c r="E44" s="1459"/>
      <c r="F44" s="1460"/>
      <c r="G44" s="1458"/>
      <c r="H44" s="1461"/>
    </row>
    <row r="45" spans="3:8" x14ac:dyDescent="0.3">
      <c r="C45" s="1457"/>
      <c r="D45" s="1458"/>
      <c r="E45" s="1459"/>
      <c r="F45" s="1460"/>
      <c r="G45" s="1458"/>
      <c r="H45" s="1461"/>
    </row>
    <row r="46" spans="3:8" x14ac:dyDescent="0.3">
      <c r="C46" s="1457"/>
      <c r="D46" s="1458"/>
      <c r="E46" s="1459"/>
      <c r="F46" s="1460"/>
      <c r="G46" s="1458"/>
      <c r="H46" s="1461"/>
    </row>
    <row r="47" spans="3:8" x14ac:dyDescent="0.3">
      <c r="C47" s="1457"/>
      <c r="D47" s="1458"/>
      <c r="E47" s="1459"/>
      <c r="F47" s="1460"/>
      <c r="G47" s="1458"/>
      <c r="H47" s="1461"/>
    </row>
    <row r="48" spans="3:8" x14ac:dyDescent="0.3">
      <c r="C48" s="1457"/>
      <c r="D48" s="1458"/>
      <c r="E48" s="1459"/>
      <c r="F48" s="1460"/>
      <c r="G48" s="1458"/>
      <c r="H48" s="1461"/>
    </row>
    <row r="49" spans="3:8" x14ac:dyDescent="0.3">
      <c r="C49" s="1457"/>
      <c r="D49" s="1458"/>
      <c r="E49" s="1459"/>
      <c r="F49" s="1460"/>
      <c r="G49" s="1458"/>
      <c r="H49" s="1461"/>
    </row>
    <row r="50" spans="3:8" x14ac:dyDescent="0.3">
      <c r="C50" s="1457"/>
      <c r="D50" s="1458"/>
      <c r="E50" s="1459"/>
      <c r="F50" s="1460"/>
      <c r="G50" s="1458"/>
      <c r="H50" s="1461"/>
    </row>
    <row r="51" spans="3:8" x14ac:dyDescent="0.3">
      <c r="C51" s="1462"/>
      <c r="D51" s="1463"/>
      <c r="E51" s="1464"/>
      <c r="F51" s="1465"/>
      <c r="G51" s="1463"/>
      <c r="H51" s="1466"/>
    </row>
    <row r="52" spans="3:8" x14ac:dyDescent="0.3">
      <c r="C52" s="999" t="s">
        <v>1152</v>
      </c>
      <c r="D52" s="469"/>
    </row>
  </sheetData>
  <sheetProtection sheet="1" objects="1" scenarios="1" formatCells="0" formatColumns="0" formatRows="0" insertHyperlinks="0" selectLockedCells="1" sort="0" autoFilter="0"/>
  <mergeCells count="53">
    <mergeCell ref="E11:F11"/>
    <mergeCell ref="E6:F6"/>
    <mergeCell ref="E7:F7"/>
    <mergeCell ref="E8:F8"/>
    <mergeCell ref="E9:F9"/>
    <mergeCell ref="E10:F10"/>
    <mergeCell ref="E26:F26"/>
    <mergeCell ref="E12:F12"/>
    <mergeCell ref="E13:F13"/>
    <mergeCell ref="E14:F14"/>
    <mergeCell ref="E15:F15"/>
    <mergeCell ref="E19:F19"/>
    <mergeCell ref="E20:F20"/>
    <mergeCell ref="E21:F21"/>
    <mergeCell ref="E22:F22"/>
    <mergeCell ref="E23:F23"/>
    <mergeCell ref="E24:F24"/>
    <mergeCell ref="E25:F25"/>
    <mergeCell ref="C40:E40"/>
    <mergeCell ref="F40:H40"/>
    <mergeCell ref="E27:F27"/>
    <mergeCell ref="E28:F28"/>
    <mergeCell ref="E29:F29"/>
    <mergeCell ref="E30:F30"/>
    <mergeCell ref="E31:F31"/>
    <mergeCell ref="E33:F33"/>
    <mergeCell ref="E36:F36"/>
    <mergeCell ref="E37:F37"/>
    <mergeCell ref="E38:F38"/>
    <mergeCell ref="C39:E39"/>
    <mergeCell ref="F39:H39"/>
    <mergeCell ref="C41:E41"/>
    <mergeCell ref="F41:H41"/>
    <mergeCell ref="C42:E42"/>
    <mergeCell ref="F42:H42"/>
    <mergeCell ref="C43:E43"/>
    <mergeCell ref="F43:H43"/>
    <mergeCell ref="C44:E44"/>
    <mergeCell ref="F44:H44"/>
    <mergeCell ref="C45:E45"/>
    <mergeCell ref="F45:H45"/>
    <mergeCell ref="C46:E46"/>
    <mergeCell ref="F46:H46"/>
    <mergeCell ref="C50:E50"/>
    <mergeCell ref="F50:H50"/>
    <mergeCell ref="C51:E51"/>
    <mergeCell ref="F51:H51"/>
    <mergeCell ref="C47:E47"/>
    <mergeCell ref="F47:H47"/>
    <mergeCell ref="C48:E48"/>
    <mergeCell ref="F48:H48"/>
    <mergeCell ref="C49:E49"/>
    <mergeCell ref="F49:H49"/>
  </mergeCells>
  <printOptions horizontalCentered="1" verticalCentered="1"/>
  <pageMargins left="0.23622047244094491" right="0.23622047244094491" top="0.19685039370078741" bottom="0.19685039370078741" header="0.19685039370078741" footer="0.19685039370078741"/>
  <pageSetup paperSize="8" scale="97" orientation="landscape" r:id="rId1"/>
  <headerFooter>
    <oddFooter>&amp;L&amp;8&amp;K00-048(c) S.Imboden&amp;R&amp;8&amp;K00-048Seite &amp;P von &amp;N</oddFooter>
  </headerFooter>
  <drawing r:id="rId2"/>
  <legacyDrawing r:id="rId3"/>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CEC83F-7EFD-4B60-A0D6-F6A5148FDF51}">
  <sheetPr codeName="Tabelle34">
    <tabColor theme="3" tint="0.79998168889431442"/>
    <pageSetUpPr fitToPage="1"/>
  </sheetPr>
  <dimension ref="A1:J54"/>
  <sheetViews>
    <sheetView showGridLines="0" zoomScaleNormal="100" workbookViewId="0">
      <pane ySplit="4" topLeftCell="A5" activePane="bottomLeft" state="frozen"/>
      <selection activeCell="C5" sqref="C5:D5"/>
      <selection pane="bottomLeft" activeCell="C5" sqref="C5"/>
    </sheetView>
  </sheetViews>
  <sheetFormatPr baseColWidth="10" defaultColWidth="12.5546875" defaultRowHeight="14.4" x14ac:dyDescent="0.3"/>
  <cols>
    <col min="1" max="1" width="7" style="41" customWidth="1"/>
    <col min="2" max="2" width="4.5546875" style="764" customWidth="1"/>
    <col min="3" max="3" width="29" style="764" customWidth="1"/>
    <col min="4" max="4" width="45.6640625" style="764" customWidth="1"/>
    <col min="5" max="5" width="36.5546875" style="764" customWidth="1"/>
    <col min="6" max="6" width="10.44140625" style="764" customWidth="1"/>
    <col min="7" max="7" width="10.88671875" style="764" customWidth="1"/>
    <col min="8" max="8" width="7" style="764" customWidth="1"/>
    <col min="9" max="9" width="0.33203125" style="764" customWidth="1"/>
    <col min="10" max="17" width="4" style="764" customWidth="1"/>
    <col min="18" max="16384" width="12.5546875" style="764"/>
  </cols>
  <sheetData>
    <row r="1" spans="1:10" s="641" customFormat="1" ht="42" customHeight="1" x14ac:dyDescent="0.5">
      <c r="A1" s="102"/>
      <c r="B1" s="1242" t="str">
        <f ca="1">' '!A715</f>
        <v>D O M A I N E   D' A C T I V I T É   S T R A T É G I Q U E   (DAS)</v>
      </c>
      <c r="C1" s="639"/>
      <c r="D1" s="639"/>
      <c r="E1" s="639"/>
      <c r="F1" s="639"/>
      <c r="G1" s="639"/>
      <c r="H1" s="640"/>
      <c r="I1" s="908"/>
    </row>
    <row r="2" spans="1:10" s="469" customFormat="1" ht="17.25" customHeight="1" x14ac:dyDescent="0.3">
      <c r="A2" s="41"/>
      <c r="B2" s="645"/>
    </row>
    <row r="3" spans="1:10" x14ac:dyDescent="0.3">
      <c r="A3" s="997"/>
    </row>
    <row r="4" spans="1:10" ht="45" customHeight="1" x14ac:dyDescent="0.3">
      <c r="B4" s="655" t="str">
        <f ca="1">' '!A382</f>
        <v>No.</v>
      </c>
      <c r="C4" s="1243" t="str">
        <f ca="1">' '!A717</f>
        <v>DAS (division indépendante, qui travaille de manière autonome sur un segment de marché)</v>
      </c>
      <c r="D4" s="656" t="str">
        <f ca="1">' '!A718</f>
        <v>Effets de synergies</v>
      </c>
      <c r="E4" s="656" t="str">
        <f ca="1">' '!A719</f>
        <v>Segments du marché</v>
      </c>
      <c r="F4" s="656" t="str">
        <f ca="1">' '!A721</f>
        <v>Synergies</v>
      </c>
      <c r="G4" s="656" t="str">
        <f ca="1">' '!A720</f>
        <v>Autonomie</v>
      </c>
      <c r="H4" s="658" t="str">
        <f ca="1">' '!A389</f>
        <v>Statut</v>
      </c>
      <c r="J4" s="469"/>
    </row>
    <row r="5" spans="1:10" ht="23.4" x14ac:dyDescent="0.3">
      <c r="B5" s="235">
        <v>1</v>
      </c>
      <c r="C5" s="240" t="s">
        <v>3540</v>
      </c>
      <c r="D5" s="298"/>
      <c r="E5" s="298"/>
      <c r="F5" s="252">
        <v>7</v>
      </c>
      <c r="G5" s="252">
        <v>5</v>
      </c>
      <c r="H5" s="350">
        <v>1</v>
      </c>
      <c r="I5" s="654">
        <v>1</v>
      </c>
      <c r="J5" s="469"/>
    </row>
    <row r="6" spans="1:10" ht="23.4" x14ac:dyDescent="0.3">
      <c r="B6" s="205">
        <v>2</v>
      </c>
      <c r="C6" s="240" t="s">
        <v>3541</v>
      </c>
      <c r="D6" s="298"/>
      <c r="E6" s="298"/>
      <c r="F6" s="257">
        <v>3</v>
      </c>
      <c r="G6" s="257">
        <v>8</v>
      </c>
      <c r="H6" s="351">
        <v>2</v>
      </c>
      <c r="I6" s="654">
        <v>1</v>
      </c>
      <c r="J6" s="469"/>
    </row>
    <row r="7" spans="1:10" ht="23.4" x14ac:dyDescent="0.3">
      <c r="B7" s="200">
        <v>3</v>
      </c>
      <c r="C7" s="240"/>
      <c r="D7" s="298"/>
      <c r="E7" s="298"/>
      <c r="F7" s="257"/>
      <c r="G7" s="257"/>
      <c r="H7" s="352"/>
      <c r="I7" s="654">
        <v>1</v>
      </c>
      <c r="J7" s="469"/>
    </row>
    <row r="8" spans="1:10" ht="23.4" x14ac:dyDescent="0.3">
      <c r="B8" s="205">
        <v>4</v>
      </c>
      <c r="C8" s="240"/>
      <c r="D8" s="298"/>
      <c r="E8" s="298"/>
      <c r="F8" s="257"/>
      <c r="G8" s="257"/>
      <c r="H8" s="351"/>
      <c r="I8" s="654">
        <v>1</v>
      </c>
      <c r="J8" s="469"/>
    </row>
    <row r="9" spans="1:10" ht="23.4" x14ac:dyDescent="0.3">
      <c r="B9" s="200">
        <v>5</v>
      </c>
      <c r="C9" s="240"/>
      <c r="D9" s="298"/>
      <c r="E9" s="298"/>
      <c r="F9" s="257"/>
      <c r="G9" s="257"/>
      <c r="H9" s="352"/>
      <c r="I9" s="654">
        <v>1</v>
      </c>
      <c r="J9" s="469"/>
    </row>
    <row r="10" spans="1:10" ht="23.4" x14ac:dyDescent="0.3">
      <c r="B10" s="205">
        <v>6</v>
      </c>
      <c r="C10" s="240"/>
      <c r="D10" s="298"/>
      <c r="E10" s="298"/>
      <c r="F10" s="257"/>
      <c r="G10" s="257"/>
      <c r="H10" s="351"/>
      <c r="I10" s="654">
        <v>1</v>
      </c>
      <c r="J10" s="469"/>
    </row>
    <row r="11" spans="1:10" ht="23.4" x14ac:dyDescent="0.3">
      <c r="B11" s="200">
        <v>7</v>
      </c>
      <c r="C11" s="240"/>
      <c r="D11" s="298"/>
      <c r="E11" s="298"/>
      <c r="F11" s="257"/>
      <c r="G11" s="257"/>
      <c r="H11" s="352"/>
      <c r="I11" s="654">
        <v>1</v>
      </c>
      <c r="J11" s="469"/>
    </row>
    <row r="12" spans="1:10" ht="23.4" x14ac:dyDescent="0.3">
      <c r="B12" s="205">
        <v>8</v>
      </c>
      <c r="C12" s="240"/>
      <c r="D12" s="298"/>
      <c r="E12" s="298"/>
      <c r="F12" s="257"/>
      <c r="G12" s="257"/>
      <c r="H12" s="351"/>
      <c r="I12" s="654">
        <v>1</v>
      </c>
      <c r="J12" s="469"/>
    </row>
    <row r="13" spans="1:10" ht="23.4" x14ac:dyDescent="0.3">
      <c r="B13" s="200">
        <v>9</v>
      </c>
      <c r="C13" s="240"/>
      <c r="D13" s="298"/>
      <c r="E13" s="298"/>
      <c r="F13" s="257"/>
      <c r="G13" s="257"/>
      <c r="H13" s="352"/>
      <c r="I13" s="654">
        <v>1</v>
      </c>
      <c r="J13" s="469"/>
    </row>
    <row r="14" spans="1:10" ht="23.4" x14ac:dyDescent="0.3">
      <c r="B14" s="210">
        <v>10</v>
      </c>
      <c r="C14" s="240"/>
      <c r="D14" s="299"/>
      <c r="E14" s="299"/>
      <c r="F14" s="300"/>
      <c r="G14" s="300"/>
      <c r="H14" s="353"/>
      <c r="I14" s="654">
        <v>1</v>
      </c>
      <c r="J14" s="469"/>
    </row>
    <row r="15" spans="1:10" ht="1.2" customHeight="1" x14ac:dyDescent="0.3">
      <c r="C15" s="240" t="s">
        <v>3539</v>
      </c>
    </row>
    <row r="16" spans="1:10" x14ac:dyDescent="0.3">
      <c r="B16" s="999" t="s">
        <v>1152</v>
      </c>
      <c r="C16" s="469"/>
    </row>
    <row r="21" spans="6:6" x14ac:dyDescent="0.3">
      <c r="F21" s="1244"/>
    </row>
    <row r="22" spans="6:6" x14ac:dyDescent="0.3">
      <c r="F22" s="1244"/>
    </row>
    <row r="23" spans="6:6" x14ac:dyDescent="0.3">
      <c r="F23" s="1244"/>
    </row>
    <row r="24" spans="6:6" x14ac:dyDescent="0.3">
      <c r="F24" s="1244"/>
    </row>
    <row r="25" spans="6:6" x14ac:dyDescent="0.3">
      <c r="F25" s="1244"/>
    </row>
    <row r="26" spans="6:6" x14ac:dyDescent="0.3">
      <c r="F26" s="1244"/>
    </row>
    <row r="27" spans="6:6" x14ac:dyDescent="0.3">
      <c r="F27" s="1244"/>
    </row>
    <row r="28" spans="6:6" x14ac:dyDescent="0.3">
      <c r="F28" s="1244"/>
    </row>
    <row r="29" spans="6:6" x14ac:dyDescent="0.3">
      <c r="F29" s="1244"/>
    </row>
    <row r="30" spans="6:6" x14ac:dyDescent="0.3">
      <c r="F30" s="1244"/>
    </row>
    <row r="54" spans="2:2" x14ac:dyDescent="0.3">
      <c r="B54" s="999" t="s">
        <v>1152</v>
      </c>
    </row>
  </sheetData>
  <sheetProtection sheet="1" objects="1" scenarios="1" formatCells="0" formatColumns="0" formatRows="0" insertHyperlinks="0" selectLockedCells="1" sort="0" autoFilter="0"/>
  <conditionalFormatting sqref="G5:G14">
    <cfRule type="iconSet" priority="4">
      <iconSet iconSet="5Rating">
        <cfvo type="percent" val="0"/>
        <cfvo type="num" val="2"/>
        <cfvo type="num" val="5"/>
        <cfvo type="num" val="7"/>
        <cfvo type="num" val="9"/>
      </iconSet>
    </cfRule>
  </conditionalFormatting>
  <conditionalFormatting sqref="B5:E5 B6:B14 D6:E14 C6:C15">
    <cfRule type="expression" dxfId="169" priority="5">
      <formula>MOD(ROW(A2),2)=0</formula>
    </cfRule>
    <cfRule type="expression" dxfId="168" priority="6">
      <formula>MOD(ROW(A3),2)=0</formula>
    </cfRule>
  </conditionalFormatting>
  <conditionalFormatting sqref="G5:H14">
    <cfRule type="expression" dxfId="167" priority="18164">
      <formula>MOD(ROW(E2),2)=0</formula>
    </cfRule>
    <cfRule type="expression" dxfId="166" priority="18165">
      <formula>MOD(ROW(E3),2)=0</formula>
    </cfRule>
  </conditionalFormatting>
  <conditionalFormatting sqref="F5:F14">
    <cfRule type="iconSet" priority="1">
      <iconSet iconSet="5Rating">
        <cfvo type="percent" val="0"/>
        <cfvo type="num" val="2"/>
        <cfvo type="num" val="5"/>
        <cfvo type="num" val="7"/>
        <cfvo type="num" val="9"/>
      </iconSet>
    </cfRule>
  </conditionalFormatting>
  <conditionalFormatting sqref="F5:F14">
    <cfRule type="expression" dxfId="165" priority="2">
      <formula>MOD(ROW(D2),2)=0</formula>
    </cfRule>
    <cfRule type="expression" dxfId="164" priority="3">
      <formula>MOD(ROW(D3),2)=0</formula>
    </cfRule>
  </conditionalFormatting>
  <dataValidations count="2">
    <dataValidation type="list" allowBlank="1" showInputMessage="1" showErrorMessage="1" sqref="H5:H15" xr:uid="{3AB9F52A-F149-4F7E-9931-B1A50ADA54E7}">
      <formula1>"1,2,3"</formula1>
    </dataValidation>
    <dataValidation type="list" allowBlank="1" showInputMessage="1" showErrorMessage="1" errorTitle="1 to 10" promptTitle="1 - 10" sqref="F5:G14" xr:uid="{993A8F84-332B-4572-8DB8-079B3472FBED}">
      <formula1>"0,1,2,3,4,5,6,7,8,9,10"</formula1>
    </dataValidation>
  </dataValidations>
  <printOptions horizontalCentered="1"/>
  <pageMargins left="0.23622047244094491" right="0.23622047244094491" top="0.19685039370078741" bottom="0.19685039370078741" header="0.19685039370078741" footer="0.19685039370078741"/>
  <pageSetup paperSize="8" scale="95"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7" id="{B4EA2D10-AB08-4274-9F04-D43BC36E58E7}">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H5:H14</xm:sqref>
        </x14:conditionalFormatting>
      </x14:conditionalFormattings>
    </ext>
  </extLs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B51D1D-2F89-4702-A9C8-77A88B6C10B5}">
  <sheetPr codeName="Tabelle35">
    <tabColor theme="3" tint="0.79998168889431442"/>
  </sheetPr>
  <dimension ref="A1:H98"/>
  <sheetViews>
    <sheetView showGridLines="0" zoomScaleNormal="100" workbookViewId="0">
      <selection activeCell="A2" sqref="A2"/>
    </sheetView>
  </sheetViews>
  <sheetFormatPr baseColWidth="10" defaultColWidth="12.5546875" defaultRowHeight="14.4" x14ac:dyDescent="0.3"/>
  <cols>
    <col min="1" max="1" width="7" style="469" customWidth="1"/>
    <col min="2" max="2" width="4.5546875" style="764" customWidth="1"/>
    <col min="3" max="3" width="20.6640625" style="764" customWidth="1"/>
    <col min="4" max="4" width="15.6640625" style="764" customWidth="1"/>
    <col min="5" max="5" width="17.33203125" style="764" customWidth="1"/>
    <col min="6" max="6" width="16.33203125" style="764" bestFit="1" customWidth="1"/>
    <col min="7" max="7" width="4.6640625" style="764" customWidth="1"/>
    <col min="8" max="8" width="44.33203125" style="764" customWidth="1"/>
    <col min="9" max="17" width="4" style="764" customWidth="1"/>
    <col min="18" max="16384" width="12.5546875" style="764"/>
  </cols>
  <sheetData>
    <row r="1" spans="1:8" s="641" customFormat="1" ht="42" customHeight="1" x14ac:dyDescent="0.6">
      <c r="A1" s="595"/>
      <c r="B1" s="638" t="str">
        <f ca="1">' '!A439</f>
        <v>M A T R I C E   B C G</v>
      </c>
      <c r="C1" s="639"/>
      <c r="D1" s="639"/>
      <c r="E1" s="639"/>
      <c r="F1" s="639"/>
      <c r="G1" s="639"/>
      <c r="H1" s="640"/>
    </row>
    <row r="2" spans="1:8" s="641" customFormat="1" ht="1.2" customHeight="1" x14ac:dyDescent="0.3">
      <c r="A2" s="102"/>
      <c r="B2" s="1136"/>
      <c r="C2" s="908"/>
      <c r="D2" s="908"/>
      <c r="E2" s="908"/>
      <c r="F2" s="908"/>
      <c r="G2" s="908"/>
      <c r="H2" s="908"/>
    </row>
    <row r="3" spans="1:8" s="469" customFormat="1" ht="22.5" customHeight="1" x14ac:dyDescent="0.3">
      <c r="A3" s="41"/>
      <c r="B3" s="645"/>
    </row>
    <row r="4" spans="1:8" x14ac:dyDescent="0.3">
      <c r="A4" s="997"/>
    </row>
    <row r="14" spans="1:8" x14ac:dyDescent="0.3">
      <c r="H14" s="641"/>
    </row>
    <row r="30" spans="3:3" x14ac:dyDescent="0.3">
      <c r="C30" s="469"/>
    </row>
    <row r="31" spans="3:3" x14ac:dyDescent="0.3">
      <c r="C31" s="469"/>
    </row>
    <row r="32" spans="3:3" ht="75.75" customHeight="1" x14ac:dyDescent="0.3"/>
    <row r="33" spans="1:8" ht="32.25" customHeight="1" x14ac:dyDescent="0.3">
      <c r="B33" s="1245" t="str">
        <f ca="1">' '!A382</f>
        <v>No.</v>
      </c>
      <c r="C33" s="1246" t="str">
        <f ca="1">' '!A451</f>
        <v>Produit</v>
      </c>
      <c r="D33" s="1246" t="str">
        <f ca="1">' '!A442</f>
        <v>Chiffre d'affaires</v>
      </c>
      <c r="E33" s="1246" t="str">
        <f ca="1">' '!A443</f>
        <v>Croissance du marché</v>
      </c>
      <c r="F33" s="1247" t="str">
        <f ca="1">' '!A441</f>
        <v>Part de marché relative</v>
      </c>
      <c r="G33" s="1248"/>
      <c r="H33" s="1249" t="str">
        <f ca="1">' '!A445</f>
        <v>Remarques</v>
      </c>
    </row>
    <row r="34" spans="1:8" ht="23.4" x14ac:dyDescent="0.3">
      <c r="B34" s="1250">
        <v>1</v>
      </c>
      <c r="C34" s="1251" t="str">
        <f>IF(Produkte!$C$6="","",Produkte!$C$6)</f>
        <v>Product 1</v>
      </c>
      <c r="D34" s="301">
        <v>2</v>
      </c>
      <c r="E34" s="302">
        <v>6</v>
      </c>
      <c r="F34" s="303">
        <v>4</v>
      </c>
      <c r="G34" s="304"/>
      <c r="H34" s="305"/>
    </row>
    <row r="35" spans="1:8" ht="23.4" x14ac:dyDescent="0.3">
      <c r="B35" s="1252">
        <v>2</v>
      </c>
      <c r="C35" s="1253" t="str">
        <f>IF(Produkte!$C$7="","",Produkte!$C$7)</f>
        <v>Product 2</v>
      </c>
      <c r="D35" s="301">
        <v>1</v>
      </c>
      <c r="E35" s="302">
        <v>8</v>
      </c>
      <c r="F35" s="303">
        <v>8</v>
      </c>
      <c r="G35" s="1254"/>
      <c r="H35" s="305"/>
    </row>
    <row r="36" spans="1:8" ht="23.4" x14ac:dyDescent="0.3">
      <c r="B36" s="1255">
        <v>3</v>
      </c>
      <c r="C36" s="1256" t="str">
        <f>IF(Produkte!$C$8="","",Produkte!$C$8)</f>
        <v/>
      </c>
      <c r="D36" s="301"/>
      <c r="E36" s="302"/>
      <c r="F36" s="303"/>
      <c r="G36" s="304"/>
      <c r="H36" s="305"/>
    </row>
    <row r="37" spans="1:8" ht="23.4" x14ac:dyDescent="0.3">
      <c r="B37" s="1257">
        <v>4</v>
      </c>
      <c r="C37" s="1258" t="str">
        <f>IF(Produkte!$C$9="","",Produkte!$C$9)</f>
        <v/>
      </c>
      <c r="D37" s="301"/>
      <c r="E37" s="302"/>
      <c r="F37" s="303"/>
      <c r="G37" s="304"/>
      <c r="H37" s="305"/>
    </row>
    <row r="38" spans="1:8" ht="23.4" x14ac:dyDescent="0.3">
      <c r="B38" s="1259">
        <v>5</v>
      </c>
      <c r="C38" s="1260" t="str">
        <f>IF(Produkte!$C$10="","",Produkte!$C$10)</f>
        <v/>
      </c>
      <c r="D38" s="301"/>
      <c r="E38" s="302"/>
      <c r="F38" s="303"/>
      <c r="G38" s="304"/>
      <c r="H38" s="305"/>
    </row>
    <row r="39" spans="1:8" ht="23.4" x14ac:dyDescent="0.3">
      <c r="B39" s="1261">
        <v>6</v>
      </c>
      <c r="C39" s="1262" t="str">
        <f>IF(Produkte!$C$11="","",Produkte!$C$11)</f>
        <v/>
      </c>
      <c r="D39" s="301"/>
      <c r="E39" s="302"/>
      <c r="F39" s="303"/>
      <c r="G39" s="304"/>
      <c r="H39" s="305"/>
    </row>
    <row r="40" spans="1:8" ht="23.4" x14ac:dyDescent="0.3">
      <c r="B40" s="1263">
        <v>7</v>
      </c>
      <c r="C40" s="1264" t="str">
        <f>IF(Produkte!$C$12="","",Produkte!$C$12)</f>
        <v/>
      </c>
      <c r="D40" s="301"/>
      <c r="E40" s="302"/>
      <c r="F40" s="303"/>
      <c r="G40" s="304"/>
      <c r="H40" s="305"/>
    </row>
    <row r="41" spans="1:8" ht="23.4" x14ac:dyDescent="0.3">
      <c r="B41" s="1265">
        <v>8</v>
      </c>
      <c r="C41" s="1266" t="str">
        <f>IF(Produkte!$C$13="","",Produkte!$C$13)</f>
        <v/>
      </c>
      <c r="D41" s="301"/>
      <c r="E41" s="302"/>
      <c r="F41" s="303"/>
      <c r="G41" s="304"/>
      <c r="H41" s="305"/>
    </row>
    <row r="42" spans="1:8" ht="23.4" x14ac:dyDescent="0.3">
      <c r="B42" s="1267">
        <v>9</v>
      </c>
      <c r="C42" s="1268" t="str">
        <f>IF(Produkte!$C$14="","",Produkte!$C$14)</f>
        <v/>
      </c>
      <c r="D42" s="301"/>
      <c r="E42" s="302"/>
      <c r="F42" s="303"/>
      <c r="G42" s="304"/>
      <c r="H42" s="305"/>
    </row>
    <row r="43" spans="1:8" ht="23.4" x14ac:dyDescent="0.3">
      <c r="B43" s="1269">
        <v>10</v>
      </c>
      <c r="C43" s="1270" t="str">
        <f>IF(Produkte!$C$15="","",Produkte!$C$15)</f>
        <v/>
      </c>
      <c r="D43" s="306"/>
      <c r="E43" s="307"/>
      <c r="F43" s="308"/>
      <c r="G43" s="304"/>
      <c r="H43" s="309"/>
    </row>
    <row r="44" spans="1:8" x14ac:dyDescent="0.3">
      <c r="B44" s="999" t="s">
        <v>1152</v>
      </c>
      <c r="C44" s="469"/>
    </row>
    <row r="47" spans="1:8" s="641" customFormat="1" ht="42" customHeight="1" x14ac:dyDescent="0.3">
      <c r="A47" s="595"/>
      <c r="B47" s="639" t="str">
        <f ca="1">' '!A454</f>
        <v>M A T R I C E   M c   K I N S E Y</v>
      </c>
      <c r="C47" s="639"/>
      <c r="D47" s="639"/>
      <c r="E47" s="639"/>
      <c r="F47" s="639"/>
      <c r="G47" s="639"/>
      <c r="H47" s="640"/>
    </row>
    <row r="48" spans="1:8" s="469" customFormat="1" ht="22.5" customHeight="1" x14ac:dyDescent="0.3">
      <c r="A48" s="41"/>
      <c r="B48" s="1271"/>
    </row>
    <row r="49" spans="1:8" ht="7.5" customHeight="1" x14ac:dyDescent="0.3">
      <c r="A49" s="41"/>
      <c r="C49" s="469"/>
    </row>
    <row r="50" spans="1:8" ht="33.75" customHeight="1" x14ac:dyDescent="0.3">
      <c r="A50" s="41"/>
      <c r="B50" s="1245" t="str">
        <f ca="1">' '!A382</f>
        <v>No.</v>
      </c>
      <c r="C50" s="1246" t="str">
        <f ca="1">' '!A451</f>
        <v>Produit</v>
      </c>
      <c r="D50" s="1246" t="str">
        <f ca="1">' '!A442</f>
        <v>Chiffre d'affaires</v>
      </c>
      <c r="E50" s="1246" t="str">
        <f ca="1">' '!A457</f>
        <v>Position concurrentielle</v>
      </c>
      <c r="F50" s="1247" t="str">
        <f ca="1">' '!A455</f>
        <v>Attrait du marché</v>
      </c>
      <c r="G50" s="1272"/>
      <c r="H50" s="1249" t="str">
        <f ca="1">' '!A445</f>
        <v>Remarques</v>
      </c>
    </row>
    <row r="51" spans="1:8" ht="23.4" x14ac:dyDescent="0.3">
      <c r="A51" s="41"/>
      <c r="B51" s="1250">
        <v>1</v>
      </c>
      <c r="C51" s="1251" t="str">
        <f>IF(Produkte!$C$6="","",Produkte!$C$6)</f>
        <v>Product 1</v>
      </c>
      <c r="D51" s="301">
        <v>1</v>
      </c>
      <c r="E51" s="302">
        <v>3</v>
      </c>
      <c r="F51" s="303">
        <v>3</v>
      </c>
      <c r="G51" s="304"/>
      <c r="H51" s="305"/>
    </row>
    <row r="52" spans="1:8" ht="23.4" x14ac:dyDescent="0.3">
      <c r="A52" s="41"/>
      <c r="B52" s="1252">
        <v>2</v>
      </c>
      <c r="C52" s="1253" t="str">
        <f>IF(Produkte!$C$7="","",Produkte!$C$7)</f>
        <v>Product 2</v>
      </c>
      <c r="D52" s="301">
        <v>2</v>
      </c>
      <c r="E52" s="302">
        <v>6</v>
      </c>
      <c r="F52" s="303">
        <v>7</v>
      </c>
      <c r="G52" s="1254"/>
      <c r="H52" s="305"/>
    </row>
    <row r="53" spans="1:8" ht="23.4" x14ac:dyDescent="0.3">
      <c r="A53" s="41"/>
      <c r="B53" s="1255">
        <v>3</v>
      </c>
      <c r="C53" s="1256" t="str">
        <f>IF(Produkte!$C$8="","",Produkte!$C$8)</f>
        <v/>
      </c>
      <c r="D53" s="301"/>
      <c r="E53" s="302"/>
      <c r="F53" s="303"/>
      <c r="G53" s="304"/>
      <c r="H53" s="305"/>
    </row>
    <row r="54" spans="1:8" ht="23.4" x14ac:dyDescent="0.3">
      <c r="A54" s="41"/>
      <c r="B54" s="1257">
        <v>4</v>
      </c>
      <c r="C54" s="1258" t="str">
        <f>IF(Produkte!$C$9="","",Produkte!$C$9)</f>
        <v/>
      </c>
      <c r="D54" s="301"/>
      <c r="E54" s="302"/>
      <c r="F54" s="303"/>
      <c r="G54" s="304"/>
      <c r="H54" s="305"/>
    </row>
    <row r="55" spans="1:8" ht="23.4" x14ac:dyDescent="0.3">
      <c r="A55" s="41"/>
      <c r="B55" s="1259">
        <v>5</v>
      </c>
      <c r="C55" s="1260" t="str">
        <f>IF(Produkte!$C$10="","",Produkte!$C$10)</f>
        <v/>
      </c>
      <c r="D55" s="301"/>
      <c r="E55" s="302"/>
      <c r="F55" s="303"/>
      <c r="G55" s="304"/>
      <c r="H55" s="305"/>
    </row>
    <row r="56" spans="1:8" ht="23.4" x14ac:dyDescent="0.3">
      <c r="A56" s="41"/>
      <c r="B56" s="1261">
        <v>6</v>
      </c>
      <c r="C56" s="1262" t="str">
        <f>IF(Produkte!$C$11="","",Produkte!$C$11)</f>
        <v/>
      </c>
      <c r="D56" s="301"/>
      <c r="E56" s="302"/>
      <c r="F56" s="303"/>
      <c r="G56" s="304"/>
      <c r="H56" s="305"/>
    </row>
    <row r="57" spans="1:8" ht="23.4" x14ac:dyDescent="0.3">
      <c r="A57" s="41"/>
      <c r="B57" s="1263">
        <v>7</v>
      </c>
      <c r="C57" s="1264" t="str">
        <f>IF(Produkte!$C$12="","",Produkte!$C$12)</f>
        <v/>
      </c>
      <c r="D57" s="301"/>
      <c r="E57" s="302"/>
      <c r="F57" s="303"/>
      <c r="G57" s="304"/>
      <c r="H57" s="305"/>
    </row>
    <row r="58" spans="1:8" ht="23.4" x14ac:dyDescent="0.3">
      <c r="A58" s="41"/>
      <c r="B58" s="1265">
        <v>8</v>
      </c>
      <c r="C58" s="1266" t="str">
        <f>IF(Produkte!$C$13="","",Produkte!$C$13)</f>
        <v/>
      </c>
      <c r="D58" s="301"/>
      <c r="E58" s="302"/>
      <c r="F58" s="303"/>
      <c r="G58" s="304"/>
      <c r="H58" s="305"/>
    </row>
    <row r="59" spans="1:8" ht="23.4" x14ac:dyDescent="0.3">
      <c r="A59" s="41"/>
      <c r="B59" s="1267">
        <v>9</v>
      </c>
      <c r="C59" s="1268" t="str">
        <f>IF(Produkte!$C$14="","",Produkte!$C$14)</f>
        <v/>
      </c>
      <c r="D59" s="301"/>
      <c r="E59" s="302"/>
      <c r="F59" s="303"/>
      <c r="G59" s="304"/>
      <c r="H59" s="305"/>
    </row>
    <row r="60" spans="1:8" ht="23.4" x14ac:dyDescent="0.3">
      <c r="A60" s="41"/>
      <c r="B60" s="1269">
        <v>10</v>
      </c>
      <c r="C60" s="1270" t="str">
        <f>IF(Produkte!$C$15="","",Produkte!$C$15)</f>
        <v/>
      </c>
      <c r="D60" s="306"/>
      <c r="E60" s="307"/>
      <c r="F60" s="308"/>
      <c r="G60" s="304"/>
      <c r="H60" s="309"/>
    </row>
    <row r="61" spans="1:8" x14ac:dyDescent="0.3">
      <c r="A61" s="41"/>
    </row>
    <row r="62" spans="1:8" x14ac:dyDescent="0.3">
      <c r="A62" s="41"/>
    </row>
    <row r="63" spans="1:8" x14ac:dyDescent="0.3">
      <c r="A63" s="41"/>
    </row>
    <row r="64" spans="1:8" x14ac:dyDescent="0.3">
      <c r="A64" s="41"/>
    </row>
    <row r="65" spans="1:1" x14ac:dyDescent="0.3">
      <c r="A65" s="41"/>
    </row>
    <row r="66" spans="1:1" x14ac:dyDescent="0.3">
      <c r="A66" s="41"/>
    </row>
    <row r="67" spans="1:1" x14ac:dyDescent="0.3">
      <c r="A67" s="41"/>
    </row>
    <row r="68" spans="1:1" x14ac:dyDescent="0.3">
      <c r="A68" s="41"/>
    </row>
    <row r="69" spans="1:1" x14ac:dyDescent="0.3">
      <c r="A69" s="41"/>
    </row>
    <row r="70" spans="1:1" x14ac:dyDescent="0.3">
      <c r="A70" s="41"/>
    </row>
    <row r="71" spans="1:1" x14ac:dyDescent="0.3">
      <c r="A71" s="41"/>
    </row>
    <row r="72" spans="1:1" x14ac:dyDescent="0.3">
      <c r="A72" s="41"/>
    </row>
    <row r="73" spans="1:1" x14ac:dyDescent="0.3">
      <c r="A73" s="41"/>
    </row>
    <row r="74" spans="1:1" x14ac:dyDescent="0.3">
      <c r="A74" s="41"/>
    </row>
    <row r="75" spans="1:1" x14ac:dyDescent="0.3">
      <c r="A75" s="41"/>
    </row>
    <row r="76" spans="1:1" x14ac:dyDescent="0.3">
      <c r="A76" s="41"/>
    </row>
    <row r="77" spans="1:1" x14ac:dyDescent="0.3">
      <c r="A77" s="41"/>
    </row>
    <row r="78" spans="1:1" x14ac:dyDescent="0.3">
      <c r="A78" s="41"/>
    </row>
    <row r="79" spans="1:1" x14ac:dyDescent="0.3">
      <c r="A79" s="41"/>
    </row>
    <row r="80" spans="1:1" x14ac:dyDescent="0.3">
      <c r="A80" s="41"/>
    </row>
    <row r="81" spans="1:1" x14ac:dyDescent="0.3">
      <c r="A81" s="41"/>
    </row>
    <row r="82" spans="1:1" x14ac:dyDescent="0.3">
      <c r="A82" s="41"/>
    </row>
    <row r="83" spans="1:1" x14ac:dyDescent="0.3">
      <c r="A83" s="41"/>
    </row>
    <row r="84" spans="1:1" x14ac:dyDescent="0.3">
      <c r="A84" s="41"/>
    </row>
    <row r="85" spans="1:1" x14ac:dyDescent="0.3">
      <c r="A85" s="41"/>
    </row>
    <row r="86" spans="1:1" x14ac:dyDescent="0.3">
      <c r="A86" s="41"/>
    </row>
    <row r="87" spans="1:1" x14ac:dyDescent="0.3">
      <c r="A87" s="41"/>
    </row>
    <row r="88" spans="1:1" x14ac:dyDescent="0.3">
      <c r="A88" s="41"/>
    </row>
    <row r="89" spans="1:1" x14ac:dyDescent="0.3">
      <c r="A89" s="41"/>
    </row>
    <row r="90" spans="1:1" x14ac:dyDescent="0.3">
      <c r="A90" s="41"/>
    </row>
    <row r="91" spans="1:1" x14ac:dyDescent="0.3">
      <c r="A91" s="41"/>
    </row>
    <row r="92" spans="1:1" x14ac:dyDescent="0.3">
      <c r="A92" s="41"/>
    </row>
    <row r="93" spans="1:1" x14ac:dyDescent="0.3">
      <c r="A93" s="41"/>
    </row>
    <row r="94" spans="1:1" x14ac:dyDescent="0.3">
      <c r="A94" s="41"/>
    </row>
    <row r="95" spans="1:1" x14ac:dyDescent="0.3">
      <c r="A95" s="41"/>
    </row>
    <row r="96" spans="1:1" x14ac:dyDescent="0.3">
      <c r="A96" s="41"/>
    </row>
    <row r="97" spans="1:3" ht="1.2" customHeight="1" x14ac:dyDescent="0.3">
      <c r="A97" s="41"/>
    </row>
    <row r="98" spans="1:3" x14ac:dyDescent="0.3">
      <c r="A98" s="41"/>
      <c r="B98" s="999" t="s">
        <v>1152</v>
      </c>
      <c r="C98" s="469"/>
    </row>
  </sheetData>
  <sheetProtection sheet="1" objects="1" scenarios="1" formatCells="0" formatColumns="0" formatRows="0" insertHyperlinks="0" selectLockedCells="1" sort="0" autoFilter="0"/>
  <conditionalFormatting sqref="E34:E43">
    <cfRule type="iconSet" priority="14">
      <iconSet iconSet="5Rating">
        <cfvo type="percent" val="0"/>
        <cfvo type="num" val="2"/>
        <cfvo type="num" val="5"/>
        <cfvo type="num" val="7"/>
        <cfvo type="num" val="9"/>
      </iconSet>
    </cfRule>
  </conditionalFormatting>
  <conditionalFormatting sqref="F34:F43">
    <cfRule type="iconSet" priority="13">
      <iconSet iconSet="5Rating">
        <cfvo type="percent" val="0"/>
        <cfvo type="num" val="2"/>
        <cfvo type="num" val="5"/>
        <cfvo type="num" val="7"/>
        <cfvo type="num" val="9"/>
      </iconSet>
    </cfRule>
  </conditionalFormatting>
  <conditionalFormatting sqref="D34:F43">
    <cfRule type="expression" dxfId="163" priority="15">
      <formula>MOD(ROW(C31),2)=0</formula>
    </cfRule>
    <cfRule type="expression" dxfId="162" priority="16">
      <formula>MOD(ROW(C32),2)=0</formula>
    </cfRule>
  </conditionalFormatting>
  <conditionalFormatting sqref="H34:H43">
    <cfRule type="expression" dxfId="161" priority="9">
      <formula>MOD(ROW(G31),2)=0</formula>
    </cfRule>
    <cfRule type="expression" dxfId="160" priority="10">
      <formula>MOD(ROW(G32),2)=0</formula>
    </cfRule>
  </conditionalFormatting>
  <conditionalFormatting sqref="H34:H43">
    <cfRule type="iconSet" priority="11">
      <iconSet iconSet="5Rating">
        <cfvo type="percent" val="0"/>
        <cfvo type="num" val="2"/>
        <cfvo type="num" val="5"/>
        <cfvo type="num" val="7"/>
        <cfvo type="num" val="9"/>
      </iconSet>
    </cfRule>
  </conditionalFormatting>
  <conditionalFormatting sqref="E51:E60">
    <cfRule type="iconSet" priority="6">
      <iconSet iconSet="5Rating">
        <cfvo type="percent" val="0"/>
        <cfvo type="num" val="2"/>
        <cfvo type="num" val="5"/>
        <cfvo type="num" val="7"/>
        <cfvo type="num" val="9"/>
      </iconSet>
    </cfRule>
  </conditionalFormatting>
  <conditionalFormatting sqref="F51:F60">
    <cfRule type="iconSet" priority="5">
      <iconSet iconSet="5Rating">
        <cfvo type="percent" val="0"/>
        <cfvo type="num" val="2"/>
        <cfvo type="num" val="5"/>
        <cfvo type="num" val="7"/>
        <cfvo type="num" val="9"/>
      </iconSet>
    </cfRule>
  </conditionalFormatting>
  <conditionalFormatting sqref="D51:F60">
    <cfRule type="expression" dxfId="159" priority="7">
      <formula>MOD(ROW(C48),2)=0</formula>
    </cfRule>
    <cfRule type="expression" dxfId="158" priority="8">
      <formula>MOD(ROW(C49),2)=0</formula>
    </cfRule>
  </conditionalFormatting>
  <conditionalFormatting sqref="H51:H60">
    <cfRule type="expression" dxfId="157" priority="1">
      <formula>MOD(ROW(G48),2)=0</formula>
    </cfRule>
    <cfRule type="expression" dxfId="156" priority="2">
      <formula>MOD(ROW(G49),2)=0</formula>
    </cfRule>
  </conditionalFormatting>
  <conditionalFormatting sqref="H51:H60">
    <cfRule type="iconSet" priority="3">
      <iconSet iconSet="5Rating">
        <cfvo type="percent" val="0"/>
        <cfvo type="num" val="2"/>
        <cfvo type="num" val="5"/>
        <cfvo type="num" val="7"/>
        <cfvo type="num" val="9"/>
      </iconSet>
    </cfRule>
  </conditionalFormatting>
  <dataValidations count="4">
    <dataValidation type="list" allowBlank="1" showInputMessage="1" showErrorMessage="1" sqref="D61:E97 F57" xr:uid="{7D4FA6DD-9D04-4836-B606-F50748516D1A}">
      <formula1>"1,2,3,4,5,6,7,8,9,10"</formula1>
    </dataValidation>
    <dataValidation type="list" allowBlank="1" showInputMessage="1" showErrorMessage="1" sqref="G61:H97" xr:uid="{ADEDF8B9-3FA6-421B-BE95-A698A5FD2E2B}">
      <formula1>"1,2,3"</formula1>
    </dataValidation>
    <dataValidation type="list" allowBlank="1" showInputMessage="1" showErrorMessage="1" sqref="D51:D60 D34:D43" xr:uid="{78A1EF9B-1912-457B-87E0-82AC94A97BEA}">
      <formula1>"0,1,2,3,4"</formula1>
    </dataValidation>
    <dataValidation type="list" allowBlank="1" showInputMessage="1" showErrorMessage="1" sqref="F58:F60 E51:E60 F51:F56 E34:F43" xr:uid="{5F47AD05-4A72-4E9F-A04F-748BD4F5B654}">
      <formula1>"0,1,2,3,4,5,6,7,8,9,10"</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rowBreaks count="1" manualBreakCount="1">
    <brk id="45"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12" id="{8141FED3-9AC1-4CB1-A007-ED1FE47FB003}">
            <x14:iconSet iconSet="5Boxes">
              <x14:cfvo type="percent">
                <xm:f>0</xm:f>
              </x14:cfvo>
              <x14:cfvo type="num">
                <xm:f>1</xm:f>
              </x14:cfvo>
              <x14:cfvo type="num">
                <xm:f>2</xm:f>
              </x14:cfvo>
              <x14:cfvo type="num">
                <xm:f>3</xm:f>
              </x14:cfvo>
              <x14:cfvo type="num">
                <xm:f>4</xm:f>
              </x14:cfvo>
            </x14:iconSet>
          </x14:cfRule>
          <xm:sqref>D34:D43</xm:sqref>
        </x14:conditionalFormatting>
        <x14:conditionalFormatting xmlns:xm="http://schemas.microsoft.com/office/excel/2006/main">
          <x14:cfRule type="iconSet" priority="4" id="{9C76202A-722D-4C98-9FB9-DD9CFA8C0E43}">
            <x14:iconSet iconSet="5Boxes">
              <x14:cfvo type="percent">
                <xm:f>0</xm:f>
              </x14:cfvo>
              <x14:cfvo type="num">
                <xm:f>1</xm:f>
              </x14:cfvo>
              <x14:cfvo type="num">
                <xm:f>2</xm:f>
              </x14:cfvo>
              <x14:cfvo type="num">
                <xm:f>3</xm:f>
              </x14:cfvo>
              <x14:cfvo type="num">
                <xm:f>4</xm:f>
              </x14:cfvo>
            </x14:iconSet>
          </x14:cfRule>
          <xm:sqref>D51:D60</xm:sqref>
        </x14:conditionalFormatting>
      </x14:conditionalFormatting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44070-EF96-443A-9DDD-5A1E9F046BA9}">
  <sheetPr codeName="Tabelle36">
    <tabColor theme="3" tint="0.79998168889431442"/>
    <pageSetUpPr fitToPage="1"/>
  </sheetPr>
  <dimension ref="A1:X71"/>
  <sheetViews>
    <sheetView showGridLines="0" zoomScaleNormal="100" workbookViewId="0">
      <pane ySplit="1" topLeftCell="A3" activePane="bottomLeft" state="frozen"/>
      <selection activeCell="C5" sqref="C5:D5"/>
      <selection pane="bottomLeft" activeCell="F28" sqref="F28:F32"/>
    </sheetView>
  </sheetViews>
  <sheetFormatPr baseColWidth="10" defaultColWidth="11.44140625" defaultRowHeight="14.4" x14ac:dyDescent="0.3"/>
  <cols>
    <col min="1" max="1" width="7" style="41" customWidth="1"/>
    <col min="2" max="2" width="4" style="41" customWidth="1"/>
    <col min="3" max="3" width="51.33203125" style="41" customWidth="1"/>
    <col min="4" max="4" width="4.44140625" style="41" customWidth="1"/>
    <col min="5" max="5" width="1" style="41" customWidth="1"/>
    <col min="6" max="6" width="4" style="41" customWidth="1"/>
    <col min="7" max="7" width="51.33203125" style="41" customWidth="1"/>
    <col min="8" max="8" width="4.44140625" style="41" customWidth="1"/>
    <col min="9" max="9" width="1.33203125" style="41" customWidth="1"/>
    <col min="10" max="10" width="4.33203125" style="41" customWidth="1"/>
    <col min="11" max="11" width="51.33203125" style="41" customWidth="1"/>
    <col min="12" max="12" width="4.44140625" style="41" customWidth="1"/>
    <col min="13" max="13" width="2.6640625" style="41" customWidth="1"/>
    <col min="14" max="14" width="5.44140625" style="41" customWidth="1"/>
    <col min="15" max="15" width="1.33203125" style="41" customWidth="1"/>
    <col min="16" max="22" width="5.44140625" style="41" customWidth="1"/>
    <col min="23" max="23" width="20" style="470" hidden="1" customWidth="1"/>
    <col min="24" max="24" width="47.6640625" style="470" hidden="1" customWidth="1"/>
    <col min="25" max="30" width="5.44140625" style="41" customWidth="1"/>
    <col min="31" max="31" width="4.33203125" style="41" customWidth="1"/>
    <col min="32" max="43" width="5.44140625" style="41" customWidth="1"/>
    <col min="44" max="16384" width="11.44140625" style="41"/>
  </cols>
  <sheetData>
    <row r="1" spans="1:12" s="40" customFormat="1" ht="43.95" customHeight="1" x14ac:dyDescent="0.6">
      <c r="A1" s="595"/>
      <c r="B1" s="607" t="str">
        <f ca="1">' '!A892</f>
        <v xml:space="preserve">S T R A T É G I E S </v>
      </c>
      <c r="C1" s="671"/>
      <c r="D1" s="595"/>
      <c r="E1" s="595"/>
      <c r="F1" s="671"/>
      <c r="G1" s="595"/>
      <c r="H1" s="1273"/>
      <c r="I1" s="596"/>
      <c r="J1" s="1274"/>
      <c r="K1" s="595"/>
      <c r="L1" s="1150"/>
    </row>
    <row r="2" spans="1:12" s="40" customFormat="1" ht="0.45" customHeight="1" x14ac:dyDescent="0.3">
      <c r="A2" s="102"/>
      <c r="B2" s="102"/>
      <c r="C2" s="102"/>
      <c r="D2" s="102"/>
      <c r="E2" s="102"/>
      <c r="F2" s="102"/>
      <c r="G2" s="102"/>
      <c r="H2" s="1275"/>
      <c r="I2" s="215"/>
      <c r="J2" s="102"/>
      <c r="K2" s="102"/>
      <c r="L2" s="1275"/>
    </row>
    <row r="3" spans="1:12" ht="24" customHeight="1" x14ac:dyDescent="0.3">
      <c r="F3" s="1152"/>
    </row>
    <row r="4" spans="1:12" ht="19.5" customHeight="1" x14ac:dyDescent="0.3">
      <c r="D4" s="1487" t="str">
        <f ca="1">' '!A901</f>
        <v>Facteurs internes</v>
      </c>
      <c r="F4" s="1276"/>
      <c r="G4" s="1277" t="str">
        <f ca="1">' '!A623</f>
        <v>Forces</v>
      </c>
      <c r="H4" s="1175"/>
      <c r="I4" s="983"/>
      <c r="J4" s="1278"/>
      <c r="K4" s="1279" t="str">
        <f ca="1">' '!A624</f>
        <v>Faiblesses</v>
      </c>
      <c r="L4" s="1280"/>
    </row>
    <row r="5" spans="1:12" x14ac:dyDescent="0.3">
      <c r="D5" s="1487"/>
      <c r="F5" s="1281" t="s">
        <v>83</v>
      </c>
      <c r="G5" s="1282" t="str">
        <f>IF('Swot-Analyse'!C7&lt;&gt;"",'Swot-Analyse'!C7,"")</f>
        <v>Zweisprachigkeit</v>
      </c>
      <c r="H5" s="1283">
        <f>IF('Swot-Analyse'!F7&lt;&gt;"",'Swot-Analyse'!F7,"")</f>
        <v>2</v>
      </c>
      <c r="I5" s="1284"/>
      <c r="J5" s="1281" t="s">
        <v>1691</v>
      </c>
      <c r="K5" s="1282" t="str">
        <f>IF('Swot-Analyse'!I7&lt;&gt;"",'Swot-Analyse'!I7,"")</f>
        <v>Zweisprachigkeit- sehr französischlastig</v>
      </c>
      <c r="L5" s="1285">
        <f>IF('Swot-Analyse'!L7&lt;&gt;"",'Swot-Analyse'!L7,"")</f>
        <v>2</v>
      </c>
    </row>
    <row r="6" spans="1:12" x14ac:dyDescent="0.3">
      <c r="D6" s="1487"/>
      <c r="F6" s="1286" t="s">
        <v>84</v>
      </c>
      <c r="G6" s="1282" t="str">
        <f>IF('Swot-Analyse'!C8&lt;&gt;"",'Swot-Analyse'!C8,"")</f>
        <v>Infrastruktur</v>
      </c>
      <c r="H6" s="1283">
        <f>IF('Swot-Analyse'!F8&lt;&gt;"",'Swot-Analyse'!F8,"")</f>
        <v>3</v>
      </c>
      <c r="I6" s="1284"/>
      <c r="J6" s="1286" t="s">
        <v>1692</v>
      </c>
      <c r="K6" s="1282" t="str">
        <f>IF('Swot-Analyse'!I8&lt;&gt;"",'Swot-Analyse'!I8,"")</f>
        <v>Flexibilität</v>
      </c>
      <c r="L6" s="1285">
        <f>IF('Swot-Analyse'!L8&lt;&gt;"",'Swot-Analyse'!L8,"")</f>
        <v>3</v>
      </c>
    </row>
    <row r="7" spans="1:12" x14ac:dyDescent="0.3">
      <c r="D7" s="1487"/>
      <c r="F7" s="1286" t="s">
        <v>85</v>
      </c>
      <c r="G7" s="1282" t="str">
        <f>IF('Swot-Analyse'!C9&lt;&gt;"",'Swot-Analyse'!C9,"")</f>
        <v>Praxisorientierter Unterricht</v>
      </c>
      <c r="H7" s="1283">
        <f>IF('Swot-Analyse'!F9&lt;&gt;"",'Swot-Analyse'!F9,"")</f>
        <v>4</v>
      </c>
      <c r="I7" s="1284"/>
      <c r="J7" s="1286" t="s">
        <v>1693</v>
      </c>
      <c r="K7" s="1282" t="str">
        <f>IF('Swot-Analyse'!I9&lt;&gt;"",'Swot-Analyse'!I9,"")</f>
        <v>Schlechte Organisation</v>
      </c>
      <c r="L7" s="1285">
        <f>IF('Swot-Analyse'!L9&lt;&gt;"",'Swot-Analyse'!L9,"")</f>
        <v>4</v>
      </c>
    </row>
    <row r="8" spans="1:12" x14ac:dyDescent="0.3">
      <c r="D8" s="1487"/>
      <c r="F8" s="1286" t="s">
        <v>86</v>
      </c>
      <c r="G8" s="1282" t="str">
        <f>IF('Swot-Analyse'!C10&lt;&gt;"",'Swot-Analyse'!C10,"")</f>
        <v>Teilzeitmodell</v>
      </c>
      <c r="H8" s="1283">
        <f>IF('Swot-Analyse'!F10&lt;&gt;"",'Swot-Analyse'!F10,"")</f>
        <v>5</v>
      </c>
      <c r="I8" s="1284"/>
      <c r="J8" s="1286" t="s">
        <v>1694</v>
      </c>
      <c r="K8" s="1282" t="str">
        <f>IF('Swot-Analyse'!I10&lt;&gt;"",'Swot-Analyse'!I10,"")</f>
        <v>Betreuung der Studierenden</v>
      </c>
      <c r="L8" s="1285">
        <f>IF('Swot-Analyse'!L10&lt;&gt;"",'Swot-Analyse'!L10,"")</f>
        <v>4</v>
      </c>
    </row>
    <row r="9" spans="1:12" x14ac:dyDescent="0.3">
      <c r="D9" s="1487"/>
      <c r="F9" s="1286" t="s">
        <v>87</v>
      </c>
      <c r="G9" s="1282" t="str">
        <f>IF('Swot-Analyse'!C11&lt;&gt;"",'Swot-Analyse'!C11,"")</f>
        <v>Dozenten aus der Praxis</v>
      </c>
      <c r="H9" s="1283">
        <f>IF('Swot-Analyse'!F11&lt;&gt;"",'Swot-Analyse'!F11,"")</f>
        <v>5</v>
      </c>
      <c r="I9" s="1284"/>
      <c r="J9" s="1286" t="s">
        <v>1695</v>
      </c>
      <c r="K9" s="1282" t="str">
        <f>IF('Swot-Analyse'!I11&lt;&gt;"",'Swot-Analyse'!I11,"")</f>
        <v>Kommunikation mit Unternehmen</v>
      </c>
      <c r="L9" s="1285">
        <f>IF('Swot-Analyse'!L11&lt;&gt;"",'Swot-Analyse'!L11,"")</f>
        <v>2</v>
      </c>
    </row>
    <row r="10" spans="1:12" x14ac:dyDescent="0.3">
      <c r="D10" s="1487"/>
      <c r="F10" s="1286" t="s">
        <v>88</v>
      </c>
      <c r="G10" s="1282" t="str">
        <f>IF('Swot-Analyse'!C12&lt;&gt;"",'Swot-Analyse'!C12,"")</f>
        <v/>
      </c>
      <c r="H10" s="1283" t="str">
        <f>IF('Swot-Analyse'!F12&lt;&gt;"",'Swot-Analyse'!F12,"")</f>
        <v/>
      </c>
      <c r="I10" s="1284"/>
      <c r="J10" s="1286" t="s">
        <v>1696</v>
      </c>
      <c r="K10" s="1282" t="str">
        <f>IF('Swot-Analyse'!I12&lt;&gt;"",'Swot-Analyse'!I12,"")</f>
        <v>Zusammenarbeit FH Bern</v>
      </c>
      <c r="L10" s="1285" t="str">
        <f>IF('Swot-Analyse'!L12&lt;&gt;"",'Swot-Analyse'!L12,"")</f>
        <v/>
      </c>
    </row>
    <row r="11" spans="1:12" x14ac:dyDescent="0.3">
      <c r="D11" s="1487"/>
      <c r="F11" s="1286" t="s">
        <v>89</v>
      </c>
      <c r="G11" s="1282" t="str">
        <f>IF('Swot-Analyse'!C13&lt;&gt;"",'Swot-Analyse'!C13,"")</f>
        <v/>
      </c>
      <c r="H11" s="1283" t="str">
        <f>IF('Swot-Analyse'!F13&lt;&gt;"",'Swot-Analyse'!F13,"")</f>
        <v/>
      </c>
      <c r="I11" s="1284"/>
      <c r="J11" s="1286" t="s">
        <v>1697</v>
      </c>
      <c r="K11" s="1282" t="str">
        <f>IF('Swot-Analyse'!I13&lt;&gt;"",'Swot-Analyse'!I13,"")</f>
        <v/>
      </c>
      <c r="L11" s="1285" t="str">
        <f>IF('Swot-Analyse'!L13&lt;&gt;"",'Swot-Analyse'!L13,"")</f>
        <v/>
      </c>
    </row>
    <row r="12" spans="1:12" x14ac:dyDescent="0.3">
      <c r="D12" s="1487"/>
      <c r="F12" s="1286" t="s">
        <v>90</v>
      </c>
      <c r="G12" s="1282" t="str">
        <f>IF('Swot-Analyse'!C14&lt;&gt;"",'Swot-Analyse'!C14,"")</f>
        <v/>
      </c>
      <c r="H12" s="1283" t="str">
        <f>IF('Swot-Analyse'!F14&lt;&gt;"",'Swot-Analyse'!F14,"")</f>
        <v/>
      </c>
      <c r="I12" s="1284"/>
      <c r="J12" s="1286" t="s">
        <v>1698</v>
      </c>
      <c r="K12" s="1282" t="str">
        <f>IF('Swot-Analyse'!I14&lt;&gt;"",'Swot-Analyse'!I14,"")</f>
        <v/>
      </c>
      <c r="L12" s="1285" t="str">
        <f>IF('Swot-Analyse'!L14&lt;&gt;"",'Swot-Analyse'!L14,"")</f>
        <v/>
      </c>
    </row>
    <row r="13" spans="1:12" x14ac:dyDescent="0.3">
      <c r="D13" s="1487"/>
      <c r="F13" s="1286" t="s">
        <v>91</v>
      </c>
      <c r="G13" s="1282" t="str">
        <f>IF('Swot-Analyse'!C15&lt;&gt;"",'Swot-Analyse'!C15,"")</f>
        <v/>
      </c>
      <c r="H13" s="1283" t="str">
        <f>IF('Swot-Analyse'!F15&lt;&gt;"",'Swot-Analyse'!F15,"")</f>
        <v/>
      </c>
      <c r="I13" s="1284"/>
      <c r="J13" s="1286" t="s">
        <v>1699</v>
      </c>
      <c r="K13" s="1282" t="str">
        <f>IF('Swot-Analyse'!I15&lt;&gt;"",'Swot-Analyse'!I15,"")</f>
        <v/>
      </c>
      <c r="L13" s="1285" t="str">
        <f>IF('Swot-Analyse'!L15&lt;&gt;"",'Swot-Analyse'!L15,"")</f>
        <v/>
      </c>
    </row>
    <row r="14" spans="1:12" x14ac:dyDescent="0.3">
      <c r="D14" s="1487"/>
      <c r="F14" s="1286" t="s">
        <v>92</v>
      </c>
      <c r="G14" s="1282" t="str">
        <f>IF('Swot-Analyse'!C16&lt;&gt;"",'Swot-Analyse'!C16,"")</f>
        <v/>
      </c>
      <c r="H14" s="1283" t="str">
        <f>IF('Swot-Analyse'!F16&lt;&gt;"",'Swot-Analyse'!F16,"")</f>
        <v/>
      </c>
      <c r="I14" s="1284"/>
      <c r="J14" s="1286" t="s">
        <v>1700</v>
      </c>
      <c r="K14" s="1282" t="str">
        <f>IF('Swot-Analyse'!I16&lt;&gt;"",'Swot-Analyse'!I16,"")</f>
        <v/>
      </c>
      <c r="L14" s="1285" t="str">
        <f>IF('Swot-Analyse'!L16&lt;&gt;"",'Swot-Analyse'!L16,"")</f>
        <v/>
      </c>
    </row>
    <row r="15" spans="1:12" x14ac:dyDescent="0.3">
      <c r="D15" s="1487"/>
      <c r="F15" s="1286" t="s">
        <v>93</v>
      </c>
      <c r="G15" s="1282" t="str">
        <f>IF('Swot-Analyse'!C17&lt;&gt;"",'Swot-Analyse'!C17,"")</f>
        <v/>
      </c>
      <c r="H15" s="1283" t="str">
        <f>IF('Swot-Analyse'!F17&lt;&gt;"",'Swot-Analyse'!F17,"")</f>
        <v/>
      </c>
      <c r="I15" s="1284"/>
      <c r="J15" s="1286" t="s">
        <v>1701</v>
      </c>
      <c r="K15" s="1282" t="str">
        <f>IF('Swot-Analyse'!I17&lt;&gt;"",'Swot-Analyse'!I17,"")</f>
        <v/>
      </c>
      <c r="L15" s="1285" t="str">
        <f>IF('Swot-Analyse'!L17&lt;&gt;"",'Swot-Analyse'!L17,"")</f>
        <v/>
      </c>
    </row>
    <row r="16" spans="1:12" x14ac:dyDescent="0.3">
      <c r="D16" s="1487"/>
      <c r="F16" s="1286" t="s">
        <v>94</v>
      </c>
      <c r="G16" s="1282" t="str">
        <f>IF('Swot-Analyse'!C18&lt;&gt;"",'Swot-Analyse'!C18,"")</f>
        <v/>
      </c>
      <c r="H16" s="1283" t="str">
        <f>IF('Swot-Analyse'!F18&lt;&gt;"",'Swot-Analyse'!F18,"")</f>
        <v/>
      </c>
      <c r="I16" s="1284"/>
      <c r="J16" s="1286" t="s">
        <v>1702</v>
      </c>
      <c r="K16" s="1282" t="str">
        <f>IF('Swot-Analyse'!I18&lt;&gt;"",'Swot-Analyse'!I18,"")</f>
        <v/>
      </c>
      <c r="L16" s="1285" t="str">
        <f>IF('Swot-Analyse'!L18&lt;&gt;"",'Swot-Analyse'!L18,"")</f>
        <v/>
      </c>
    </row>
    <row r="17" spans="2:24" x14ac:dyDescent="0.3">
      <c r="D17" s="1487"/>
      <c r="F17" s="1286" t="s">
        <v>95</v>
      </c>
      <c r="G17" s="1282" t="str">
        <f>IF('Swot-Analyse'!C19&lt;&gt;"",'Swot-Analyse'!C19,"")</f>
        <v/>
      </c>
      <c r="H17" s="1283" t="str">
        <f>IF('Swot-Analyse'!F19&lt;&gt;"",'Swot-Analyse'!F19,"")</f>
        <v/>
      </c>
      <c r="I17" s="1284"/>
      <c r="J17" s="1286" t="s">
        <v>1703</v>
      </c>
      <c r="K17" s="1282" t="str">
        <f>IF('Swot-Analyse'!I19&lt;&gt;"",'Swot-Analyse'!I19,"")</f>
        <v/>
      </c>
      <c r="L17" s="1285" t="str">
        <f>IF('Swot-Analyse'!L19&lt;&gt;"",'Swot-Analyse'!L19,"")</f>
        <v/>
      </c>
      <c r="N17" s="1287"/>
      <c r="O17" s="1287"/>
      <c r="Q17" s="1287"/>
    </row>
    <row r="18" spans="2:24" x14ac:dyDescent="0.3">
      <c r="D18" s="1487"/>
      <c r="F18" s="1286" t="s">
        <v>96</v>
      </c>
      <c r="G18" s="1282" t="str">
        <f>IF('Swot-Analyse'!C20&lt;&gt;"",'Swot-Analyse'!C20,"")</f>
        <v/>
      </c>
      <c r="H18" s="1283" t="str">
        <f>IF('Swot-Analyse'!F20&lt;&gt;"",'Swot-Analyse'!F20,"")</f>
        <v/>
      </c>
      <c r="I18" s="1284"/>
      <c r="J18" s="1286" t="s">
        <v>1704</v>
      </c>
      <c r="K18" s="1282" t="str">
        <f>IF('Swot-Analyse'!I20&lt;&gt;"",'Swot-Analyse'!I20,"")</f>
        <v/>
      </c>
      <c r="L18" s="1285" t="str">
        <f>IF('Swot-Analyse'!L20&lt;&gt;"",'Swot-Analyse'!L20,"")</f>
        <v/>
      </c>
      <c r="N18" s="1287"/>
      <c r="O18" s="1287"/>
      <c r="Q18" s="1287"/>
    </row>
    <row r="19" spans="2:24" x14ac:dyDescent="0.3">
      <c r="D19" s="1487"/>
      <c r="F19" s="1286" t="s">
        <v>97</v>
      </c>
      <c r="G19" s="1282" t="str">
        <f>IF('Swot-Analyse'!C21&lt;&gt;"",'Swot-Analyse'!C21,"")</f>
        <v/>
      </c>
      <c r="H19" s="1283" t="str">
        <f>IF('Swot-Analyse'!F21&lt;&gt;"",'Swot-Analyse'!F21,"")</f>
        <v/>
      </c>
      <c r="I19" s="1284"/>
      <c r="J19" s="1286" t="s">
        <v>1705</v>
      </c>
      <c r="K19" s="1282" t="str">
        <f>IF('Swot-Analyse'!I21&lt;&gt;"",'Swot-Analyse'!I21,"")</f>
        <v/>
      </c>
      <c r="L19" s="1285" t="str">
        <f>IF('Swot-Analyse'!L21&lt;&gt;"",'Swot-Analyse'!L21,"")</f>
        <v/>
      </c>
      <c r="N19" s="1287"/>
      <c r="O19" s="1287"/>
      <c r="Q19" s="1287"/>
    </row>
    <row r="20" spans="2:24" x14ac:dyDescent="0.3">
      <c r="D20" s="1487"/>
      <c r="F20" s="1286" t="s">
        <v>98</v>
      </c>
      <c r="G20" s="1282" t="str">
        <f>IF('Swot-Analyse'!C22&lt;&gt;"",'Swot-Analyse'!C22,"")</f>
        <v/>
      </c>
      <c r="H20" s="1283" t="str">
        <f>IF('Swot-Analyse'!F22&lt;&gt;"",'Swot-Analyse'!F22,"")</f>
        <v/>
      </c>
      <c r="I20" s="1284"/>
      <c r="J20" s="1286" t="s">
        <v>1706</v>
      </c>
      <c r="K20" s="1282" t="str">
        <f>IF('Swot-Analyse'!I22&lt;&gt;"",'Swot-Analyse'!I22,"")</f>
        <v/>
      </c>
      <c r="L20" s="1285" t="str">
        <f>IF('Swot-Analyse'!L22&lt;&gt;"",'Swot-Analyse'!L22,"")</f>
        <v/>
      </c>
      <c r="N20" s="1287"/>
      <c r="O20" s="1287"/>
      <c r="Q20" s="1287"/>
    </row>
    <row r="21" spans="2:24" x14ac:dyDescent="0.3">
      <c r="D21" s="1487"/>
      <c r="F21" s="1286" t="s">
        <v>99</v>
      </c>
      <c r="G21" s="1282" t="str">
        <f>IF('Swot-Analyse'!C23&lt;&gt;"",'Swot-Analyse'!C23,"")</f>
        <v/>
      </c>
      <c r="H21" s="1283" t="str">
        <f>IF('Swot-Analyse'!F23&lt;&gt;"",'Swot-Analyse'!F23,"")</f>
        <v/>
      </c>
      <c r="I21" s="1284"/>
      <c r="J21" s="1286" t="s">
        <v>1707</v>
      </c>
      <c r="K21" s="1282" t="str">
        <f>IF('Swot-Analyse'!I23&lt;&gt;"",'Swot-Analyse'!I23,"")</f>
        <v/>
      </c>
      <c r="L21" s="1285" t="str">
        <f>IF('Swot-Analyse'!L23&lt;&gt;"",'Swot-Analyse'!L23,"")</f>
        <v/>
      </c>
      <c r="N21" s="1287"/>
      <c r="O21" s="1287"/>
      <c r="Q21" s="1287"/>
    </row>
    <row r="22" spans="2:24" x14ac:dyDescent="0.3">
      <c r="D22" s="1487"/>
      <c r="F22" s="1286" t="s">
        <v>100</v>
      </c>
      <c r="G22" s="1282" t="str">
        <f>IF('Swot-Analyse'!C24&lt;&gt;"",'Swot-Analyse'!C24,"")</f>
        <v/>
      </c>
      <c r="H22" s="1283" t="str">
        <f>IF('Swot-Analyse'!F24&lt;&gt;"",'Swot-Analyse'!F24,"")</f>
        <v/>
      </c>
      <c r="I22" s="1284"/>
      <c r="J22" s="1286" t="s">
        <v>1708</v>
      </c>
      <c r="K22" s="1282" t="str">
        <f>IF('Swot-Analyse'!I24&lt;&gt;"",'Swot-Analyse'!I24,"")</f>
        <v/>
      </c>
      <c r="L22" s="1285" t="str">
        <f>IF('Swot-Analyse'!L24&lt;&gt;"",'Swot-Analyse'!L24,"")</f>
        <v/>
      </c>
      <c r="N22" s="1287"/>
      <c r="O22" s="1287"/>
      <c r="Q22" s="1287"/>
    </row>
    <row r="23" spans="2:24" x14ac:dyDescent="0.3">
      <c r="D23" s="1487"/>
      <c r="F23" s="1286" t="s">
        <v>101</v>
      </c>
      <c r="G23" s="1282" t="str">
        <f>IF('Swot-Analyse'!C25&lt;&gt;"",'Swot-Analyse'!C25,"")</f>
        <v/>
      </c>
      <c r="H23" s="1283" t="str">
        <f>IF('Swot-Analyse'!F25&lt;&gt;"",'Swot-Analyse'!F25,"")</f>
        <v/>
      </c>
      <c r="I23" s="1284"/>
      <c r="J23" s="1286" t="s">
        <v>1709</v>
      </c>
      <c r="K23" s="1282" t="str">
        <f>IF('Swot-Analyse'!I25&lt;&gt;"",'Swot-Analyse'!I25,"")</f>
        <v/>
      </c>
      <c r="L23" s="1285" t="str">
        <f>IF('Swot-Analyse'!L25&lt;&gt;"",'Swot-Analyse'!L25,"")</f>
        <v/>
      </c>
      <c r="N23" s="1287"/>
      <c r="O23" s="1287"/>
      <c r="Q23" s="1287"/>
    </row>
    <row r="24" spans="2:24" ht="18" x14ac:dyDescent="0.3">
      <c r="C24" s="1288" t="str">
        <f ca="1">' '!A902</f>
        <v>Facteurs externes</v>
      </c>
      <c r="D24" s="1487"/>
      <c r="F24" s="1286" t="s">
        <v>102</v>
      </c>
      <c r="G24" s="1282" t="str">
        <f>IF('Swot-Analyse'!C26&lt;&gt;"",'Swot-Analyse'!C26,"")</f>
        <v/>
      </c>
      <c r="H24" s="1283" t="str">
        <f>IF('Swot-Analyse'!F26&lt;&gt;"",'Swot-Analyse'!F26,"")</f>
        <v/>
      </c>
      <c r="I24" s="1284"/>
      <c r="J24" s="1286" t="s">
        <v>1710</v>
      </c>
      <c r="K24" s="1282" t="str">
        <f>IF('Swot-Analyse'!I26&lt;&gt;"",'Swot-Analyse'!I26,"")</f>
        <v/>
      </c>
      <c r="L24" s="1285" t="str">
        <f>IF('Swot-Analyse'!L26&lt;&gt;"",'Swot-Analyse'!L26,"")</f>
        <v/>
      </c>
      <c r="N24" s="1287"/>
      <c r="O24" s="1287"/>
      <c r="Q24" s="1287"/>
    </row>
    <row r="25" spans="2:24" ht="6" customHeight="1" x14ac:dyDescent="0.4">
      <c r="C25" s="1289"/>
      <c r="J25" s="1290"/>
    </row>
    <row r="26" spans="2:24" ht="21" x14ac:dyDescent="0.4">
      <c r="B26" s="1291"/>
      <c r="C26" s="1292" t="str">
        <f ca="1">' '!A625</f>
        <v>Opportunités</v>
      </c>
      <c r="D26" s="1291"/>
      <c r="F26" s="1293"/>
      <c r="G26" s="1294" t="str">
        <f ca="1">' '!A893</f>
        <v xml:space="preserve">SO-Stratégies </v>
      </c>
      <c r="H26" s="1295"/>
      <c r="J26" s="1293"/>
      <c r="K26" s="1294" t="str">
        <f ca="1">' '!A895</f>
        <v xml:space="preserve">WO-Stratégies </v>
      </c>
      <c r="L26" s="1295"/>
    </row>
    <row r="27" spans="2:24" ht="21" x14ac:dyDescent="0.4">
      <c r="B27" s="1291"/>
      <c r="C27" s="1292"/>
      <c r="D27" s="1291"/>
      <c r="F27" s="1293"/>
      <c r="G27" s="1296" t="str">
        <f ca="1">' '!A897</f>
        <v>(utiliser les forces pour saisir les opportunités)</v>
      </c>
      <c r="H27" s="1295"/>
      <c r="J27" s="1293"/>
      <c r="K27" s="1296" t="str">
        <f ca="1">' '!A899</f>
        <v>(minimiser les faiblesses pour saisir les opportunités)</v>
      </c>
      <c r="L27" s="1295"/>
    </row>
    <row r="28" spans="2:24" ht="18" x14ac:dyDescent="0.35">
      <c r="B28" s="1281" t="s">
        <v>123</v>
      </c>
      <c r="C28" s="1282" t="str">
        <f>IF('Swot-Analyse'!C28&lt;&gt;"",'Swot-Analyse'!C28,"")</f>
        <v>Nähe des Bahnhofs</v>
      </c>
      <c r="D28" s="1285">
        <f>IF('Swot-Analyse'!F28&lt;&gt;"",'Swot-Analyse'!F28,"")</f>
        <v>4</v>
      </c>
      <c r="F28" s="1479">
        <v>1</v>
      </c>
      <c r="G28" s="1483" t="s">
        <v>3492</v>
      </c>
      <c r="H28" s="1484"/>
      <c r="I28" s="1284"/>
      <c r="J28" s="1479">
        <v>9</v>
      </c>
      <c r="K28" s="1483"/>
      <c r="L28" s="1484"/>
      <c r="N28" s="1297"/>
      <c r="W28" s="470">
        <v>1</v>
      </c>
      <c r="X28" s="470" t="str">
        <f>IF(G28&lt;&gt;"",G28,"")</f>
        <v xml:space="preserve">Unser Unterricht fördert selbstverantwortliches und selbstbestimmtes Lernen </v>
      </c>
    </row>
    <row r="29" spans="2:24" x14ac:dyDescent="0.3">
      <c r="B29" s="1286" t="s">
        <v>124</v>
      </c>
      <c r="C29" s="1282" t="str">
        <f>IF('Swot-Analyse'!C29&lt;&gt;"",'Swot-Analyse'!C29,"")</f>
        <v>Im Wallis evt. Oberwallis</v>
      </c>
      <c r="D29" s="1285">
        <f>IF('Swot-Analyse'!F29&lt;&gt;"",'Swot-Analyse'!F29,"")</f>
        <v>4</v>
      </c>
      <c r="F29" s="1479"/>
      <c r="G29" s="1483"/>
      <c r="H29" s="1484"/>
      <c r="I29" s="1284"/>
      <c r="J29" s="1479">
        <v>2</v>
      </c>
      <c r="K29" s="1483"/>
      <c r="L29" s="1484"/>
      <c r="W29" s="470">
        <v>2</v>
      </c>
      <c r="X29" s="470" t="str">
        <f>IF(G33&lt;&gt;"",G33,"")</f>
        <v xml:space="preserve">Mit unserer Expertise und Exzellenz sind wir die Referenz im Bereich der Bildung </v>
      </c>
    </row>
    <row r="30" spans="2:24" x14ac:dyDescent="0.3">
      <c r="B30" s="1286" t="s">
        <v>125</v>
      </c>
      <c r="C30" s="1282" t="str">
        <f>IF('Swot-Analyse'!C30&lt;&gt;"",'Swot-Analyse'!C30,"")</f>
        <v>Netzwerke mit Tourismus und anderen Studienrichtungen</v>
      </c>
      <c r="D30" s="1285">
        <f>IF('Swot-Analyse'!F30&lt;&gt;"",'Swot-Analyse'!F30,"")</f>
        <v>2</v>
      </c>
      <c r="F30" s="1479"/>
      <c r="G30" s="1483"/>
      <c r="H30" s="1484"/>
      <c r="I30" s="1284"/>
      <c r="J30" s="1479">
        <v>3</v>
      </c>
      <c r="K30" s="1483"/>
      <c r="L30" s="1484"/>
      <c r="W30" s="470">
        <v>3</v>
      </c>
      <c r="X30" s="470" t="str">
        <f>IF(G38&lt;&gt;"",G38,"")</f>
        <v>Strategy 3</v>
      </c>
    </row>
    <row r="31" spans="2:24" x14ac:dyDescent="0.3">
      <c r="B31" s="1286" t="s">
        <v>126</v>
      </c>
      <c r="C31" s="1282" t="str">
        <f>IF('Swot-Analyse'!C31&lt;&gt;"",'Swot-Analyse'!C31,"")</f>
        <v/>
      </c>
      <c r="D31" s="1285" t="str">
        <f>IF('Swot-Analyse'!F31&lt;&gt;"",'Swot-Analyse'!F31,"")</f>
        <v/>
      </c>
      <c r="F31" s="1479"/>
      <c r="G31" s="1483"/>
      <c r="H31" s="1484"/>
      <c r="I31" s="1284"/>
      <c r="J31" s="1479">
        <v>4</v>
      </c>
      <c r="K31" s="1483"/>
      <c r="L31" s="1484"/>
      <c r="W31" s="470">
        <v>4</v>
      </c>
      <c r="X31" s="470" t="str">
        <f>IF(G43&lt;&gt;"",G43,"")</f>
        <v>Strategy 4</v>
      </c>
    </row>
    <row r="32" spans="2:24" x14ac:dyDescent="0.3">
      <c r="B32" s="1286" t="s">
        <v>127</v>
      </c>
      <c r="C32" s="1282" t="str">
        <f>IF('Swot-Analyse'!C32&lt;&gt;"",'Swot-Analyse'!C32,"")</f>
        <v/>
      </c>
      <c r="D32" s="1285" t="str">
        <f>IF('Swot-Analyse'!F32&lt;&gt;"",'Swot-Analyse'!F32,"")</f>
        <v/>
      </c>
      <c r="F32" s="1480"/>
      <c r="G32" s="1485"/>
      <c r="H32" s="1486"/>
      <c r="I32" s="1284"/>
      <c r="J32" s="1480">
        <v>5</v>
      </c>
      <c r="K32" s="1485"/>
      <c r="L32" s="1486"/>
      <c r="W32" s="470">
        <v>5</v>
      </c>
      <c r="X32" s="470" t="str">
        <f>IF(G51&lt;&gt;"",G51,"")</f>
        <v/>
      </c>
    </row>
    <row r="33" spans="2:24" x14ac:dyDescent="0.3">
      <c r="B33" s="1286" t="s">
        <v>128</v>
      </c>
      <c r="C33" s="1282" t="str">
        <f>IF('Swot-Analyse'!C33&lt;&gt;"",'Swot-Analyse'!C33,"")</f>
        <v/>
      </c>
      <c r="D33" s="1285" t="str">
        <f>IF('Swot-Analyse'!F33&lt;&gt;"",'Swot-Analyse'!F33,"")</f>
        <v/>
      </c>
      <c r="F33" s="1478">
        <v>2</v>
      </c>
      <c r="G33" s="1481" t="s">
        <v>3493</v>
      </c>
      <c r="H33" s="1482"/>
      <c r="I33" s="1284"/>
      <c r="J33" s="1478">
        <v>10</v>
      </c>
      <c r="K33" s="1481"/>
      <c r="L33" s="1482"/>
      <c r="W33" s="470">
        <v>6</v>
      </c>
      <c r="X33" s="470" t="str">
        <f>IF(G56&lt;&gt;"",G56,"")</f>
        <v/>
      </c>
    </row>
    <row r="34" spans="2:24" x14ac:dyDescent="0.3">
      <c r="B34" s="1286" t="s">
        <v>129</v>
      </c>
      <c r="C34" s="1282" t="str">
        <f>IF('Swot-Analyse'!C34&lt;&gt;"",'Swot-Analyse'!C34,"")</f>
        <v/>
      </c>
      <c r="D34" s="1285" t="str">
        <f>IF('Swot-Analyse'!F34&lt;&gt;"",'Swot-Analyse'!F34,"")</f>
        <v/>
      </c>
      <c r="F34" s="1479"/>
      <c r="G34" s="1483"/>
      <c r="H34" s="1484"/>
      <c r="I34" s="1284"/>
      <c r="J34" s="1479">
        <v>7</v>
      </c>
      <c r="K34" s="1483"/>
      <c r="L34" s="1484"/>
      <c r="W34" s="470">
        <v>7</v>
      </c>
      <c r="X34" s="470" t="str">
        <f>IF(G61&lt;&gt;"",G61,"")</f>
        <v/>
      </c>
    </row>
    <row r="35" spans="2:24" x14ac:dyDescent="0.3">
      <c r="B35" s="1286" t="s">
        <v>130</v>
      </c>
      <c r="C35" s="1282" t="str">
        <f>IF('Swot-Analyse'!C35&lt;&gt;"",'Swot-Analyse'!C35,"")</f>
        <v/>
      </c>
      <c r="D35" s="1285" t="str">
        <f>IF('Swot-Analyse'!F35&lt;&gt;"",'Swot-Analyse'!F35,"")</f>
        <v/>
      </c>
      <c r="F35" s="1479"/>
      <c r="G35" s="1483"/>
      <c r="H35" s="1484"/>
      <c r="I35" s="1284"/>
      <c r="J35" s="1479">
        <v>8</v>
      </c>
      <c r="K35" s="1483"/>
      <c r="L35" s="1484"/>
      <c r="W35" s="470">
        <v>8</v>
      </c>
      <c r="X35" s="470" t="str">
        <f>IF(G66&lt;&gt;"",G66,"")</f>
        <v/>
      </c>
    </row>
    <row r="36" spans="2:24" x14ac:dyDescent="0.3">
      <c r="B36" s="1286" t="s">
        <v>131</v>
      </c>
      <c r="C36" s="1282" t="str">
        <f>IF('Swot-Analyse'!C36&lt;&gt;"",'Swot-Analyse'!C36,"")</f>
        <v/>
      </c>
      <c r="D36" s="1285" t="str">
        <f>IF('Swot-Analyse'!F36&lt;&gt;"",'Swot-Analyse'!F36,"")</f>
        <v/>
      </c>
      <c r="F36" s="1479"/>
      <c r="G36" s="1483"/>
      <c r="H36" s="1484"/>
      <c r="I36" s="1284"/>
      <c r="J36" s="1479">
        <v>9</v>
      </c>
      <c r="K36" s="1483"/>
      <c r="L36" s="1484"/>
      <c r="W36" s="470">
        <v>9</v>
      </c>
      <c r="X36" s="470" t="str">
        <f>IF(K28&lt;&gt;"",K28,"")</f>
        <v/>
      </c>
    </row>
    <row r="37" spans="2:24" x14ac:dyDescent="0.3">
      <c r="B37" s="1286" t="s">
        <v>132</v>
      </c>
      <c r="C37" s="1282" t="str">
        <f>IF('Swot-Analyse'!C37&lt;&gt;"",'Swot-Analyse'!C37,"")</f>
        <v/>
      </c>
      <c r="D37" s="1285" t="str">
        <f>IF('Swot-Analyse'!F37&lt;&gt;"",'Swot-Analyse'!F37,"")</f>
        <v/>
      </c>
      <c r="F37" s="1480"/>
      <c r="G37" s="1485"/>
      <c r="H37" s="1486"/>
      <c r="I37" s="1284"/>
      <c r="J37" s="1480">
        <v>10</v>
      </c>
      <c r="K37" s="1485"/>
      <c r="L37" s="1486"/>
      <c r="W37" s="470">
        <v>10</v>
      </c>
      <c r="X37" s="470" t="str">
        <f>IF(K33&lt;&gt;"",K33,"")</f>
        <v/>
      </c>
    </row>
    <row r="38" spans="2:24" x14ac:dyDescent="0.3">
      <c r="B38" s="1286" t="s">
        <v>133</v>
      </c>
      <c r="C38" s="1282" t="str">
        <f>IF('Swot-Analyse'!C38&lt;&gt;"",'Swot-Analyse'!C38,"")</f>
        <v/>
      </c>
      <c r="D38" s="1285" t="str">
        <f>IF('Swot-Analyse'!F38&lt;&gt;"",'Swot-Analyse'!F38,"")</f>
        <v/>
      </c>
      <c r="F38" s="1478">
        <v>3</v>
      </c>
      <c r="G38" s="1481" t="s">
        <v>3494</v>
      </c>
      <c r="H38" s="1482"/>
      <c r="I38" s="1284"/>
      <c r="J38" s="1478">
        <v>11</v>
      </c>
      <c r="K38" s="1481"/>
      <c r="L38" s="1482"/>
      <c r="W38" s="470">
        <v>11</v>
      </c>
      <c r="X38" s="470" t="str">
        <f>IF(K38&lt;&gt;"",K38,"")</f>
        <v/>
      </c>
    </row>
    <row r="39" spans="2:24" x14ac:dyDescent="0.3">
      <c r="B39" s="1286" t="s">
        <v>134</v>
      </c>
      <c r="C39" s="1282" t="str">
        <f>IF('Swot-Analyse'!C39&lt;&gt;"",'Swot-Analyse'!C39,"")</f>
        <v/>
      </c>
      <c r="D39" s="1285" t="str">
        <f>IF('Swot-Analyse'!F39&lt;&gt;"",'Swot-Analyse'!F39,"")</f>
        <v/>
      </c>
      <c r="F39" s="1479"/>
      <c r="G39" s="1483"/>
      <c r="H39" s="1484"/>
      <c r="I39" s="1284"/>
      <c r="J39" s="1479">
        <v>12</v>
      </c>
      <c r="K39" s="1483"/>
      <c r="L39" s="1484"/>
      <c r="W39" s="470">
        <v>12</v>
      </c>
      <c r="X39" s="470" t="str">
        <f>IF(K43&lt;&gt;"",K43,"")</f>
        <v/>
      </c>
    </row>
    <row r="40" spans="2:24" x14ac:dyDescent="0.3">
      <c r="B40" s="1286" t="s">
        <v>135</v>
      </c>
      <c r="C40" s="1282" t="str">
        <f>IF('Swot-Analyse'!C40&lt;&gt;"",'Swot-Analyse'!C40,"")</f>
        <v/>
      </c>
      <c r="D40" s="1285" t="str">
        <f>IF('Swot-Analyse'!F40&lt;&gt;"",'Swot-Analyse'!F40,"")</f>
        <v/>
      </c>
      <c r="F40" s="1479"/>
      <c r="G40" s="1483"/>
      <c r="H40" s="1484"/>
      <c r="I40" s="1284"/>
      <c r="J40" s="1479">
        <v>13</v>
      </c>
      <c r="K40" s="1483"/>
      <c r="L40" s="1484"/>
      <c r="W40" s="470">
        <v>13</v>
      </c>
      <c r="X40" s="470" t="str">
        <f>IF(K51&lt;&gt;"",K51,"")</f>
        <v/>
      </c>
    </row>
    <row r="41" spans="2:24" x14ac:dyDescent="0.3">
      <c r="B41" s="1286" t="s">
        <v>136</v>
      </c>
      <c r="C41" s="1282" t="str">
        <f>IF('Swot-Analyse'!C41&lt;&gt;"",'Swot-Analyse'!C41,"")</f>
        <v/>
      </c>
      <c r="D41" s="1285" t="str">
        <f>IF('Swot-Analyse'!F41&lt;&gt;"",'Swot-Analyse'!F41,"")</f>
        <v/>
      </c>
      <c r="F41" s="1479"/>
      <c r="G41" s="1483"/>
      <c r="H41" s="1484"/>
      <c r="I41" s="1284"/>
      <c r="J41" s="1479">
        <v>14</v>
      </c>
      <c r="K41" s="1483"/>
      <c r="L41" s="1484"/>
      <c r="W41" s="470">
        <v>14</v>
      </c>
      <c r="X41" s="470" t="str">
        <f>IF(K56&lt;&gt;"",K56,"")</f>
        <v/>
      </c>
    </row>
    <row r="42" spans="2:24" x14ac:dyDescent="0.3">
      <c r="B42" s="1286" t="s">
        <v>137</v>
      </c>
      <c r="C42" s="1282" t="str">
        <f>IF('Swot-Analyse'!C42&lt;&gt;"",'Swot-Analyse'!C42,"")</f>
        <v/>
      </c>
      <c r="D42" s="1285" t="str">
        <f>IF('Swot-Analyse'!F42&lt;&gt;"",'Swot-Analyse'!F42,"")</f>
        <v/>
      </c>
      <c r="F42" s="1480"/>
      <c r="G42" s="1485"/>
      <c r="H42" s="1486"/>
      <c r="I42" s="1284"/>
      <c r="J42" s="1480">
        <v>15</v>
      </c>
      <c r="K42" s="1485"/>
      <c r="L42" s="1486"/>
      <c r="W42" s="470">
        <v>15</v>
      </c>
      <c r="X42" s="470" t="str">
        <f>IF(K61&lt;&gt;"",K61,"")</f>
        <v/>
      </c>
    </row>
    <row r="43" spans="2:24" x14ac:dyDescent="0.3">
      <c r="B43" s="1286" t="s">
        <v>138</v>
      </c>
      <c r="C43" s="1282" t="str">
        <f>IF('Swot-Analyse'!C43&lt;&gt;"",'Swot-Analyse'!C43,"")</f>
        <v/>
      </c>
      <c r="D43" s="1285" t="str">
        <f>IF('Swot-Analyse'!F43&lt;&gt;"",'Swot-Analyse'!F43,"")</f>
        <v/>
      </c>
      <c r="F43" s="1478">
        <v>4</v>
      </c>
      <c r="G43" s="1481" t="s">
        <v>3495</v>
      </c>
      <c r="H43" s="1482"/>
      <c r="I43" s="1284"/>
      <c r="J43" s="1478">
        <v>12</v>
      </c>
      <c r="K43" s="1481"/>
      <c r="L43" s="1482"/>
      <c r="W43" s="470">
        <v>16</v>
      </c>
      <c r="X43" s="470" t="str">
        <f>IF(K66&lt;&gt;"",K66,"")</f>
        <v/>
      </c>
    </row>
    <row r="44" spans="2:24" x14ac:dyDescent="0.3">
      <c r="B44" s="1286" t="s">
        <v>139</v>
      </c>
      <c r="C44" s="1282" t="str">
        <f>IF('Swot-Analyse'!C44&lt;&gt;"",'Swot-Analyse'!C44,"")</f>
        <v/>
      </c>
      <c r="D44" s="1285" t="str">
        <f>IF('Swot-Analyse'!F44&lt;&gt;"",'Swot-Analyse'!F44,"")</f>
        <v/>
      </c>
      <c r="F44" s="1479"/>
      <c r="G44" s="1483"/>
      <c r="H44" s="1484"/>
      <c r="I44" s="1284"/>
      <c r="J44" s="1479">
        <v>17</v>
      </c>
      <c r="K44" s="1483"/>
      <c r="L44" s="1484"/>
    </row>
    <row r="45" spans="2:24" x14ac:dyDescent="0.3">
      <c r="B45" s="1286" t="s">
        <v>140</v>
      </c>
      <c r="C45" s="1282" t="str">
        <f>IF('Swot-Analyse'!C45&lt;&gt;"",'Swot-Analyse'!C45,"")</f>
        <v/>
      </c>
      <c r="D45" s="1285" t="str">
        <f>IF('Swot-Analyse'!F45&lt;&gt;"",'Swot-Analyse'!F45,"")</f>
        <v/>
      </c>
      <c r="F45" s="1479"/>
      <c r="G45" s="1483"/>
      <c r="H45" s="1484"/>
      <c r="I45" s="1284"/>
      <c r="J45" s="1479">
        <v>18</v>
      </c>
      <c r="K45" s="1483"/>
      <c r="L45" s="1484"/>
    </row>
    <row r="46" spans="2:24" x14ac:dyDescent="0.3">
      <c r="B46" s="1286" t="s">
        <v>141</v>
      </c>
      <c r="C46" s="1282" t="str">
        <f>IF('Swot-Analyse'!C46&lt;&gt;"",'Swot-Analyse'!C46,"")</f>
        <v/>
      </c>
      <c r="D46" s="1285" t="str">
        <f>IF('Swot-Analyse'!F46&lt;&gt;"",'Swot-Analyse'!F46,"")</f>
        <v/>
      </c>
      <c r="F46" s="1479"/>
      <c r="G46" s="1483"/>
      <c r="H46" s="1484"/>
      <c r="I46" s="1284"/>
      <c r="J46" s="1479">
        <v>19</v>
      </c>
      <c r="K46" s="1483"/>
      <c r="L46" s="1484"/>
    </row>
    <row r="47" spans="2:24" x14ac:dyDescent="0.3">
      <c r="B47" s="1286" t="s">
        <v>142</v>
      </c>
      <c r="C47" s="1282" t="str">
        <f>IF('Swot-Analyse'!C47&lt;&gt;"",'Swot-Analyse'!C47,"")</f>
        <v/>
      </c>
      <c r="D47" s="1285" t="str">
        <f>IF('Swot-Analyse'!F47&lt;&gt;"",'Swot-Analyse'!F47,"")</f>
        <v/>
      </c>
      <c r="F47" s="1480"/>
      <c r="G47" s="1485"/>
      <c r="H47" s="1486"/>
      <c r="J47" s="1480">
        <v>20</v>
      </c>
      <c r="K47" s="1485"/>
      <c r="L47" s="1486"/>
    </row>
    <row r="48" spans="2:24" ht="6" customHeight="1" x14ac:dyDescent="0.4">
      <c r="C48" s="1289"/>
      <c r="J48" s="1290"/>
    </row>
    <row r="49" spans="2:12" ht="19.5" customHeight="1" x14ac:dyDescent="0.4">
      <c r="B49" s="1298"/>
      <c r="C49" s="1299" t="str">
        <f ca="1">' '!A626</f>
        <v>Menaces</v>
      </c>
      <c r="D49" s="1298"/>
      <c r="F49" s="1293"/>
      <c r="G49" s="1294" t="str">
        <f ca="1">' '!A894</f>
        <v>ST-Stratégies</v>
      </c>
      <c r="H49" s="1295"/>
      <c r="J49" s="1293"/>
      <c r="K49" s="1294" t="str">
        <f ca="1">' '!A896</f>
        <v>WT-Stratégies</v>
      </c>
      <c r="L49" s="1295"/>
    </row>
    <row r="50" spans="2:12" ht="19.5" customHeight="1" x14ac:dyDescent="0.4">
      <c r="B50" s="1298"/>
      <c r="C50" s="1299"/>
      <c r="D50" s="1298"/>
      <c r="F50" s="1293"/>
      <c r="G50" s="1296" t="str">
        <f ca="1">' '!A898</f>
        <v>(utiliser les forces pour éviter les menaces)</v>
      </c>
      <c r="H50" s="1295"/>
      <c r="J50" s="1293"/>
      <c r="K50" s="1296" t="str">
        <f ca="1">' '!A900</f>
        <v>(minimiser le faiblesses pour éviter les menaces)</v>
      </c>
      <c r="L50" s="1295"/>
    </row>
    <row r="51" spans="2:12" x14ac:dyDescent="0.3">
      <c r="B51" s="1281" t="s">
        <v>1711</v>
      </c>
      <c r="C51" s="1282" t="str">
        <f>IF('Swot-Analyse'!I28&lt;&gt;"",'Swot-Analyse'!I28,"")</f>
        <v>Deutschsprachiger Studiengang</v>
      </c>
      <c r="D51" s="1300">
        <f>IF('Swot-Analyse'!L28&lt;&gt;"",'Swot-Analyse'!L28,"")</f>
        <v>3</v>
      </c>
      <c r="F51" s="1479">
        <v>5</v>
      </c>
      <c r="G51" s="1483"/>
      <c r="H51" s="1484"/>
      <c r="I51" s="1284"/>
      <c r="J51" s="1479">
        <v>13</v>
      </c>
      <c r="K51" s="1483"/>
      <c r="L51" s="1484"/>
    </row>
    <row r="52" spans="2:12" x14ac:dyDescent="0.3">
      <c r="B52" s="1286" t="s">
        <v>1712</v>
      </c>
      <c r="C52" s="1282" t="str">
        <f>IF('Swot-Analyse'!I29&lt;&gt;"",'Swot-Analyse'!I29,"")</f>
        <v>Attraktivität</v>
      </c>
      <c r="D52" s="1300">
        <f>IF('Swot-Analyse'!L29&lt;&gt;"",'Swot-Analyse'!L29,"")</f>
        <v>3</v>
      </c>
      <c r="F52" s="1479">
        <v>2</v>
      </c>
      <c r="G52" s="1483"/>
      <c r="H52" s="1484"/>
      <c r="I52" s="1284"/>
      <c r="J52" s="1479">
        <v>2</v>
      </c>
      <c r="K52" s="1483"/>
      <c r="L52" s="1484"/>
    </row>
    <row r="53" spans="2:12" x14ac:dyDescent="0.3">
      <c r="B53" s="1286" t="s">
        <v>1713</v>
      </c>
      <c r="C53" s="1282" t="str">
        <f>IF('Swot-Analyse'!I30&lt;&gt;"",'Swot-Analyse'!I30,"")</f>
        <v>Konkurrenz steigt</v>
      </c>
      <c r="D53" s="1300">
        <f>IF('Swot-Analyse'!L30&lt;&gt;"",'Swot-Analyse'!L30,"")</f>
        <v>2</v>
      </c>
      <c r="F53" s="1479">
        <v>3</v>
      </c>
      <c r="G53" s="1483"/>
      <c r="H53" s="1484"/>
      <c r="I53" s="1284"/>
      <c r="J53" s="1479">
        <v>3</v>
      </c>
      <c r="K53" s="1483"/>
      <c r="L53" s="1484"/>
    </row>
    <row r="54" spans="2:12" x14ac:dyDescent="0.3">
      <c r="B54" s="1286" t="s">
        <v>1714</v>
      </c>
      <c r="C54" s="1282" t="str">
        <f>IF('Swot-Analyse'!I31&lt;&gt;"",'Swot-Analyse'!I31,"")</f>
        <v/>
      </c>
      <c r="D54" s="1300" t="str">
        <f>IF('Swot-Analyse'!L31&lt;&gt;"",'Swot-Analyse'!L31,"")</f>
        <v/>
      </c>
      <c r="F54" s="1479">
        <v>4</v>
      </c>
      <c r="G54" s="1483"/>
      <c r="H54" s="1484"/>
      <c r="I54" s="1284"/>
      <c r="J54" s="1479">
        <v>4</v>
      </c>
      <c r="K54" s="1483"/>
      <c r="L54" s="1484"/>
    </row>
    <row r="55" spans="2:12" x14ac:dyDescent="0.3">
      <c r="B55" s="1286" t="s">
        <v>1715</v>
      </c>
      <c r="C55" s="1282" t="str">
        <f>IF('Swot-Analyse'!I32&lt;&gt;"",'Swot-Analyse'!I32,"")</f>
        <v/>
      </c>
      <c r="D55" s="1300" t="str">
        <f>IF('Swot-Analyse'!L32&lt;&gt;"",'Swot-Analyse'!L32,"")</f>
        <v/>
      </c>
      <c r="F55" s="1480">
        <v>5</v>
      </c>
      <c r="G55" s="1485"/>
      <c r="H55" s="1486"/>
      <c r="I55" s="1284"/>
      <c r="J55" s="1480">
        <v>5</v>
      </c>
      <c r="K55" s="1485"/>
      <c r="L55" s="1486"/>
    </row>
    <row r="56" spans="2:12" x14ac:dyDescent="0.3">
      <c r="B56" s="1286" t="s">
        <v>1716</v>
      </c>
      <c r="C56" s="1282" t="str">
        <f>IF('Swot-Analyse'!I33&lt;&gt;"",'Swot-Analyse'!I33,"")</f>
        <v/>
      </c>
      <c r="D56" s="1300" t="str">
        <f>IF('Swot-Analyse'!L33&lt;&gt;"",'Swot-Analyse'!L33,"")</f>
        <v/>
      </c>
      <c r="F56" s="1478">
        <v>6</v>
      </c>
      <c r="G56" s="1481"/>
      <c r="H56" s="1482"/>
      <c r="I56" s="1284"/>
      <c r="J56" s="1478">
        <v>14</v>
      </c>
      <c r="K56" s="1481"/>
      <c r="L56" s="1482"/>
    </row>
    <row r="57" spans="2:12" x14ac:dyDescent="0.3">
      <c r="B57" s="1286" t="s">
        <v>1717</v>
      </c>
      <c r="C57" s="1282" t="str">
        <f>IF('Swot-Analyse'!I34&lt;&gt;"",'Swot-Analyse'!I34,"")</f>
        <v/>
      </c>
      <c r="D57" s="1300" t="str">
        <f>IF('Swot-Analyse'!L34&lt;&gt;"",'Swot-Analyse'!L34,"")</f>
        <v/>
      </c>
      <c r="F57" s="1479">
        <v>7</v>
      </c>
      <c r="G57" s="1483"/>
      <c r="H57" s="1484"/>
      <c r="I57" s="1284"/>
      <c r="J57" s="1479">
        <v>7</v>
      </c>
      <c r="K57" s="1483"/>
      <c r="L57" s="1484"/>
    </row>
    <row r="58" spans="2:12" x14ac:dyDescent="0.3">
      <c r="B58" s="1286" t="s">
        <v>1718</v>
      </c>
      <c r="C58" s="1282" t="str">
        <f>IF('Swot-Analyse'!I35&lt;&gt;"",'Swot-Analyse'!I35,"")</f>
        <v/>
      </c>
      <c r="D58" s="1300" t="str">
        <f>IF('Swot-Analyse'!L35&lt;&gt;"",'Swot-Analyse'!L35,"")</f>
        <v/>
      </c>
      <c r="F58" s="1479">
        <v>8</v>
      </c>
      <c r="G58" s="1483"/>
      <c r="H58" s="1484"/>
      <c r="I58" s="1284"/>
      <c r="J58" s="1479">
        <v>8</v>
      </c>
      <c r="K58" s="1483"/>
      <c r="L58" s="1484"/>
    </row>
    <row r="59" spans="2:12" x14ac:dyDescent="0.3">
      <c r="B59" s="1286" t="s">
        <v>1719</v>
      </c>
      <c r="C59" s="1282" t="str">
        <f>IF('Swot-Analyse'!I36&lt;&gt;"",'Swot-Analyse'!I36,"")</f>
        <v/>
      </c>
      <c r="D59" s="1300" t="str">
        <f>IF('Swot-Analyse'!L36&lt;&gt;"",'Swot-Analyse'!L36,"")</f>
        <v/>
      </c>
      <c r="F59" s="1479">
        <v>9</v>
      </c>
      <c r="G59" s="1483"/>
      <c r="H59" s="1484"/>
      <c r="I59" s="1284"/>
      <c r="J59" s="1479">
        <v>9</v>
      </c>
      <c r="K59" s="1483"/>
      <c r="L59" s="1484"/>
    </row>
    <row r="60" spans="2:12" x14ac:dyDescent="0.3">
      <c r="B60" s="1286" t="s">
        <v>1720</v>
      </c>
      <c r="C60" s="1282" t="str">
        <f>IF('Swot-Analyse'!I37&lt;&gt;"",'Swot-Analyse'!I37,"")</f>
        <v/>
      </c>
      <c r="D60" s="1300" t="str">
        <f>IF('Swot-Analyse'!L37&lt;&gt;"",'Swot-Analyse'!L37,"")</f>
        <v/>
      </c>
      <c r="F60" s="1480">
        <v>10</v>
      </c>
      <c r="G60" s="1485"/>
      <c r="H60" s="1486"/>
      <c r="I60" s="1284"/>
      <c r="J60" s="1480">
        <v>10</v>
      </c>
      <c r="K60" s="1485"/>
      <c r="L60" s="1486"/>
    </row>
    <row r="61" spans="2:12" x14ac:dyDescent="0.3">
      <c r="B61" s="1286" t="s">
        <v>1721</v>
      </c>
      <c r="C61" s="1282" t="str">
        <f>IF('Swot-Analyse'!I38&lt;&gt;"",'Swot-Analyse'!I38,"")</f>
        <v/>
      </c>
      <c r="D61" s="1300" t="str">
        <f>IF('Swot-Analyse'!L38&lt;&gt;"",'Swot-Analyse'!L38,"")</f>
        <v/>
      </c>
      <c r="F61" s="1478">
        <v>7</v>
      </c>
      <c r="G61" s="1481"/>
      <c r="H61" s="1482"/>
      <c r="I61" s="1284"/>
      <c r="J61" s="1478">
        <v>15</v>
      </c>
      <c r="K61" s="1481"/>
      <c r="L61" s="1482"/>
    </row>
    <row r="62" spans="2:12" x14ac:dyDescent="0.3">
      <c r="B62" s="1286" t="s">
        <v>1722</v>
      </c>
      <c r="C62" s="1282" t="str">
        <f>IF('Swot-Analyse'!I39&lt;&gt;"",'Swot-Analyse'!I39,"")</f>
        <v/>
      </c>
      <c r="D62" s="1300" t="str">
        <f>IF('Swot-Analyse'!L39&lt;&gt;"",'Swot-Analyse'!L39,"")</f>
        <v/>
      </c>
      <c r="F62" s="1479">
        <v>12</v>
      </c>
      <c r="G62" s="1483"/>
      <c r="H62" s="1484"/>
      <c r="I62" s="1284"/>
      <c r="J62" s="1479">
        <v>12</v>
      </c>
      <c r="K62" s="1483"/>
      <c r="L62" s="1484"/>
    </row>
    <row r="63" spans="2:12" x14ac:dyDescent="0.3">
      <c r="B63" s="1286" t="s">
        <v>1723</v>
      </c>
      <c r="C63" s="1282" t="str">
        <f>IF('Swot-Analyse'!I40&lt;&gt;"",'Swot-Analyse'!I40,"")</f>
        <v/>
      </c>
      <c r="D63" s="1300" t="str">
        <f>IF('Swot-Analyse'!L40&lt;&gt;"",'Swot-Analyse'!L40,"")</f>
        <v/>
      </c>
      <c r="F63" s="1479">
        <v>13</v>
      </c>
      <c r="G63" s="1483"/>
      <c r="H63" s="1484"/>
      <c r="I63" s="1284"/>
      <c r="J63" s="1479">
        <v>13</v>
      </c>
      <c r="K63" s="1483"/>
      <c r="L63" s="1484"/>
    </row>
    <row r="64" spans="2:12" x14ac:dyDescent="0.3">
      <c r="B64" s="1286" t="s">
        <v>1724</v>
      </c>
      <c r="C64" s="1282" t="str">
        <f>IF('Swot-Analyse'!I41&lt;&gt;"",'Swot-Analyse'!I41,"")</f>
        <v/>
      </c>
      <c r="D64" s="1300" t="str">
        <f>IF('Swot-Analyse'!L41&lt;&gt;"",'Swot-Analyse'!L41,"")</f>
        <v/>
      </c>
      <c r="F64" s="1479">
        <v>14</v>
      </c>
      <c r="G64" s="1483"/>
      <c r="H64" s="1484"/>
      <c r="I64" s="1284"/>
      <c r="J64" s="1479">
        <v>14</v>
      </c>
      <c r="K64" s="1483"/>
      <c r="L64" s="1484"/>
    </row>
    <row r="65" spans="2:12" x14ac:dyDescent="0.3">
      <c r="B65" s="1286" t="s">
        <v>1725</v>
      </c>
      <c r="C65" s="1282" t="str">
        <f>IF('Swot-Analyse'!I42&lt;&gt;"",'Swot-Analyse'!I42,"")</f>
        <v/>
      </c>
      <c r="D65" s="1300" t="str">
        <f>IF('Swot-Analyse'!L42&lt;&gt;"",'Swot-Analyse'!L42,"")</f>
        <v/>
      </c>
      <c r="F65" s="1480">
        <v>15</v>
      </c>
      <c r="G65" s="1485"/>
      <c r="H65" s="1486"/>
      <c r="I65" s="1284"/>
      <c r="J65" s="1480">
        <v>15</v>
      </c>
      <c r="K65" s="1485"/>
      <c r="L65" s="1486"/>
    </row>
    <row r="66" spans="2:12" x14ac:dyDescent="0.3">
      <c r="B66" s="1286" t="s">
        <v>1726</v>
      </c>
      <c r="C66" s="1282" t="str">
        <f>IF('Swot-Analyse'!I43&lt;&gt;"",'Swot-Analyse'!I43,"")</f>
        <v/>
      </c>
      <c r="D66" s="1300" t="str">
        <f>IF('Swot-Analyse'!L43&lt;&gt;"",'Swot-Analyse'!L43,"")</f>
        <v/>
      </c>
      <c r="F66" s="1478">
        <v>8</v>
      </c>
      <c r="G66" s="1481"/>
      <c r="H66" s="1482"/>
      <c r="I66" s="1284"/>
      <c r="J66" s="1478">
        <v>16</v>
      </c>
      <c r="K66" s="1481"/>
      <c r="L66" s="1482"/>
    </row>
    <row r="67" spans="2:12" x14ac:dyDescent="0.3">
      <c r="B67" s="1286" t="s">
        <v>1727</v>
      </c>
      <c r="C67" s="1282" t="str">
        <f>IF('Swot-Analyse'!I44&lt;&gt;"",'Swot-Analyse'!I44,"")</f>
        <v/>
      </c>
      <c r="D67" s="1300" t="str">
        <f>IF('Swot-Analyse'!L44&lt;&gt;"",'Swot-Analyse'!L44,"")</f>
        <v/>
      </c>
      <c r="F67" s="1479">
        <v>17</v>
      </c>
      <c r="G67" s="1483"/>
      <c r="H67" s="1484"/>
      <c r="I67" s="1284"/>
      <c r="J67" s="1479">
        <v>17</v>
      </c>
      <c r="K67" s="1483"/>
      <c r="L67" s="1484"/>
    </row>
    <row r="68" spans="2:12" x14ac:dyDescent="0.3">
      <c r="B68" s="1286" t="s">
        <v>1728</v>
      </c>
      <c r="C68" s="1282" t="str">
        <f>IF('Swot-Analyse'!I45&lt;&gt;"",'Swot-Analyse'!I45,"")</f>
        <v/>
      </c>
      <c r="D68" s="1300" t="str">
        <f>IF('Swot-Analyse'!L45&lt;&gt;"",'Swot-Analyse'!L45,"")</f>
        <v/>
      </c>
      <c r="F68" s="1479">
        <v>18</v>
      </c>
      <c r="G68" s="1483"/>
      <c r="H68" s="1484"/>
      <c r="I68" s="1284"/>
      <c r="J68" s="1479">
        <v>18</v>
      </c>
      <c r="K68" s="1483"/>
      <c r="L68" s="1484"/>
    </row>
    <row r="69" spans="2:12" x14ac:dyDescent="0.3">
      <c r="B69" s="1286" t="s">
        <v>1729</v>
      </c>
      <c r="C69" s="1282" t="str">
        <f>IF('Swot-Analyse'!I46&lt;&gt;"",'Swot-Analyse'!I46,"")</f>
        <v/>
      </c>
      <c r="D69" s="1300" t="str">
        <f>IF('Swot-Analyse'!L46&lt;&gt;"",'Swot-Analyse'!L46,"")</f>
        <v/>
      </c>
      <c r="F69" s="1479">
        <v>19</v>
      </c>
      <c r="G69" s="1483"/>
      <c r="H69" s="1484"/>
      <c r="I69" s="1284"/>
      <c r="J69" s="1479">
        <v>19</v>
      </c>
      <c r="K69" s="1483"/>
      <c r="L69" s="1484"/>
    </row>
    <row r="70" spans="2:12" x14ac:dyDescent="0.3">
      <c r="B70" s="1286" t="s">
        <v>1730</v>
      </c>
      <c r="C70" s="1282" t="str">
        <f>IF('Swot-Analyse'!I47&lt;&gt;"",'Swot-Analyse'!I47,"")</f>
        <v/>
      </c>
      <c r="D70" s="1300" t="str">
        <f>IF('Swot-Analyse'!L47&lt;&gt;"",'Swot-Analyse'!L47,"")</f>
        <v/>
      </c>
      <c r="F70" s="1480">
        <v>20</v>
      </c>
      <c r="G70" s="1485"/>
      <c r="H70" s="1486"/>
      <c r="J70" s="1480">
        <v>20</v>
      </c>
      <c r="K70" s="1485"/>
      <c r="L70" s="1486"/>
    </row>
    <row r="71" spans="2:12" x14ac:dyDescent="0.3">
      <c r="B71" s="999" t="s">
        <v>1152</v>
      </c>
    </row>
  </sheetData>
  <sheetProtection sheet="1" objects="1" scenarios="1" formatCells="0" formatColumns="0" formatRows="0" insertHyperlinks="0" selectLockedCells="1" sort="0" autoFilter="0"/>
  <mergeCells count="33">
    <mergeCell ref="F33:F37"/>
    <mergeCell ref="G33:H37"/>
    <mergeCell ref="J33:J37"/>
    <mergeCell ref="K33:L37"/>
    <mergeCell ref="D4:D24"/>
    <mergeCell ref="F28:F32"/>
    <mergeCell ref="G28:H32"/>
    <mergeCell ref="J28:J32"/>
    <mergeCell ref="K28:L32"/>
    <mergeCell ref="F38:F42"/>
    <mergeCell ref="G38:H42"/>
    <mergeCell ref="J38:J42"/>
    <mergeCell ref="K38:L42"/>
    <mergeCell ref="F43:F47"/>
    <mergeCell ref="G43:H47"/>
    <mergeCell ref="J43:J47"/>
    <mergeCell ref="K43:L47"/>
    <mergeCell ref="F51:F55"/>
    <mergeCell ref="G51:H55"/>
    <mergeCell ref="J51:J55"/>
    <mergeCell ref="K51:L55"/>
    <mergeCell ref="F56:F60"/>
    <mergeCell ref="G56:H60"/>
    <mergeCell ref="J56:J60"/>
    <mergeCell ref="K56:L60"/>
    <mergeCell ref="F61:F65"/>
    <mergeCell ref="G61:H65"/>
    <mergeCell ref="J61:J65"/>
    <mergeCell ref="K61:L65"/>
    <mergeCell ref="F66:F70"/>
    <mergeCell ref="G66:H70"/>
    <mergeCell ref="J66:J70"/>
    <mergeCell ref="K66:L70"/>
  </mergeCells>
  <conditionalFormatting sqref="F5:H24">
    <cfRule type="expression" dxfId="155" priority="18">
      <formula>MOD(ROW(A2),2)=0</formula>
    </cfRule>
    <cfRule type="expression" dxfId="154" priority="19">
      <formula>MOD(ROW(A1),2)=0</formula>
    </cfRule>
  </conditionalFormatting>
  <conditionalFormatting sqref="J5:L24">
    <cfRule type="expression" dxfId="153" priority="20">
      <formula>MOD(ROW(A2),2)=0</formula>
    </cfRule>
    <cfRule type="expression" dxfId="152" priority="21">
      <formula>MOD(ROW(A1),2)=0</formula>
    </cfRule>
  </conditionalFormatting>
  <conditionalFormatting sqref="B28:D47">
    <cfRule type="expression" dxfId="151" priority="22">
      <formula>MOD(ROW(A1),2)=0</formula>
    </cfRule>
    <cfRule type="expression" dxfId="150" priority="23">
      <formula>MOD(ROW(A2),2)=0</formula>
    </cfRule>
  </conditionalFormatting>
  <conditionalFormatting sqref="B51:D70">
    <cfRule type="expression" dxfId="149" priority="16">
      <formula>MOD(ROW(XFD1048571),2)=0</formula>
    </cfRule>
    <cfRule type="expression" dxfId="148" priority="17">
      <formula>MOD(ROW(XFD1048572),2)=0</formula>
    </cfRule>
  </conditionalFormatting>
  <conditionalFormatting sqref="F28:H32 J28:L32 F38:H42 J38:L42 F51:H55 J51:L55 F61:H65 J61:L65">
    <cfRule type="expression" dxfId="147" priority="15">
      <formula>$F$28=1</formula>
    </cfRule>
  </conditionalFormatting>
  <conditionalFormatting sqref="F33:H37 J33:L37 F43:H47 J43:L47 F56:H60 J56:L60 F66:H70 J66:L70">
    <cfRule type="expression" dxfId="146" priority="1">
      <formula>$F$33=2</formula>
    </cfRule>
  </conditionalFormatting>
  <dataValidations count="1">
    <dataValidation type="list" allowBlank="1" showInputMessage="1" showErrorMessage="1" sqref="H26:H27 L26:L27 H49:H50 L49:L50" xr:uid="{3147B87A-71B8-4000-8786-C6F52F4F6EA6}">
      <formula1>"-5,-4,-3,-2,-1,0,1,2,3,4,5"</formula1>
    </dataValidation>
  </dataValidations>
  <printOptions horizontalCentered="1"/>
  <pageMargins left="0.23622047244094491" right="0.23622047244094491" top="0.74803149606299213" bottom="0.74803149606299213" header="0.31496062992125984" footer="0.31496062992125984"/>
  <pageSetup paperSize="8" scale="79" orientation="portrait" r:id="rId1"/>
  <headerFooter>
    <oddFooter>&amp;L&amp;8&amp;K00-048(c) S.Imboden&amp;R&amp;8&amp;K00-048Seite &amp;P von &amp;N</oddFooter>
  </headerFooter>
  <drawing r:id="rId2"/>
  <legacyDrawing r:id="rId3"/>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CB75C-6479-4C3B-BA30-3671C5364222}">
  <sheetPr codeName="Tabelle56">
    <tabColor theme="3" tint="0.79998168889431442"/>
  </sheetPr>
  <dimension ref="A1:I41"/>
  <sheetViews>
    <sheetView showGridLines="0" zoomScaleNormal="100" workbookViewId="0">
      <pane ySplit="1" topLeftCell="A2" activePane="bottomLeft" state="frozen"/>
      <selection activeCell="C5" sqref="C5:D5"/>
      <selection pane="bottomLeft" activeCell="C25" sqref="C25"/>
    </sheetView>
  </sheetViews>
  <sheetFormatPr baseColWidth="10" defaultColWidth="12.5546875" defaultRowHeight="14.4" x14ac:dyDescent="0.3"/>
  <cols>
    <col min="1" max="1" width="7" style="41" customWidth="1"/>
    <col min="2" max="2" width="4.5546875" style="764" customWidth="1"/>
    <col min="3" max="3" width="29" style="764" customWidth="1"/>
    <col min="4" max="4" width="6.5546875" style="764" customWidth="1"/>
    <col min="5" max="5" width="9.6640625" style="764" bestFit="1" customWidth="1"/>
    <col min="6" max="6" width="30.6640625" style="764" customWidth="1"/>
    <col min="7" max="7" width="28.6640625" style="764" customWidth="1"/>
    <col min="8" max="8" width="7" style="764" customWidth="1"/>
    <col min="9" max="17" width="4" style="764" customWidth="1"/>
    <col min="18" max="16384" width="12.5546875" style="764"/>
  </cols>
  <sheetData>
    <row r="1" spans="1:9" s="641" customFormat="1" ht="42" customHeight="1" x14ac:dyDescent="0.6">
      <c r="A1" s="102"/>
      <c r="B1" s="638" t="str">
        <f ca="1">' '!A722</f>
        <v>S O U R C E S   D E   R E V E N U S</v>
      </c>
      <c r="C1" s="639"/>
      <c r="D1" s="639"/>
      <c r="E1" s="639"/>
      <c r="F1" s="639"/>
      <c r="G1" s="639"/>
      <c r="H1" s="640"/>
      <c r="I1" s="908"/>
    </row>
    <row r="2" spans="1:9" s="469" customFormat="1" ht="27.75" customHeight="1" x14ac:dyDescent="0.3">
      <c r="A2" s="41"/>
      <c r="B2" s="645"/>
    </row>
    <row r="3" spans="1:9" x14ac:dyDescent="0.3">
      <c r="A3" s="470"/>
    </row>
    <row r="23" spans="2:8" ht="27.75" customHeight="1" x14ac:dyDescent="0.3">
      <c r="C23" s="469"/>
    </row>
    <row r="24" spans="2:8" ht="33.75" customHeight="1" x14ac:dyDescent="0.3">
      <c r="B24" s="655" t="str">
        <f ca="1">' '!A382</f>
        <v>No.</v>
      </c>
      <c r="C24" s="656" t="str">
        <f ca="1">' '!A723</f>
        <v>Source de revenu</v>
      </c>
      <c r="D24" s="656" t="str">
        <f ca="1">' '!A727</f>
        <v>en %</v>
      </c>
      <c r="E24" s="1301" t="str">
        <f ca="1">' '!A728</f>
        <v>Influenca-bilité?</v>
      </c>
      <c r="F24" s="656" t="str">
        <f ca="1">' '!A387</f>
        <v>Chances (+) et 
Dangers (-)</v>
      </c>
      <c r="G24" s="656" t="str">
        <f ca="1">' '!A388</f>
        <v>Mesures possibles</v>
      </c>
      <c r="H24" s="658" t="str">
        <f ca="1">' '!A389</f>
        <v>Statut</v>
      </c>
    </row>
    <row r="25" spans="2:8" ht="23.4" x14ac:dyDescent="0.3">
      <c r="B25" s="235">
        <v>1</v>
      </c>
      <c r="C25" s="236" t="s">
        <v>1790</v>
      </c>
      <c r="D25" s="310">
        <v>0.8</v>
      </c>
      <c r="E25" s="253">
        <v>1</v>
      </c>
      <c r="F25" s="298"/>
      <c r="G25" s="240"/>
      <c r="H25" s="269"/>
    </row>
    <row r="26" spans="2:8" ht="23.4" x14ac:dyDescent="0.3">
      <c r="B26" s="205">
        <v>2</v>
      </c>
      <c r="C26" s="240" t="s">
        <v>1791</v>
      </c>
      <c r="D26" s="311">
        <v>0.2</v>
      </c>
      <c r="E26" s="259">
        <v>2</v>
      </c>
      <c r="F26" s="244"/>
      <c r="G26" s="244"/>
      <c r="H26" s="270"/>
    </row>
    <row r="27" spans="2:8" ht="23.4" x14ac:dyDescent="0.3">
      <c r="B27" s="200">
        <v>3</v>
      </c>
      <c r="C27" s="244"/>
      <c r="D27" s="312"/>
      <c r="E27" s="258"/>
      <c r="F27" s="298"/>
      <c r="G27" s="240"/>
      <c r="H27" s="271"/>
    </row>
    <row r="28" spans="2:8" ht="23.4" x14ac:dyDescent="0.3">
      <c r="B28" s="205">
        <v>4</v>
      </c>
      <c r="C28" s="244"/>
      <c r="D28" s="312"/>
      <c r="E28" s="258"/>
      <c r="F28" s="244"/>
      <c r="G28" s="244"/>
      <c r="H28" s="270"/>
    </row>
    <row r="29" spans="2:8" ht="23.4" x14ac:dyDescent="0.3">
      <c r="B29" s="200">
        <v>5</v>
      </c>
      <c r="C29" s="244"/>
      <c r="D29" s="312"/>
      <c r="E29" s="258"/>
      <c r="F29" s="298"/>
      <c r="G29" s="240"/>
      <c r="H29" s="271"/>
    </row>
    <row r="30" spans="2:8" ht="23.4" x14ac:dyDescent="0.3">
      <c r="B30" s="205">
        <v>6</v>
      </c>
      <c r="C30" s="244"/>
      <c r="D30" s="312"/>
      <c r="E30" s="258"/>
      <c r="F30" s="244"/>
      <c r="G30" s="244"/>
      <c r="H30" s="270"/>
    </row>
    <row r="31" spans="2:8" ht="23.4" x14ac:dyDescent="0.3">
      <c r="B31" s="200">
        <v>7</v>
      </c>
      <c r="C31" s="244"/>
      <c r="D31" s="312"/>
      <c r="E31" s="258"/>
      <c r="F31" s="298"/>
      <c r="G31" s="240"/>
      <c r="H31" s="271"/>
    </row>
    <row r="32" spans="2:8" ht="23.4" x14ac:dyDescent="0.3">
      <c r="B32" s="205">
        <v>8</v>
      </c>
      <c r="C32" s="244"/>
      <c r="D32" s="312"/>
      <c r="E32" s="258"/>
      <c r="F32" s="244"/>
      <c r="G32" s="244"/>
      <c r="H32" s="270"/>
    </row>
    <row r="33" spans="2:8" ht="23.4" x14ac:dyDescent="0.3">
      <c r="B33" s="200">
        <v>9</v>
      </c>
      <c r="C33" s="244"/>
      <c r="D33" s="312"/>
      <c r="E33" s="258"/>
      <c r="F33" s="298"/>
      <c r="G33" s="240"/>
      <c r="H33" s="271"/>
    </row>
    <row r="34" spans="2:8" ht="23.4" x14ac:dyDescent="0.3">
      <c r="B34" s="205">
        <v>10</v>
      </c>
      <c r="C34" s="244"/>
      <c r="D34" s="312"/>
      <c r="E34" s="258"/>
      <c r="F34" s="244"/>
      <c r="G34" s="244"/>
      <c r="H34" s="270"/>
    </row>
    <row r="35" spans="2:8" ht="23.4" x14ac:dyDescent="0.3">
      <c r="B35" s="200">
        <v>11</v>
      </c>
      <c r="C35" s="244"/>
      <c r="D35" s="312"/>
      <c r="E35" s="258"/>
      <c r="F35" s="298"/>
      <c r="G35" s="240"/>
      <c r="H35" s="271"/>
    </row>
    <row r="36" spans="2:8" ht="23.4" x14ac:dyDescent="0.3">
      <c r="B36" s="205">
        <v>12</v>
      </c>
      <c r="C36" s="244"/>
      <c r="D36" s="312"/>
      <c r="E36" s="258"/>
      <c r="F36" s="244"/>
      <c r="G36" s="244"/>
      <c r="H36" s="270"/>
    </row>
    <row r="37" spans="2:8" ht="23.4" x14ac:dyDescent="0.3">
      <c r="B37" s="200">
        <v>13</v>
      </c>
      <c r="C37" s="244"/>
      <c r="D37" s="312"/>
      <c r="E37" s="258"/>
      <c r="F37" s="298"/>
      <c r="G37" s="240"/>
      <c r="H37" s="271"/>
    </row>
    <row r="38" spans="2:8" ht="23.4" x14ac:dyDescent="0.3">
      <c r="B38" s="205">
        <v>14</v>
      </c>
      <c r="C38" s="244"/>
      <c r="D38" s="312"/>
      <c r="E38" s="258"/>
      <c r="F38" s="244"/>
      <c r="G38" s="244"/>
      <c r="H38" s="270"/>
    </row>
    <row r="39" spans="2:8" ht="23.4" x14ac:dyDescent="0.3">
      <c r="B39" s="210">
        <v>15</v>
      </c>
      <c r="C39" s="244"/>
      <c r="D39" s="313"/>
      <c r="E39" s="314"/>
      <c r="F39" s="299"/>
      <c r="G39" s="248"/>
      <c r="H39" s="272"/>
    </row>
    <row r="40" spans="2:8" ht="16.2" thickBot="1" x14ac:dyDescent="0.35">
      <c r="B40" s="1302"/>
      <c r="C40" s="1303" t="s">
        <v>504</v>
      </c>
      <c r="D40" s="1304">
        <f>SUM(D25:D39)</f>
        <v>1</v>
      </c>
      <c r="E40" s="1305"/>
      <c r="F40" s="1306"/>
      <c r="G40" s="1306"/>
      <c r="H40" s="1307"/>
    </row>
    <row r="41" spans="2:8" x14ac:dyDescent="0.3">
      <c r="B41" s="999" t="s">
        <v>1152</v>
      </c>
      <c r="C41" s="469"/>
    </row>
  </sheetData>
  <sheetProtection sheet="1" objects="1" scenarios="1" formatCells="0" formatColumns="0" formatRows="0" insertHyperlinks="0" selectLockedCells="1" sort="0" autoFilter="0"/>
  <conditionalFormatting sqref="B25:H40">
    <cfRule type="expression" dxfId="145" priority="2">
      <formula>MOD(ROW(A2),2)=0</formula>
    </cfRule>
    <cfRule type="expression" dxfId="144" priority="3">
      <formula>MOD(ROW(A3),2)=0</formula>
    </cfRule>
  </conditionalFormatting>
  <conditionalFormatting sqref="D25:D40">
    <cfRule type="expression" dxfId="143" priority="1">
      <formula>$D$40&gt;100%</formula>
    </cfRule>
  </conditionalFormatting>
  <dataValidations count="3">
    <dataValidation type="list" allowBlank="1" showInputMessage="1" showErrorMessage="1" sqref="E25:E39" xr:uid="{E50C47FE-DDE0-4B1A-9964-88F1509AC02C}">
      <formula1>"0,1,2,3,4"</formula1>
    </dataValidation>
    <dataValidation type="list" allowBlank="1" showInputMessage="1" showErrorMessage="1" sqref="E40" xr:uid="{346C5F62-8FED-4C79-8DA4-C6646C8F95A5}">
      <formula1>"1,2,3,4,5"</formula1>
    </dataValidation>
    <dataValidation type="list" allowBlank="1" showInputMessage="1" showErrorMessage="1" sqref="H25:H39" xr:uid="{8ED3CB09-3E99-41AB-8E03-6B232D97A987}">
      <formula1>"1,2,3"</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5" id="{A2D90B0D-3D6F-447A-8D91-7A10575F895B}">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H25:H39</xm:sqref>
        </x14:conditionalFormatting>
        <x14:conditionalFormatting xmlns:xm="http://schemas.microsoft.com/office/excel/2006/main">
          <x14:cfRule type="iconSet" priority="4" id="{51D90B2B-A454-4D07-9CEB-A16AF42BC12B}">
            <x14:iconSet iconSet="5Boxes">
              <x14:cfvo type="percent">
                <xm:f>0</xm:f>
              </x14:cfvo>
              <x14:cfvo type="num">
                <xm:f>1</xm:f>
              </x14:cfvo>
              <x14:cfvo type="num">
                <xm:f>2</xm:f>
              </x14:cfvo>
              <x14:cfvo type="num">
                <xm:f>3</xm:f>
              </x14:cfvo>
              <x14:cfvo type="num">
                <xm:f>4</xm:f>
              </x14:cfvo>
            </x14:iconSet>
          </x14:cfRule>
          <xm:sqref>E25:E39</xm:sqref>
        </x14:conditionalFormatting>
      </x14:conditionalFormattings>
    </ext>
  </extLs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0506C6-CBBA-4254-9FBE-CAFFF58C727D}">
  <sheetPr codeName="Tabelle55">
    <tabColor theme="3" tint="0.79998168889431442"/>
  </sheetPr>
  <dimension ref="A1:I41"/>
  <sheetViews>
    <sheetView showGridLines="0" zoomScaleNormal="100" workbookViewId="0">
      <pane ySplit="1" topLeftCell="A2" activePane="bottomLeft" state="frozen"/>
      <selection activeCell="C5" sqref="C5:D5"/>
      <selection pane="bottomLeft" activeCell="C25" sqref="C25"/>
    </sheetView>
  </sheetViews>
  <sheetFormatPr baseColWidth="10" defaultColWidth="12.5546875" defaultRowHeight="14.4" x14ac:dyDescent="0.3"/>
  <cols>
    <col min="1" max="1" width="7" style="41" customWidth="1"/>
    <col min="2" max="2" width="4.5546875" style="764" customWidth="1"/>
    <col min="3" max="3" width="29" style="764" customWidth="1"/>
    <col min="4" max="4" width="6.33203125" style="764" customWidth="1"/>
    <col min="5" max="5" width="9.6640625" style="764" bestFit="1" customWidth="1"/>
    <col min="6" max="6" width="30.6640625" style="764" customWidth="1"/>
    <col min="7" max="7" width="28.6640625" style="764" customWidth="1"/>
    <col min="8" max="8" width="7" style="764" customWidth="1"/>
    <col min="9" max="17" width="4" style="764" customWidth="1"/>
    <col min="18" max="16384" width="12.5546875" style="764"/>
  </cols>
  <sheetData>
    <row r="1" spans="1:9" s="641" customFormat="1" ht="42" customHeight="1" x14ac:dyDescent="0.6">
      <c r="A1" s="908"/>
      <c r="B1" s="638" t="str">
        <f ca="1">' '!A725</f>
        <v>S T R U C T U R E   D E S   C O Û T S</v>
      </c>
      <c r="C1" s="639"/>
      <c r="D1" s="639"/>
      <c r="E1" s="639"/>
      <c r="F1" s="639"/>
      <c r="G1" s="639"/>
      <c r="H1" s="640"/>
      <c r="I1" s="908"/>
    </row>
    <row r="2" spans="1:9" s="469" customFormat="1" ht="22.5" customHeight="1" x14ac:dyDescent="0.3">
      <c r="A2" s="41"/>
      <c r="B2" s="645"/>
    </row>
    <row r="3" spans="1:9" x14ac:dyDescent="0.3">
      <c r="A3" s="470"/>
    </row>
    <row r="23" spans="2:8" ht="31.5" customHeight="1" x14ac:dyDescent="0.3">
      <c r="C23" s="469"/>
    </row>
    <row r="24" spans="2:8" ht="33.75" customHeight="1" x14ac:dyDescent="0.3">
      <c r="B24" s="655" t="str">
        <f ca="1">' '!A382</f>
        <v>No.</v>
      </c>
      <c r="C24" s="656" t="str">
        <f ca="1">' '!A726</f>
        <v>Coûts</v>
      </c>
      <c r="D24" s="656" t="str">
        <f ca="1">' '!A727</f>
        <v>en %</v>
      </c>
      <c r="E24" s="1301" t="str">
        <f ca="1">' '!A728</f>
        <v>Influenca-bilité?</v>
      </c>
      <c r="F24" s="656" t="str">
        <f ca="1">' '!A387</f>
        <v>Chances (+) et 
Dangers (-)</v>
      </c>
      <c r="G24" s="656" t="str">
        <f ca="1">' '!A388</f>
        <v>Mesures possibles</v>
      </c>
      <c r="H24" s="658" t="str">
        <f ca="1">' '!A389</f>
        <v>Statut</v>
      </c>
    </row>
    <row r="25" spans="2:8" ht="23.4" x14ac:dyDescent="0.3">
      <c r="B25" s="235">
        <v>1</v>
      </c>
      <c r="C25" s="236" t="s">
        <v>1792</v>
      </c>
      <c r="D25" s="310">
        <v>0.6</v>
      </c>
      <c r="E25" s="253">
        <v>2</v>
      </c>
      <c r="F25" s="298"/>
      <c r="G25" s="240"/>
      <c r="H25" s="269"/>
    </row>
    <row r="26" spans="2:8" ht="23.4" x14ac:dyDescent="0.3">
      <c r="B26" s="205">
        <v>2</v>
      </c>
      <c r="C26" s="240" t="s">
        <v>1793</v>
      </c>
      <c r="D26" s="311">
        <v>0.4</v>
      </c>
      <c r="E26" s="259">
        <v>3</v>
      </c>
      <c r="F26" s="244"/>
      <c r="G26" s="244"/>
      <c r="H26" s="270"/>
    </row>
    <row r="27" spans="2:8" ht="23.4" x14ac:dyDescent="0.3">
      <c r="B27" s="200">
        <v>3</v>
      </c>
      <c r="C27" s="244"/>
      <c r="D27" s="312"/>
      <c r="E27" s="258"/>
      <c r="F27" s="298"/>
      <c r="G27" s="240"/>
      <c r="H27" s="271"/>
    </row>
    <row r="28" spans="2:8" ht="23.4" x14ac:dyDescent="0.3">
      <c r="B28" s="205">
        <v>4</v>
      </c>
      <c r="C28" s="244"/>
      <c r="D28" s="312"/>
      <c r="E28" s="258"/>
      <c r="F28" s="244"/>
      <c r="G28" s="244"/>
      <c r="H28" s="270"/>
    </row>
    <row r="29" spans="2:8" ht="23.4" x14ac:dyDescent="0.3">
      <c r="B29" s="200">
        <v>5</v>
      </c>
      <c r="C29" s="244"/>
      <c r="D29" s="312"/>
      <c r="E29" s="258"/>
      <c r="F29" s="298"/>
      <c r="G29" s="240"/>
      <c r="H29" s="271"/>
    </row>
    <row r="30" spans="2:8" ht="23.4" x14ac:dyDescent="0.3">
      <c r="B30" s="205">
        <v>6</v>
      </c>
      <c r="C30" s="244"/>
      <c r="D30" s="312"/>
      <c r="E30" s="258"/>
      <c r="F30" s="244"/>
      <c r="G30" s="244"/>
      <c r="H30" s="270"/>
    </row>
    <row r="31" spans="2:8" ht="23.4" x14ac:dyDescent="0.3">
      <c r="B31" s="200">
        <v>7</v>
      </c>
      <c r="C31" s="244"/>
      <c r="D31" s="312"/>
      <c r="E31" s="258"/>
      <c r="F31" s="298"/>
      <c r="G31" s="240"/>
      <c r="H31" s="271"/>
    </row>
    <row r="32" spans="2:8" ht="23.4" x14ac:dyDescent="0.3">
      <c r="B32" s="205">
        <v>8</v>
      </c>
      <c r="C32" s="244"/>
      <c r="D32" s="312"/>
      <c r="E32" s="258"/>
      <c r="F32" s="244"/>
      <c r="G32" s="244"/>
      <c r="H32" s="270"/>
    </row>
    <row r="33" spans="2:8" ht="23.4" x14ac:dyDescent="0.3">
      <c r="B33" s="200">
        <v>9</v>
      </c>
      <c r="C33" s="244"/>
      <c r="D33" s="312"/>
      <c r="E33" s="258"/>
      <c r="F33" s="298"/>
      <c r="G33" s="240"/>
      <c r="H33" s="271"/>
    </row>
    <row r="34" spans="2:8" ht="23.4" x14ac:dyDescent="0.3">
      <c r="B34" s="205">
        <v>10</v>
      </c>
      <c r="C34" s="244"/>
      <c r="D34" s="312"/>
      <c r="E34" s="258"/>
      <c r="F34" s="244"/>
      <c r="G34" s="244"/>
      <c r="H34" s="270"/>
    </row>
    <row r="35" spans="2:8" ht="23.4" x14ac:dyDescent="0.3">
      <c r="B35" s="200">
        <v>11</v>
      </c>
      <c r="C35" s="244"/>
      <c r="D35" s="312"/>
      <c r="E35" s="258"/>
      <c r="F35" s="298"/>
      <c r="G35" s="240"/>
      <c r="H35" s="271"/>
    </row>
    <row r="36" spans="2:8" ht="23.4" x14ac:dyDescent="0.3">
      <c r="B36" s="205">
        <v>12</v>
      </c>
      <c r="C36" s="244"/>
      <c r="D36" s="312"/>
      <c r="E36" s="258"/>
      <c r="F36" s="244"/>
      <c r="G36" s="244"/>
      <c r="H36" s="270"/>
    </row>
    <row r="37" spans="2:8" ht="23.4" x14ac:dyDescent="0.3">
      <c r="B37" s="200">
        <v>13</v>
      </c>
      <c r="C37" s="244"/>
      <c r="D37" s="312"/>
      <c r="E37" s="258"/>
      <c r="F37" s="298"/>
      <c r="G37" s="240"/>
      <c r="H37" s="271"/>
    </row>
    <row r="38" spans="2:8" ht="23.4" x14ac:dyDescent="0.3">
      <c r="B38" s="205">
        <v>14</v>
      </c>
      <c r="C38" s="244"/>
      <c r="D38" s="312"/>
      <c r="E38" s="258"/>
      <c r="F38" s="244"/>
      <c r="G38" s="244"/>
      <c r="H38" s="270"/>
    </row>
    <row r="39" spans="2:8" ht="23.4" x14ac:dyDescent="0.3">
      <c r="B39" s="210">
        <v>15</v>
      </c>
      <c r="C39" s="244"/>
      <c r="D39" s="313"/>
      <c r="E39" s="314"/>
      <c r="F39" s="299"/>
      <c r="G39" s="248"/>
      <c r="H39" s="272"/>
    </row>
    <row r="40" spans="2:8" ht="16.2" thickBot="1" x14ac:dyDescent="0.35">
      <c r="B40" s="1302"/>
      <c r="C40" s="1303" t="s">
        <v>504</v>
      </c>
      <c r="D40" s="1304">
        <f>SUM(D25:D39)</f>
        <v>1</v>
      </c>
      <c r="E40" s="1305"/>
      <c r="F40" s="1306"/>
      <c r="G40" s="1306"/>
      <c r="H40" s="1307"/>
    </row>
    <row r="41" spans="2:8" x14ac:dyDescent="0.3">
      <c r="B41" s="999" t="s">
        <v>1152</v>
      </c>
      <c r="C41" s="469"/>
    </row>
  </sheetData>
  <sheetProtection sheet="1" objects="1" scenarios="1" formatCells="0" formatColumns="0" formatRows="0" insertHyperlinks="0" selectLockedCells="1" sort="0" autoFilter="0"/>
  <conditionalFormatting sqref="B40:E40">
    <cfRule type="expression" dxfId="142" priority="7">
      <formula>MOD(ROW(A21),2)=0</formula>
    </cfRule>
    <cfRule type="expression" dxfId="141" priority="8">
      <formula>MOD(ROW(A22),2)=0</formula>
    </cfRule>
  </conditionalFormatting>
  <conditionalFormatting sqref="F40:H40">
    <cfRule type="expression" dxfId="140" priority="9">
      <formula>MOD(ROW(#REF!),2)=0</formula>
    </cfRule>
    <cfRule type="expression" dxfId="139" priority="10">
      <formula>MOD(ROW(#REF!),2)=0</formula>
    </cfRule>
  </conditionalFormatting>
  <conditionalFormatting sqref="F25:H39 B25:D39">
    <cfRule type="expression" dxfId="138" priority="5">
      <formula>MOD(ROW(A2),2)=0</formula>
    </cfRule>
    <cfRule type="expression" dxfId="137" priority="6">
      <formula>MOD(ROW(A3),2)=0</formula>
    </cfRule>
  </conditionalFormatting>
  <conditionalFormatting sqref="E25:E39">
    <cfRule type="expression" dxfId="136" priority="2">
      <formula>MOD(ROW(D2),2)=0</formula>
    </cfRule>
    <cfRule type="expression" dxfId="135" priority="3">
      <formula>MOD(ROW(D3),2)=0</formula>
    </cfRule>
  </conditionalFormatting>
  <conditionalFormatting sqref="D25:D40">
    <cfRule type="expression" dxfId="134" priority="1">
      <formula>$D$40&gt;100%</formula>
    </cfRule>
  </conditionalFormatting>
  <dataValidations count="3">
    <dataValidation type="list" allowBlank="1" showInputMessage="1" showErrorMessage="1" sqref="E25:E39" xr:uid="{4421AC6A-E932-428B-913D-58492770244A}">
      <formula1>"0,1,2,3,4"</formula1>
    </dataValidation>
    <dataValidation type="list" allowBlank="1" showInputMessage="1" showErrorMessage="1" sqref="E40" xr:uid="{B3B2303E-E179-42EF-B61C-8E7C46ABD3CD}">
      <formula1>"1,2,3,4,5"</formula1>
    </dataValidation>
    <dataValidation type="list" allowBlank="1" showInputMessage="1" showErrorMessage="1" sqref="H25:H40" xr:uid="{5460DA1C-0D28-4120-A426-32F0B0A3BCA9}">
      <formula1>"1,2,3"</formula1>
    </dataValidation>
  </dataValidations>
  <printOptions horizontalCentered="1"/>
  <pageMargins left="0.23622047244094491" right="0.23622047244094491" top="0.19685039370078741" bottom="0.19685039370078741" header="0.19685039370078741" footer="0.19685039370078741"/>
  <pageSetup paperSize="8"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11" id="{E7A43A0E-88DE-4B85-886F-87C4F29D6FB4}">
            <x14:iconSet iconSet="5Boxes">
              <x14:cfvo type="percent">
                <xm:f>0</xm:f>
              </x14:cfvo>
              <x14:cfvo type="num">
                <xm:f>1</xm:f>
              </x14:cfvo>
              <x14:cfvo type="num">
                <xm:f>2</xm:f>
              </x14:cfvo>
              <x14:cfvo type="num">
                <xm:f>3</xm:f>
              </x14:cfvo>
              <x14:cfvo type="num">
                <xm:f>4</xm:f>
              </x14:cfvo>
            </x14:iconSet>
          </x14:cfRule>
          <xm:sqref>E40</xm:sqref>
        </x14:conditionalFormatting>
        <x14:conditionalFormatting xmlns:xm="http://schemas.microsoft.com/office/excel/2006/main">
          <x14:cfRule type="iconSet" priority="12" id="{EAD69C4E-F0F9-46EE-B3AA-9E2242B95355}">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H25:H39</xm:sqref>
        </x14:conditionalFormatting>
        <x14:conditionalFormatting xmlns:xm="http://schemas.microsoft.com/office/excel/2006/main">
          <x14:cfRule type="iconSet" priority="4" id="{88EA3252-E520-4ECE-98F5-946C09573740}">
            <x14:iconSet iconSet="5Boxes">
              <x14:cfvo type="percent">
                <xm:f>0</xm:f>
              </x14:cfvo>
              <x14:cfvo type="num">
                <xm:f>1</xm:f>
              </x14:cfvo>
              <x14:cfvo type="num">
                <xm:f>2</xm:f>
              </x14:cfvo>
              <x14:cfvo type="num">
                <xm:f>3</xm:f>
              </x14:cfvo>
              <x14:cfvo type="num">
                <xm:f>4</xm:f>
              </x14:cfvo>
            </x14:iconSet>
          </x14:cfRule>
          <xm:sqref>E25:E39</xm:sqref>
        </x14:conditionalFormatting>
      </x14:conditionalFormattings>
    </ext>
  </extLs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CB675-2DAA-4E17-8C18-3C2A6162B8A3}">
  <sheetPr codeName="Tabelle52">
    <tabColor theme="3" tint="0.79998168889431442"/>
    <pageSetUpPr fitToPage="1"/>
  </sheetPr>
  <dimension ref="A1:Q36"/>
  <sheetViews>
    <sheetView showGridLines="0" zoomScaleNormal="100" workbookViewId="0">
      <pane ySplit="1" topLeftCell="A2" activePane="bottomLeft" state="frozen"/>
      <selection activeCell="C5" sqref="C5:D5"/>
      <selection pane="bottomLeft" activeCell="D5" sqref="D5"/>
    </sheetView>
  </sheetViews>
  <sheetFormatPr baseColWidth="10" defaultColWidth="12.5546875" defaultRowHeight="14.4" x14ac:dyDescent="0.3"/>
  <cols>
    <col min="1" max="1" width="7" style="648" customWidth="1"/>
    <col min="2" max="2" width="3.33203125" style="41" customWidth="1"/>
    <col min="3" max="3" width="3.33203125" style="745" customWidth="1"/>
    <col min="4" max="4" width="36.6640625" style="745" customWidth="1"/>
    <col min="5" max="6" width="4.5546875" style="745" customWidth="1"/>
    <col min="7" max="7" width="1.44140625" style="745" customWidth="1"/>
    <col min="8" max="8" width="38" style="745" customWidth="1"/>
    <col min="9" max="9" width="47.33203125" style="745" customWidth="1"/>
    <col min="10" max="10" width="9.33203125" style="745" customWidth="1"/>
    <col min="11" max="11" width="7" style="745" customWidth="1"/>
    <col min="12" max="20" width="4" style="745" customWidth="1"/>
    <col min="21" max="16384" width="12.5546875" style="745"/>
  </cols>
  <sheetData>
    <row r="1" spans="1:17" s="40" customFormat="1" ht="42" customHeight="1" x14ac:dyDescent="0.6">
      <c r="A1" s="1308"/>
      <c r="B1" s="607" t="str">
        <f ca="1">' '!A606</f>
        <v>B E N C H M A R K I N G</v>
      </c>
      <c r="C1" s="596"/>
      <c r="D1" s="596"/>
      <c r="E1" s="596"/>
      <c r="F1" s="596"/>
      <c r="G1" s="596"/>
      <c r="H1" s="596"/>
      <c r="I1" s="640"/>
      <c r="J1" s="215"/>
      <c r="K1" s="215"/>
      <c r="L1" s="215"/>
    </row>
    <row r="2" spans="1:17" s="40" customFormat="1" ht="15.75" customHeight="1" x14ac:dyDescent="0.3">
      <c r="A2" s="647"/>
      <c r="B2" s="645"/>
      <c r="C2" s="215"/>
      <c r="D2" s="102"/>
      <c r="E2" s="215"/>
      <c r="F2" s="215"/>
      <c r="G2" s="215"/>
      <c r="H2" s="215"/>
      <c r="I2" s="215"/>
      <c r="J2" s="215"/>
      <c r="K2" s="215"/>
      <c r="L2" s="215"/>
    </row>
    <row r="3" spans="1:17" ht="73.5" customHeight="1" x14ac:dyDescent="0.4">
      <c r="A3" s="1309"/>
      <c r="B3" s="1488" t="str">
        <f ca="1">' '!A607</f>
        <v>Statut</v>
      </c>
      <c r="C3" s="745" t="str">
        <f ca="1">' '!A608</f>
        <v>No.</v>
      </c>
      <c r="D3" s="1310" t="str">
        <f ca="1">' '!A609</f>
        <v>Objets de comparaison</v>
      </c>
      <c r="E3" s="1311" t="str">
        <f ca="1">' '!A611</f>
        <v>Nous</v>
      </c>
      <c r="F3" s="1312" t="str">
        <f ca="1">' '!A612</f>
        <v>Concurrence</v>
      </c>
      <c r="H3" s="1313"/>
      <c r="I3" s="1310" t="str">
        <f ca="1">' '!A610</f>
        <v>Remarques</v>
      </c>
    </row>
    <row r="4" spans="1:17" ht="11.25" customHeight="1" x14ac:dyDescent="0.4">
      <c r="B4" s="1488"/>
      <c r="D4" s="1314"/>
      <c r="E4" s="1315" t="s">
        <v>1794</v>
      </c>
      <c r="F4" s="1316" t="s">
        <v>1795</v>
      </c>
      <c r="H4" s="1313"/>
      <c r="I4" s="1317"/>
    </row>
    <row r="5" spans="1:17" ht="18" x14ac:dyDescent="0.3">
      <c r="B5" s="1318">
        <f>IF(E5&gt;F5,1,
IF(E5&lt;F5,3,2))</f>
        <v>3</v>
      </c>
      <c r="C5" s="1319">
        <v>1</v>
      </c>
      <c r="D5" s="315"/>
      <c r="E5" s="369">
        <v>0</v>
      </c>
      <c r="F5" s="316">
        <v>1</v>
      </c>
      <c r="G5" s="1320"/>
      <c r="H5" s="1321"/>
      <c r="I5" s="317"/>
      <c r="J5" s="746"/>
    </row>
    <row r="6" spans="1:17" ht="18" x14ac:dyDescent="0.3">
      <c r="B6" s="1318">
        <f t="shared" ref="B6:B34" si="0">IF(E6&gt;F6,1,
IF(E6&lt;F6,3,2))</f>
        <v>1</v>
      </c>
      <c r="C6" s="1322">
        <v>2</v>
      </c>
      <c r="D6" s="318"/>
      <c r="E6" s="370">
        <v>2</v>
      </c>
      <c r="F6" s="319">
        <v>-2</v>
      </c>
      <c r="G6" s="1323"/>
      <c r="H6" s="1324"/>
      <c r="I6" s="320"/>
      <c r="Q6" s="41"/>
    </row>
    <row r="7" spans="1:17" ht="18" x14ac:dyDescent="0.3">
      <c r="B7" s="1318">
        <f t="shared" si="0"/>
        <v>3</v>
      </c>
      <c r="C7" s="1322">
        <v>3</v>
      </c>
      <c r="D7" s="318"/>
      <c r="E7" s="370">
        <v>-1</v>
      </c>
      <c r="F7" s="319">
        <v>0</v>
      </c>
      <c r="G7" s="1323"/>
      <c r="H7" s="1324"/>
      <c r="I7" s="320"/>
      <c r="Q7" s="41"/>
    </row>
    <row r="8" spans="1:17" ht="18" x14ac:dyDescent="0.3">
      <c r="B8" s="1318">
        <f t="shared" si="0"/>
        <v>1</v>
      </c>
      <c r="C8" s="1322">
        <v>4</v>
      </c>
      <c r="D8" s="318"/>
      <c r="E8" s="370">
        <v>-1</v>
      </c>
      <c r="F8" s="319">
        <v>-3</v>
      </c>
      <c r="G8" s="1323"/>
      <c r="H8" s="1324"/>
      <c r="I8" s="320"/>
      <c r="Q8" s="41"/>
    </row>
    <row r="9" spans="1:17" ht="18" x14ac:dyDescent="0.3">
      <c r="B9" s="1318">
        <f t="shared" si="0"/>
        <v>1</v>
      </c>
      <c r="C9" s="1322">
        <v>5</v>
      </c>
      <c r="D9" s="318"/>
      <c r="E9" s="370">
        <v>0</v>
      </c>
      <c r="F9" s="319">
        <v>-1</v>
      </c>
      <c r="G9" s="1323"/>
      <c r="H9" s="1324"/>
      <c r="I9" s="320"/>
      <c r="Q9" s="41"/>
    </row>
    <row r="10" spans="1:17" ht="18" x14ac:dyDescent="0.3">
      <c r="B10" s="1318">
        <f t="shared" si="0"/>
        <v>2</v>
      </c>
      <c r="C10" s="1322">
        <v>6</v>
      </c>
      <c r="D10" s="318"/>
      <c r="E10" s="370">
        <v>1</v>
      </c>
      <c r="F10" s="319">
        <v>1</v>
      </c>
      <c r="G10" s="1323"/>
      <c r="H10" s="1324"/>
      <c r="I10" s="320"/>
      <c r="Q10" s="41"/>
    </row>
    <row r="11" spans="1:17" ht="18" x14ac:dyDescent="0.3">
      <c r="B11" s="1318">
        <f t="shared" si="0"/>
        <v>2</v>
      </c>
      <c r="C11" s="1322">
        <v>7</v>
      </c>
      <c r="D11" s="318"/>
      <c r="E11" s="370">
        <v>0</v>
      </c>
      <c r="F11" s="319">
        <v>0</v>
      </c>
      <c r="G11" s="1323"/>
      <c r="H11" s="1324"/>
      <c r="I11" s="320"/>
      <c r="Q11" s="41"/>
    </row>
    <row r="12" spans="1:17" ht="18" x14ac:dyDescent="0.3">
      <c r="B12" s="1318">
        <f t="shared" si="0"/>
        <v>2</v>
      </c>
      <c r="C12" s="1322">
        <v>8</v>
      </c>
      <c r="D12" s="318"/>
      <c r="E12" s="370">
        <v>0</v>
      </c>
      <c r="F12" s="319">
        <v>0</v>
      </c>
      <c r="G12" s="1323"/>
      <c r="H12" s="1324"/>
      <c r="I12" s="320"/>
      <c r="Q12" s="41"/>
    </row>
    <row r="13" spans="1:17" ht="18" x14ac:dyDescent="0.3">
      <c r="B13" s="1318">
        <f t="shared" si="0"/>
        <v>2</v>
      </c>
      <c r="C13" s="1322">
        <v>9</v>
      </c>
      <c r="D13" s="318"/>
      <c r="E13" s="370">
        <v>0</v>
      </c>
      <c r="F13" s="319">
        <v>0</v>
      </c>
      <c r="G13" s="1323"/>
      <c r="H13" s="1324"/>
      <c r="I13" s="320"/>
      <c r="Q13" s="41"/>
    </row>
    <row r="14" spans="1:17" ht="18" x14ac:dyDescent="0.3">
      <c r="B14" s="1318">
        <f t="shared" si="0"/>
        <v>2</v>
      </c>
      <c r="C14" s="1322">
        <v>10</v>
      </c>
      <c r="D14" s="318"/>
      <c r="E14" s="370">
        <v>0</v>
      </c>
      <c r="F14" s="319">
        <v>0</v>
      </c>
      <c r="G14" s="1323"/>
      <c r="H14" s="1324"/>
      <c r="I14" s="320"/>
      <c r="Q14" s="41"/>
    </row>
    <row r="15" spans="1:17" ht="18" x14ac:dyDescent="0.3">
      <c r="B15" s="1318">
        <f t="shared" si="0"/>
        <v>2</v>
      </c>
      <c r="C15" s="1322">
        <v>11</v>
      </c>
      <c r="D15" s="321"/>
      <c r="E15" s="370">
        <v>0</v>
      </c>
      <c r="F15" s="319">
        <v>0</v>
      </c>
      <c r="G15" s="1323"/>
      <c r="H15" s="1324"/>
      <c r="I15" s="320"/>
      <c r="Q15" s="41"/>
    </row>
    <row r="16" spans="1:17" ht="18" x14ac:dyDescent="0.3">
      <c r="B16" s="1318">
        <f t="shared" si="0"/>
        <v>2</v>
      </c>
      <c r="C16" s="1322">
        <v>12</v>
      </c>
      <c r="D16" s="318"/>
      <c r="E16" s="370">
        <v>0</v>
      </c>
      <c r="F16" s="319">
        <v>0</v>
      </c>
      <c r="G16" s="1323"/>
      <c r="H16" s="1324"/>
      <c r="I16" s="320"/>
      <c r="Q16" s="41"/>
    </row>
    <row r="17" spans="2:9" ht="18" x14ac:dyDescent="0.3">
      <c r="B17" s="1318">
        <f t="shared" si="0"/>
        <v>2</v>
      </c>
      <c r="C17" s="1322">
        <v>13</v>
      </c>
      <c r="D17" s="318"/>
      <c r="E17" s="370">
        <v>0</v>
      </c>
      <c r="F17" s="319">
        <v>0</v>
      </c>
      <c r="G17" s="1323"/>
      <c r="H17" s="1324"/>
      <c r="I17" s="320"/>
    </row>
    <row r="18" spans="2:9" ht="18" x14ac:dyDescent="0.3">
      <c r="B18" s="1318">
        <f t="shared" si="0"/>
        <v>2</v>
      </c>
      <c r="C18" s="1322">
        <v>14</v>
      </c>
      <c r="D18" s="318"/>
      <c r="E18" s="370">
        <v>0</v>
      </c>
      <c r="F18" s="319">
        <v>0</v>
      </c>
      <c r="G18" s="1323"/>
      <c r="H18" s="1324"/>
      <c r="I18" s="320"/>
    </row>
    <row r="19" spans="2:9" ht="18" x14ac:dyDescent="0.3">
      <c r="B19" s="1318">
        <f t="shared" si="0"/>
        <v>2</v>
      </c>
      <c r="C19" s="1322">
        <v>15</v>
      </c>
      <c r="D19" s="318"/>
      <c r="E19" s="370">
        <v>0</v>
      </c>
      <c r="F19" s="319">
        <v>0</v>
      </c>
      <c r="G19" s="1323"/>
      <c r="H19" s="1324"/>
      <c r="I19" s="320"/>
    </row>
    <row r="20" spans="2:9" ht="18" x14ac:dyDescent="0.3">
      <c r="B20" s="1318">
        <f t="shared" si="0"/>
        <v>2</v>
      </c>
      <c r="C20" s="1322">
        <v>16</v>
      </c>
      <c r="D20" s="318"/>
      <c r="E20" s="370">
        <v>0</v>
      </c>
      <c r="F20" s="319">
        <v>0</v>
      </c>
      <c r="G20" s="1323"/>
      <c r="H20" s="1324"/>
      <c r="I20" s="320"/>
    </row>
    <row r="21" spans="2:9" ht="18" x14ac:dyDescent="0.3">
      <c r="B21" s="1318">
        <f t="shared" si="0"/>
        <v>2</v>
      </c>
      <c r="C21" s="1322">
        <v>17</v>
      </c>
      <c r="D21" s="318"/>
      <c r="E21" s="370">
        <v>0</v>
      </c>
      <c r="F21" s="319">
        <v>0</v>
      </c>
      <c r="G21" s="1323"/>
      <c r="H21" s="1324"/>
      <c r="I21" s="320"/>
    </row>
    <row r="22" spans="2:9" ht="18" x14ac:dyDescent="0.3">
      <c r="B22" s="1318">
        <f t="shared" si="0"/>
        <v>2</v>
      </c>
      <c r="C22" s="1322">
        <v>18</v>
      </c>
      <c r="D22" s="318"/>
      <c r="E22" s="370">
        <v>0</v>
      </c>
      <c r="F22" s="319">
        <v>0</v>
      </c>
      <c r="G22" s="1323"/>
      <c r="H22" s="1324"/>
      <c r="I22" s="320"/>
    </row>
    <row r="23" spans="2:9" ht="18" x14ac:dyDescent="0.3">
      <c r="B23" s="1318">
        <f t="shared" si="0"/>
        <v>2</v>
      </c>
      <c r="C23" s="1322">
        <v>19</v>
      </c>
      <c r="D23" s="318"/>
      <c r="E23" s="370">
        <v>0</v>
      </c>
      <c r="F23" s="319">
        <v>0</v>
      </c>
      <c r="G23" s="1323"/>
      <c r="H23" s="1324"/>
      <c r="I23" s="320"/>
    </row>
    <row r="24" spans="2:9" ht="18" x14ac:dyDescent="0.3">
      <c r="B24" s="1318">
        <f t="shared" si="0"/>
        <v>2</v>
      </c>
      <c r="C24" s="1322">
        <v>20</v>
      </c>
      <c r="D24" s="318"/>
      <c r="E24" s="370">
        <v>0</v>
      </c>
      <c r="F24" s="319">
        <v>0</v>
      </c>
      <c r="G24" s="1323"/>
      <c r="H24" s="1324"/>
      <c r="I24" s="320"/>
    </row>
    <row r="25" spans="2:9" ht="18" x14ac:dyDescent="0.3">
      <c r="B25" s="1318">
        <f t="shared" si="0"/>
        <v>2</v>
      </c>
      <c r="C25" s="1322">
        <v>21</v>
      </c>
      <c r="D25" s="318"/>
      <c r="E25" s="370">
        <v>0</v>
      </c>
      <c r="F25" s="319">
        <v>0</v>
      </c>
      <c r="G25" s="1323"/>
      <c r="H25" s="1324"/>
      <c r="I25" s="320"/>
    </row>
    <row r="26" spans="2:9" ht="18" x14ac:dyDescent="0.3">
      <c r="B26" s="1318">
        <f t="shared" si="0"/>
        <v>2</v>
      </c>
      <c r="C26" s="1322">
        <v>22</v>
      </c>
      <c r="D26" s="318"/>
      <c r="E26" s="370">
        <v>0</v>
      </c>
      <c r="F26" s="319">
        <v>0</v>
      </c>
      <c r="G26" s="1323"/>
      <c r="H26" s="1324"/>
      <c r="I26" s="320"/>
    </row>
    <row r="27" spans="2:9" ht="18" x14ac:dyDescent="0.3">
      <c r="B27" s="1318">
        <f t="shared" si="0"/>
        <v>2</v>
      </c>
      <c r="C27" s="1322">
        <v>23</v>
      </c>
      <c r="D27" s="318"/>
      <c r="E27" s="370">
        <v>0</v>
      </c>
      <c r="F27" s="319">
        <v>0</v>
      </c>
      <c r="G27" s="1323"/>
      <c r="H27" s="1324"/>
      <c r="I27" s="320"/>
    </row>
    <row r="28" spans="2:9" ht="18" x14ac:dyDescent="0.3">
      <c r="B28" s="1318">
        <f t="shared" si="0"/>
        <v>2</v>
      </c>
      <c r="C28" s="1322">
        <v>24</v>
      </c>
      <c r="D28" s="318"/>
      <c r="E28" s="370">
        <v>0</v>
      </c>
      <c r="F28" s="319">
        <v>0</v>
      </c>
      <c r="G28" s="1323"/>
      <c r="H28" s="1324"/>
      <c r="I28" s="320"/>
    </row>
    <row r="29" spans="2:9" ht="18" x14ac:dyDescent="0.3">
      <c r="B29" s="1318">
        <f t="shared" si="0"/>
        <v>2</v>
      </c>
      <c r="C29" s="1322">
        <v>25</v>
      </c>
      <c r="D29" s="318"/>
      <c r="E29" s="370">
        <v>0</v>
      </c>
      <c r="F29" s="319">
        <v>0</v>
      </c>
      <c r="G29" s="1323"/>
      <c r="H29" s="1324"/>
      <c r="I29" s="320"/>
    </row>
    <row r="30" spans="2:9" ht="18" x14ac:dyDescent="0.3">
      <c r="B30" s="1318">
        <f t="shared" si="0"/>
        <v>2</v>
      </c>
      <c r="C30" s="1322">
        <v>26</v>
      </c>
      <c r="D30" s="318"/>
      <c r="E30" s="370">
        <v>0</v>
      </c>
      <c r="F30" s="319">
        <v>0</v>
      </c>
      <c r="G30" s="1323"/>
      <c r="H30" s="1324"/>
      <c r="I30" s="320"/>
    </row>
    <row r="31" spans="2:9" ht="18" x14ac:dyDescent="0.3">
      <c r="B31" s="1318">
        <f t="shared" si="0"/>
        <v>2</v>
      </c>
      <c r="C31" s="1322">
        <v>27</v>
      </c>
      <c r="D31" s="318"/>
      <c r="E31" s="370">
        <v>0</v>
      </c>
      <c r="F31" s="319">
        <v>0</v>
      </c>
      <c r="G31" s="1323"/>
      <c r="H31" s="1324"/>
      <c r="I31" s="320"/>
    </row>
    <row r="32" spans="2:9" ht="18" x14ac:dyDescent="0.3">
      <c r="B32" s="1318">
        <f t="shared" si="0"/>
        <v>2</v>
      </c>
      <c r="C32" s="1322">
        <v>28</v>
      </c>
      <c r="D32" s="318"/>
      <c r="E32" s="370">
        <v>0</v>
      </c>
      <c r="F32" s="319">
        <v>0</v>
      </c>
      <c r="G32" s="1323"/>
      <c r="H32" s="1324"/>
      <c r="I32" s="320"/>
    </row>
    <row r="33" spans="2:9" ht="18" x14ac:dyDescent="0.3">
      <c r="B33" s="1318">
        <f t="shared" si="0"/>
        <v>2</v>
      </c>
      <c r="C33" s="1322">
        <v>29</v>
      </c>
      <c r="D33" s="318"/>
      <c r="E33" s="370">
        <v>0</v>
      </c>
      <c r="F33" s="319">
        <v>0</v>
      </c>
      <c r="G33" s="1323"/>
      <c r="H33" s="1324"/>
      <c r="I33" s="320"/>
    </row>
    <row r="34" spans="2:9" ht="18" x14ac:dyDescent="0.3">
      <c r="B34" s="1318">
        <f t="shared" si="0"/>
        <v>2</v>
      </c>
      <c r="C34" s="1325">
        <v>30</v>
      </c>
      <c r="D34" s="322"/>
      <c r="E34" s="371">
        <v>0</v>
      </c>
      <c r="F34" s="323">
        <v>0</v>
      </c>
      <c r="G34" s="1326"/>
      <c r="H34" s="1327"/>
      <c r="I34" s="324"/>
    </row>
    <row r="35" spans="2:9" ht="19.5" customHeight="1" x14ac:dyDescent="0.3">
      <c r="C35" s="740"/>
      <c r="D35" s="1192"/>
      <c r="E35" s="1174"/>
      <c r="F35" s="1174"/>
      <c r="G35" s="1193"/>
      <c r="H35" s="1192"/>
      <c r="I35" s="1194"/>
    </row>
    <row r="36" spans="2:9" ht="18" x14ac:dyDescent="0.3">
      <c r="B36" s="999" t="s">
        <v>1152</v>
      </c>
      <c r="C36" s="469"/>
      <c r="D36" s="1192"/>
      <c r="E36" s="1174"/>
      <c r="F36" s="1174"/>
      <c r="G36" s="1193"/>
      <c r="H36" s="1192"/>
      <c r="I36" s="1194"/>
    </row>
  </sheetData>
  <sheetProtection sheet="1" objects="1" scenarios="1" formatCells="0" formatColumns="0" formatRows="0" insertHyperlinks="0" selectLockedCells="1" sort="0" autoFilter="0"/>
  <mergeCells count="1">
    <mergeCell ref="B3:B4"/>
  </mergeCells>
  <conditionalFormatting sqref="K32 K34 K37 K45 K47:K53">
    <cfRule type="cellIs" dxfId="133" priority="27" operator="equal">
      <formula>3</formula>
    </cfRule>
    <cfRule type="cellIs" dxfId="132" priority="28" operator="equal">
      <formula>2</formula>
    </cfRule>
    <cfRule type="cellIs" dxfId="131" priority="29" operator="equal">
      <formula>1</formula>
    </cfRule>
  </conditionalFormatting>
  <conditionalFormatting sqref="K32:K34 K36:K53">
    <cfRule type="iconSet" priority="31">
      <iconSet iconSet="3Symbols2" showValue="0" reverse="1">
        <cfvo type="percent" val="0"/>
        <cfvo type="num" val="2"/>
        <cfvo type="num" val="3"/>
      </iconSet>
    </cfRule>
    <cfRule type="cellIs" dxfId="130" priority="32" operator="equal">
      <formula>3</formula>
    </cfRule>
    <cfRule type="cellIs" dxfId="129" priority="33" operator="equal">
      <formula>2</formula>
    </cfRule>
    <cfRule type="cellIs" dxfId="128" priority="34" operator="equal">
      <formula>1</formula>
    </cfRule>
  </conditionalFormatting>
  <conditionalFormatting sqref="G36:G53">
    <cfRule type="iconSet" priority="25">
      <iconSet iconSet="5Rating">
        <cfvo type="percent" val="0"/>
        <cfvo type="num" val="1"/>
        <cfvo type="num" val="2"/>
        <cfvo type="num" val="3"/>
        <cfvo type="num" val="4"/>
      </iconSet>
    </cfRule>
  </conditionalFormatting>
  <conditionalFormatting sqref="I36:I53">
    <cfRule type="iconSet" priority="24">
      <iconSet iconSet="3Signs" showValue="0" reverse="1">
        <cfvo type="percent" val="0"/>
        <cfvo type="num" val="2"/>
        <cfvo type="num" val="3"/>
      </iconSet>
    </cfRule>
  </conditionalFormatting>
  <conditionalFormatting sqref="G5:H19 C23:E23 G20:I23 C5:C22 C24:I34 B5:B34">
    <cfRule type="expression" dxfId="127" priority="21">
      <formula>MOD(ROW(A9),2)=1</formula>
    </cfRule>
    <cfRule type="expression" dxfId="126" priority="22">
      <formula>MOD(ROW(A9),2)=0</formula>
    </cfRule>
  </conditionalFormatting>
  <conditionalFormatting sqref="D19:F19 D20:E22 F20:F23">
    <cfRule type="expression" dxfId="125" priority="19">
      <formula>MOD(ROW(C23),2)=1</formula>
    </cfRule>
    <cfRule type="expression" dxfId="124" priority="20">
      <formula>MOD(ROW(C23),2)=0</formula>
    </cfRule>
  </conditionalFormatting>
  <conditionalFormatting sqref="I19">
    <cfRule type="expression" dxfId="123" priority="17">
      <formula>MOD(ROW(H23),2)=1</formula>
    </cfRule>
    <cfRule type="expression" dxfId="122" priority="18">
      <formula>MOD(ROW(H23),2)=0</formula>
    </cfRule>
  </conditionalFormatting>
  <conditionalFormatting sqref="D5:F18">
    <cfRule type="expression" dxfId="121" priority="15">
      <formula>MOD(ROW(C9),2)=1</formula>
    </cfRule>
    <cfRule type="expression" dxfId="120" priority="16">
      <formula>MOD(ROW(C9),2)=0</formula>
    </cfRule>
  </conditionalFormatting>
  <conditionalFormatting sqref="I5:I18">
    <cfRule type="expression" dxfId="119" priority="13">
      <formula>MOD(ROW(H9),2)=1</formula>
    </cfRule>
    <cfRule type="expression" dxfId="118" priority="14">
      <formula>MOD(ROW(H9),2)=0</formula>
    </cfRule>
  </conditionalFormatting>
  <conditionalFormatting sqref="B5:B34">
    <cfRule type="iconSet" priority="12">
      <iconSet iconSet="3Signs" showValue="0" reverse="1">
        <cfvo type="percent" val="0"/>
        <cfvo type="num" val="2"/>
        <cfvo type="num" val="3"/>
      </iconSet>
    </cfRule>
  </conditionalFormatting>
  <conditionalFormatting sqref="K35">
    <cfRule type="cellIs" dxfId="117" priority="4" operator="equal">
      <formula>3</formula>
    </cfRule>
    <cfRule type="cellIs" dxfId="116" priority="5" operator="equal">
      <formula>2</formula>
    </cfRule>
    <cfRule type="cellIs" dxfId="115" priority="6" operator="equal">
      <formula>1</formula>
    </cfRule>
  </conditionalFormatting>
  <conditionalFormatting sqref="K35">
    <cfRule type="iconSet" priority="8">
      <iconSet iconSet="3Symbols2" showValue="0" reverse="1">
        <cfvo type="percent" val="0"/>
        <cfvo type="num" val="2"/>
        <cfvo type="num" val="3"/>
      </iconSet>
    </cfRule>
    <cfRule type="cellIs" dxfId="114" priority="9" operator="equal">
      <formula>3</formula>
    </cfRule>
    <cfRule type="cellIs" dxfId="113" priority="10" operator="equal">
      <formula>2</formula>
    </cfRule>
    <cfRule type="cellIs" dxfId="112" priority="11" operator="equal">
      <formula>1</formula>
    </cfRule>
  </conditionalFormatting>
  <conditionalFormatting sqref="G35">
    <cfRule type="iconSet" priority="3">
      <iconSet iconSet="5Rating">
        <cfvo type="percent" val="0"/>
        <cfvo type="num" val="1"/>
        <cfvo type="num" val="2"/>
        <cfvo type="num" val="3"/>
        <cfvo type="num" val="4"/>
      </iconSet>
    </cfRule>
  </conditionalFormatting>
  <conditionalFormatting sqref="I35">
    <cfRule type="iconSet" priority="2">
      <iconSet iconSet="3Signs" showValue="0" reverse="1">
        <cfvo type="percent" val="0"/>
        <cfvo type="num" val="2"/>
        <cfvo type="num" val="3"/>
      </iconSet>
    </cfRule>
  </conditionalFormatting>
  <dataValidations count="4">
    <dataValidation type="list" allowBlank="1" showInputMessage="1" showErrorMessage="1" sqref="G36:G53" xr:uid="{5A443823-AD4D-4622-B541-8A342D802E70}">
      <formula1>"1,2,3,4,5"</formula1>
    </dataValidation>
    <dataValidation type="list" allowBlank="1" showInputMessage="1" showErrorMessage="1" sqref="E36:F53" xr:uid="{EC6A0CAA-6FCA-4B56-B9E1-510414F22955}">
      <formula1>"1,2,3,4,5,6,7,8,9,10,11"</formula1>
    </dataValidation>
    <dataValidation type="list" allowBlank="1" showInputMessage="1" showErrorMessage="1" sqref="K32:K53 I36:I53" xr:uid="{6F4830E6-0C47-4F7B-8E6A-AF216EFC71CA}">
      <formula1>"1,2,3"</formula1>
    </dataValidation>
    <dataValidation type="list" allowBlank="1" showInputMessage="1" showErrorMessage="1" sqref="E5:F35" xr:uid="{24D6DE19-6173-42A4-9C9F-BF3BDEB9B4C2}">
      <formula1>"3,2,1,0,-1,-2,-3"</formula1>
    </dataValidation>
  </dataValidations>
  <printOptions horizontalCentered="1"/>
  <pageMargins left="0.23622047244094491" right="0.23622047244094491" top="0.19685039370078741" bottom="0.19685039370078741" header="0.19685039370078741" footer="0.19685039370078741"/>
  <pageSetup paperSize="9" scale="71" orientation="portrait" r:id="rId1"/>
  <headerFooter>
    <oddFooter>&amp;L&amp;8&amp;K00-048(c) S.Imboden&amp;R&amp;8&amp;K00-048Seite &amp;P von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iconSet" priority="26" id="{A715378F-7A45-4B2C-8AA4-E576937E3272}">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K33 K36 K38:K44 K46</xm:sqref>
        </x14:conditionalFormatting>
        <x14:conditionalFormatting xmlns:xm="http://schemas.microsoft.com/office/excel/2006/main">
          <x14:cfRule type="iconSet" priority="30" id="{8642BA5B-C1DF-44DC-B128-1677A312ED3F}">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K32 K34 K37 K45 K47:K53</xm:sqref>
        </x14:conditionalFormatting>
        <x14:conditionalFormatting xmlns:xm="http://schemas.microsoft.com/office/excel/2006/main">
          <x14:cfRule type="iconSet" priority="23" id="{112E59CF-E825-47CE-9455-D95001516C25}">
            <x14:iconSet iconSet="5Boxes">
              <x14:cfvo type="percent">
                <xm:f>0</xm:f>
              </x14:cfvo>
              <x14:cfvo type="num">
                <xm:f>3</xm:f>
              </x14:cfvo>
              <x14:cfvo type="num">
                <xm:f>6</xm:f>
              </x14:cfvo>
              <x14:cfvo type="num">
                <xm:f>9</xm:f>
              </x14:cfvo>
              <x14:cfvo type="num">
                <xm:f>10</xm:f>
              </x14:cfvo>
            </x14:iconSet>
          </x14:cfRule>
          <xm:sqref>E36:F53</xm:sqref>
        </x14:conditionalFormatting>
        <x14:conditionalFormatting xmlns:xm="http://schemas.microsoft.com/office/excel/2006/main">
          <x14:cfRule type="iconSet" priority="7" id="{412607F0-1B06-4350-A601-425B32B0779B}">
            <x14:iconSet iconSet="3Symbols2" showValue="0" custom="1">
              <x14:cfvo type="percent">
                <xm:f>0</xm:f>
              </x14:cfvo>
              <x14:cfvo type="num">
                <xm:f>2</xm:f>
              </x14:cfvo>
              <x14:cfvo type="num">
                <xm:f>3</xm:f>
              </x14:cfvo>
              <x14:cfIcon iconSet="3Symbols2" iconId="2"/>
              <x14:cfIcon iconSet="3Symbols2" iconId="1"/>
              <x14:cfIcon iconSet="3Symbols2" iconId="0"/>
            </x14:iconSet>
          </x14:cfRule>
          <xm:sqref>K35</xm:sqref>
        </x14:conditionalFormatting>
        <x14:conditionalFormatting xmlns:xm="http://schemas.microsoft.com/office/excel/2006/main">
          <x14:cfRule type="iconSet" priority="1" id="{D1DAC3C7-1045-47E2-A852-522D713CB2C2}">
            <x14:iconSet iconSet="5Boxes">
              <x14:cfvo type="percent">
                <xm:f>0</xm:f>
              </x14:cfvo>
              <x14:cfvo type="num">
                <xm:f>3</xm:f>
              </x14:cfvo>
              <x14:cfvo type="num">
                <xm:f>6</xm:f>
              </x14:cfvo>
              <x14:cfvo type="num">
                <xm:f>9</xm:f>
              </x14:cfvo>
              <x14:cfvo type="num">
                <xm:f>10</xm:f>
              </x14:cfvo>
            </x14:iconSet>
          </x14:cfRule>
          <xm:sqref>E35:F35</xm:sqref>
        </x14:conditionalFormatting>
      </x14:conditionalFormattings>
    </ext>
  </extLs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5204B-6E17-4FEE-8ACA-3615225F21E4}">
  <sheetPr codeName="Tabelle48">
    <tabColor theme="3" tint="0.79998168889431442"/>
    <pageSetUpPr fitToPage="1"/>
  </sheetPr>
  <dimension ref="A1:R12"/>
  <sheetViews>
    <sheetView showGridLines="0" zoomScaleNormal="100" workbookViewId="0">
      <pane ySplit="1" topLeftCell="A2" activePane="bottomLeft" state="frozen"/>
      <selection activeCell="C5" sqref="C5:D5"/>
      <selection pane="bottomLeft" activeCell="A2" sqref="A2"/>
    </sheetView>
  </sheetViews>
  <sheetFormatPr baseColWidth="10" defaultColWidth="11.44140625" defaultRowHeight="14.4" x14ac:dyDescent="0.3"/>
  <cols>
    <col min="1" max="1" width="7" style="41" customWidth="1"/>
    <col min="2" max="2" width="20.44140625" style="41" customWidth="1"/>
    <col min="3" max="3" width="143.44140625" style="41" customWidth="1"/>
    <col min="4" max="4" width="23.6640625" style="41" customWidth="1"/>
    <col min="5" max="5" width="14.44140625" style="41" customWidth="1"/>
    <col min="6" max="6" width="11.33203125" style="41" bestFit="1" customWidth="1"/>
    <col min="7" max="7" width="50.5546875" style="41" customWidth="1"/>
    <col min="8" max="8" width="7.5546875" style="41" customWidth="1"/>
    <col min="9" max="9" width="11.44140625" style="41"/>
    <col min="10" max="10" width="4.6640625" style="41" customWidth="1"/>
    <col min="11" max="11" width="2.6640625" style="41" customWidth="1"/>
    <col min="12" max="12" width="11.44140625" style="41"/>
    <col min="13" max="19" width="4" style="41" customWidth="1"/>
    <col min="20" max="16384" width="11.44140625" style="41"/>
  </cols>
  <sheetData>
    <row r="1" spans="1:18" s="40" customFormat="1" ht="42" customHeight="1" x14ac:dyDescent="0.6">
      <c r="A1" s="595"/>
      <c r="B1" s="607" t="str">
        <f ca="1">' '!A645</f>
        <v>S T R A T E G Y   M A P</v>
      </c>
      <c r="C1" s="596"/>
      <c r="D1" s="596"/>
      <c r="E1" s="596"/>
      <c r="F1" s="596"/>
      <c r="G1" s="596"/>
      <c r="H1" s="596"/>
      <c r="I1" s="596"/>
      <c r="J1" s="216"/>
      <c r="K1" s="216"/>
      <c r="L1" s="216"/>
      <c r="M1" s="216"/>
      <c r="N1" s="216"/>
      <c r="O1" s="216"/>
      <c r="P1" s="216"/>
      <c r="Q1" s="216"/>
      <c r="R1" s="216"/>
    </row>
    <row r="2" spans="1:18" s="40" customFormat="1" ht="1.2" customHeight="1" x14ac:dyDescent="0.3">
      <c r="A2" s="102"/>
      <c r="B2" s="102"/>
      <c r="C2" s="215"/>
      <c r="D2" s="215"/>
      <c r="E2" s="215"/>
      <c r="F2" s="215"/>
      <c r="G2" s="215"/>
      <c r="H2" s="215"/>
      <c r="I2" s="215"/>
      <c r="J2" s="216"/>
      <c r="K2" s="216"/>
      <c r="L2" s="216"/>
      <c r="M2" s="216"/>
      <c r="N2" s="216"/>
      <c r="O2" s="216"/>
      <c r="P2" s="216"/>
      <c r="Q2" s="216"/>
      <c r="R2" s="216"/>
    </row>
    <row r="3" spans="1:18" ht="16.5" customHeight="1" x14ac:dyDescent="0.3">
      <c r="B3" s="645"/>
    </row>
    <row r="4" spans="1:18" ht="14.25" customHeight="1" x14ac:dyDescent="0.3">
      <c r="A4" s="470"/>
      <c r="B4" s="1154"/>
    </row>
    <row r="5" spans="1:18" ht="41.25" customHeight="1" thickBot="1" x14ac:dyDescent="0.35">
      <c r="B5" s="1328" t="str">
        <f ca="1">' '!A646</f>
        <v>Perspective</v>
      </c>
      <c r="C5" s="1329"/>
    </row>
    <row r="6" spans="1:18" ht="4.5" customHeight="1" x14ac:dyDescent="0.3">
      <c r="B6" s="1165"/>
    </row>
    <row r="7" spans="1:18" ht="132.75" customHeight="1" thickBot="1" x14ac:dyDescent="0.35">
      <c r="B7" s="1330" t="str">
        <f ca="1">' '!A647</f>
        <v>Clients</v>
      </c>
      <c r="C7" s="1331"/>
    </row>
    <row r="8" spans="1:18" ht="132.75" customHeight="1" thickBot="1" x14ac:dyDescent="0.35">
      <c r="B8" s="1332" t="str">
        <f ca="1">' '!A648</f>
        <v>Finances</v>
      </c>
      <c r="C8" s="1333"/>
    </row>
    <row r="9" spans="1:18" ht="132.75" customHeight="1" thickBot="1" x14ac:dyDescent="0.35">
      <c r="B9" s="1332" t="str">
        <f ca="1">' '!A649</f>
        <v>Processus</v>
      </c>
      <c r="C9" s="1333"/>
    </row>
    <row r="10" spans="1:18" ht="132.75" customHeight="1" x14ac:dyDescent="0.3">
      <c r="B10" s="1334" t="str">
        <f ca="1">' '!A650</f>
        <v>Potentiel</v>
      </c>
      <c r="C10" s="1335" t="str">
        <f>' '!C891</f>
        <v>Pfeil kopieren: ctrl und linke Maustaste</v>
      </c>
    </row>
    <row r="11" spans="1:18" ht="5.25" customHeight="1" x14ac:dyDescent="0.3">
      <c r="B11" s="1165"/>
    </row>
    <row r="12" spans="1:18" x14ac:dyDescent="0.3">
      <c r="B12" s="999" t="s">
        <v>1152</v>
      </c>
      <c r="C12" s="1128"/>
    </row>
  </sheetData>
  <sheetProtection sheet="1" objects="1" scenarios="1" formatCells="0" formatColumns="0" formatRows="0" insertHyperlinks="0" selectLockedCells="1" sort="0" autoFilter="0"/>
  <printOptions horizontalCentered="1"/>
  <pageMargins left="0.23622047244094491" right="0.23622047244094491" top="0.19685039370078741" bottom="0.19685039370078741" header="0.19685039370078741" footer="0.19685039370078741"/>
  <pageSetup paperSize="9" scale="87" orientation="landscape" r:id="rId1"/>
  <headerFooter>
    <oddFooter>&amp;L&amp;8&amp;K00-048(c) S.Imboden&amp;R&amp;8&amp;K00-048Seite &amp;P von &amp;N</oddFooter>
  </headerFooter>
  <drawing r:id="rId2"/>
  <legacyDrawing r:id="rId3"/>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Tabelle9">
    <tabColor rgb="FFC00000"/>
  </sheetPr>
  <dimension ref="B4:G69"/>
  <sheetViews>
    <sheetView showGridLines="0" zoomScaleNormal="100" workbookViewId="0">
      <selection activeCell="A2" sqref="A2"/>
    </sheetView>
  </sheetViews>
  <sheetFormatPr baseColWidth="10" defaultColWidth="11.5546875" defaultRowHeight="14.4" x14ac:dyDescent="0.3"/>
  <cols>
    <col min="1" max="1" width="11.44140625" style="469"/>
    <col min="2" max="2" width="11.5546875" style="469"/>
    <col min="3" max="3" width="0.5546875" style="469" customWidth="1"/>
    <col min="4" max="4" width="33.44140625" style="469" customWidth="1"/>
    <col min="5" max="5" width="0.44140625" style="469" customWidth="1"/>
    <col min="6" max="6" width="11.5546875" style="469"/>
    <col min="7" max="7" width="13.77734375" style="469" hidden="1" customWidth="1"/>
    <col min="8" max="16384" width="11.5546875" style="469"/>
  </cols>
  <sheetData>
    <row r="4" spans="2:7" ht="20.25" customHeight="1" x14ac:dyDescent="0.3">
      <c r="B4" s="1336"/>
      <c r="C4" s="1336"/>
      <c r="D4" s="1337" t="str">
        <f ca="1">' '!A17</f>
        <v>Votre logo:</v>
      </c>
      <c r="E4" s="1336"/>
      <c r="F4" s="1336"/>
    </row>
    <row r="5" spans="2:7" ht="3.75" customHeight="1" x14ac:dyDescent="0.3">
      <c r="B5" s="1336"/>
      <c r="F5" s="1336"/>
    </row>
    <row r="6" spans="2:7" ht="41.25" customHeight="1" x14ac:dyDescent="0.3">
      <c r="B6" s="1336"/>
      <c r="D6" s="46"/>
      <c r="F6" s="1336"/>
    </row>
    <row r="7" spans="2:7" ht="3" customHeight="1" x14ac:dyDescent="0.3">
      <c r="B7" s="1336"/>
      <c r="F7" s="1336"/>
    </row>
    <row r="8" spans="2:7" x14ac:dyDescent="0.3">
      <c r="B8" s="1336"/>
      <c r="C8" s="1336"/>
      <c r="D8" s="1336"/>
      <c r="E8" s="1336"/>
      <c r="F8" s="1336"/>
    </row>
    <row r="9" spans="2:7" ht="9" customHeight="1" x14ac:dyDescent="0.3">
      <c r="B9" s="1336"/>
      <c r="C9" s="1336"/>
      <c r="D9" s="1336"/>
      <c r="E9" s="1336"/>
      <c r="F9" s="1336"/>
    </row>
    <row r="10" spans="2:7" ht="7.8" customHeight="1" x14ac:dyDescent="0.3"/>
    <row r="11" spans="2:7" x14ac:dyDescent="0.3">
      <c r="B11" s="1492" t="str">
        <f ca="1">' '!A6</f>
        <v>Afficher un avertissement si la protection est désactivée ?</v>
      </c>
      <c r="C11" s="1492"/>
      <c r="D11" s="1492"/>
      <c r="F11" s="470" t="b">
        <v>1</v>
      </c>
      <c r="G11" s="469">
        <f>IF(F11,1,0)</f>
        <v>1</v>
      </c>
    </row>
    <row r="12" spans="2:7" ht="27.6" customHeight="1" x14ac:dyDescent="0.3">
      <c r="B12" s="1492"/>
      <c r="C12" s="1492"/>
      <c r="D12" s="1492"/>
    </row>
    <row r="13" spans="2:7" x14ac:dyDescent="0.3">
      <c r="B13" s="1338" t="str">
        <f ca="1">' '!A185</f>
        <v>Configuration système de feux</v>
      </c>
      <c r="C13" s="1339"/>
      <c r="D13" s="1339"/>
      <c r="E13" s="1339"/>
      <c r="F13" s="1339"/>
    </row>
    <row r="14" spans="2:7" ht="3.75" customHeight="1" x14ac:dyDescent="0.3"/>
    <row r="15" spans="2:7" x14ac:dyDescent="0.3">
      <c r="B15" s="1340">
        <v>0</v>
      </c>
      <c r="C15" s="1341"/>
      <c r="D15" s="1342" t="str">
        <f ca="1">' '!A186</f>
        <v xml:space="preserve">jusqu'à </v>
      </c>
      <c r="E15" s="1343"/>
      <c r="F15" s="47">
        <v>0.7</v>
      </c>
    </row>
    <row r="16" spans="2:7" x14ac:dyDescent="0.3">
      <c r="B16" s="1344">
        <f>F15</f>
        <v>0.7</v>
      </c>
      <c r="C16" s="1345"/>
      <c r="D16" s="1346" t="str">
        <f ca="1">' '!A186</f>
        <v xml:space="preserve">jusqu'à </v>
      </c>
      <c r="E16" s="1343"/>
      <c r="F16" s="48">
        <v>0.9</v>
      </c>
    </row>
    <row r="17" spans="2:7" x14ac:dyDescent="0.3">
      <c r="B17" s="1347">
        <f>F16</f>
        <v>0.9</v>
      </c>
      <c r="C17" s="1348"/>
      <c r="D17" s="1349" t="str">
        <f ca="1">' '!A186</f>
        <v xml:space="preserve">jusqu'à </v>
      </c>
      <c r="E17" s="1343"/>
      <c r="F17" s="1350">
        <v>1</v>
      </c>
    </row>
    <row r="19" spans="2:7" x14ac:dyDescent="0.3">
      <c r="B19" s="296" t="str">
        <f ca="1">' '!A188</f>
        <v>La calculations des feux peux dépasser 100%</v>
      </c>
      <c r="C19" s="296"/>
      <c r="D19" s="296"/>
      <c r="E19" s="296"/>
      <c r="F19" s="49" t="s">
        <v>1009</v>
      </c>
      <c r="G19" s="649">
        <f>IF(OR(F19="Oui",F19="Ja",F19="Yes",F19="Si"),0,1)</f>
        <v>0</v>
      </c>
    </row>
    <row r="21" spans="2:7" x14ac:dyDescent="0.3">
      <c r="B21" s="1338" t="str">
        <f ca="1">' '!A201</f>
        <v>Traitement du risque</v>
      </c>
      <c r="C21" s="1339"/>
      <c r="D21" s="1339"/>
      <c r="E21" s="1339"/>
      <c r="F21" s="1339"/>
    </row>
    <row r="22" spans="2:7" x14ac:dyDescent="0.3">
      <c r="B22" s="1489" t="str">
        <f ca="1">' '!A210</f>
        <v>éviter</v>
      </c>
      <c r="C22" s="1489"/>
      <c r="D22" s="1489"/>
      <c r="E22" s="1489"/>
      <c r="F22" s="1489"/>
    </row>
    <row r="23" spans="2:7" x14ac:dyDescent="0.3">
      <c r="B23" s="1440" t="str">
        <f ca="1">' '!A211</f>
        <v>réduire</v>
      </c>
      <c r="C23" s="1440"/>
      <c r="D23" s="1440"/>
      <c r="E23" s="1440"/>
      <c r="F23" s="1440"/>
    </row>
    <row r="24" spans="2:7" x14ac:dyDescent="0.3">
      <c r="B24" s="1489" t="str">
        <f ca="1">' '!A212</f>
        <v>transférer</v>
      </c>
      <c r="C24" s="1489"/>
      <c r="D24" s="1489"/>
      <c r="E24" s="1489"/>
      <c r="F24" s="1489"/>
    </row>
    <row r="25" spans="2:7" x14ac:dyDescent="0.3">
      <c r="B25" s="1440" t="str">
        <f ca="1">' '!A213</f>
        <v>accepter</v>
      </c>
      <c r="C25" s="1440"/>
      <c r="D25" s="1440"/>
      <c r="E25" s="1440"/>
      <c r="F25" s="1440"/>
    </row>
    <row r="26" spans="2:7" x14ac:dyDescent="0.3">
      <c r="B26" s="1489"/>
      <c r="C26" s="1489"/>
      <c r="D26" s="1489"/>
      <c r="E26" s="1489"/>
      <c r="F26" s="1489"/>
    </row>
    <row r="27" spans="2:7" x14ac:dyDescent="0.3">
      <c r="B27" s="1440"/>
      <c r="C27" s="1440"/>
      <c r="D27" s="1440"/>
      <c r="E27" s="1440"/>
      <c r="F27" s="1440"/>
    </row>
    <row r="28" spans="2:7" x14ac:dyDescent="0.3">
      <c r="B28" s="1489"/>
      <c r="C28" s="1489"/>
      <c r="D28" s="1489"/>
      <c r="E28" s="1489"/>
      <c r="F28" s="1489"/>
    </row>
    <row r="29" spans="2:7" x14ac:dyDescent="0.3">
      <c r="B29" s="1440"/>
      <c r="C29" s="1440"/>
      <c r="D29" s="1440"/>
      <c r="E29" s="1440"/>
      <c r="F29" s="1440"/>
    </row>
    <row r="30" spans="2:7" x14ac:dyDescent="0.3">
      <c r="B30" s="1489"/>
      <c r="C30" s="1489"/>
      <c r="D30" s="1489"/>
      <c r="E30" s="1489"/>
      <c r="F30" s="1489"/>
    </row>
    <row r="31" spans="2:7" x14ac:dyDescent="0.3">
      <c r="B31" s="1440"/>
      <c r="C31" s="1440"/>
      <c r="D31" s="1440"/>
      <c r="E31" s="1440"/>
      <c r="F31" s="1440"/>
    </row>
    <row r="33" spans="2:6" x14ac:dyDescent="0.3">
      <c r="B33" s="1338" t="str">
        <f ca="1">' '!A224</f>
        <v>Saisie des familles de risque</v>
      </c>
      <c r="C33" s="1351"/>
      <c r="D33" s="1338"/>
      <c r="E33" s="1338"/>
      <c r="F33" s="1338"/>
    </row>
    <row r="34" spans="2:6" x14ac:dyDescent="0.3">
      <c r="B34" s="1352" t="s">
        <v>967</v>
      </c>
      <c r="C34" s="50"/>
      <c r="D34" s="1491" t="s">
        <v>802</v>
      </c>
      <c r="E34" s="1491"/>
      <c r="F34" s="1491"/>
    </row>
    <row r="35" spans="2:6" x14ac:dyDescent="0.3">
      <c r="B35" s="1352" t="s">
        <v>968</v>
      </c>
      <c r="C35" s="50"/>
      <c r="D35" s="1491" t="s">
        <v>977</v>
      </c>
      <c r="E35" s="1491"/>
      <c r="F35" s="1491"/>
    </row>
    <row r="36" spans="2:6" x14ac:dyDescent="0.3">
      <c r="B36" s="1352" t="s">
        <v>969</v>
      </c>
      <c r="C36" s="50"/>
      <c r="D36" s="1491" t="s">
        <v>1211</v>
      </c>
      <c r="E36" s="1491"/>
      <c r="F36" s="1491"/>
    </row>
    <row r="37" spans="2:6" x14ac:dyDescent="0.3">
      <c r="B37" s="1352" t="s">
        <v>970</v>
      </c>
      <c r="C37" s="50"/>
      <c r="D37" s="1491" t="s">
        <v>978</v>
      </c>
      <c r="E37" s="1491"/>
      <c r="F37" s="1491"/>
    </row>
    <row r="38" spans="2:6" x14ac:dyDescent="0.3">
      <c r="B38" s="1352" t="s">
        <v>971</v>
      </c>
      <c r="C38" s="50"/>
      <c r="D38" s="1491" t="s">
        <v>979</v>
      </c>
      <c r="E38" s="1491"/>
      <c r="F38" s="1491"/>
    </row>
    <row r="39" spans="2:6" x14ac:dyDescent="0.3">
      <c r="B39" s="1352" t="s">
        <v>972</v>
      </c>
      <c r="C39" s="50"/>
      <c r="D39" s="1491"/>
      <c r="E39" s="1491"/>
      <c r="F39" s="1491"/>
    </row>
    <row r="40" spans="2:6" x14ac:dyDescent="0.3">
      <c r="B40" s="1352" t="s">
        <v>973</v>
      </c>
      <c r="C40" s="50"/>
      <c r="D40" s="1491"/>
      <c r="E40" s="1491"/>
      <c r="F40" s="1491"/>
    </row>
    <row r="41" spans="2:6" x14ac:dyDescent="0.3">
      <c r="B41" s="1352" t="s">
        <v>974</v>
      </c>
      <c r="C41" s="50"/>
      <c r="D41" s="1491"/>
      <c r="E41" s="1491"/>
      <c r="F41" s="1491"/>
    </row>
    <row r="42" spans="2:6" x14ac:dyDescent="0.3">
      <c r="B42" s="1352" t="s">
        <v>975</v>
      </c>
      <c r="C42" s="50"/>
      <c r="D42" s="1491"/>
      <c r="E42" s="1491"/>
      <c r="F42" s="1491"/>
    </row>
    <row r="43" spans="2:6" x14ac:dyDescent="0.3">
      <c r="B43" s="1352" t="s">
        <v>976</v>
      </c>
      <c r="C43" s="50"/>
      <c r="D43" s="1491"/>
      <c r="E43" s="1491"/>
      <c r="F43" s="1491"/>
    </row>
    <row r="44" spans="2:6" x14ac:dyDescent="0.3">
      <c r="B44" s="605"/>
    </row>
    <row r="45" spans="2:6" x14ac:dyDescent="0.3">
      <c r="B45" s="1338" t="str">
        <f ca="1">' '!A226</f>
        <v>État</v>
      </c>
      <c r="C45" s="1339"/>
      <c r="D45" s="1339"/>
      <c r="E45" s="1339"/>
      <c r="F45" s="1339"/>
    </row>
    <row r="46" spans="2:6" ht="1.35" customHeight="1" x14ac:dyDescent="0.3">
      <c r="B46" s="1339"/>
      <c r="C46" s="1339"/>
      <c r="D46" s="1339"/>
      <c r="E46" s="1339"/>
      <c r="F46" s="1339"/>
    </row>
    <row r="47" spans="2:6" x14ac:dyDescent="0.3">
      <c r="B47" s="1490" t="str">
        <f ca="1">' '!A61</f>
        <v>en cours</v>
      </c>
      <c r="C47" s="1489"/>
      <c r="D47" s="1489"/>
      <c r="E47" s="1489"/>
      <c r="F47" s="1489"/>
    </row>
    <row r="48" spans="2:6" x14ac:dyDescent="0.3">
      <c r="B48" s="1440" t="str">
        <f ca="1">' '!A62</f>
        <v>terminé</v>
      </c>
      <c r="C48" s="1440"/>
      <c r="D48" s="1440"/>
      <c r="E48" s="1440"/>
      <c r="F48" s="1440"/>
    </row>
    <row r="49" spans="2:6" x14ac:dyDescent="0.3">
      <c r="B49" s="1490" t="str">
        <f ca="1">' '!A63</f>
        <v>reporté</v>
      </c>
      <c r="C49" s="1489"/>
      <c r="D49" s="1489"/>
      <c r="E49" s="1489"/>
      <c r="F49" s="1489"/>
    </row>
    <row r="50" spans="2:6" x14ac:dyDescent="0.3">
      <c r="B50" s="1440"/>
      <c r="C50" s="1440"/>
      <c r="D50" s="1440"/>
      <c r="E50" s="1440"/>
      <c r="F50" s="1440"/>
    </row>
    <row r="51" spans="2:6" x14ac:dyDescent="0.3">
      <c r="B51" s="1489"/>
      <c r="C51" s="1489"/>
      <c r="D51" s="1489"/>
      <c r="E51" s="1489"/>
      <c r="F51" s="1489"/>
    </row>
    <row r="53" spans="2:6" x14ac:dyDescent="0.3">
      <c r="B53" s="1338" t="str">
        <f ca="1">' '!A83</f>
        <v>Indicateurs (KPI)</v>
      </c>
      <c r="C53" s="1339"/>
      <c r="D53" s="1339"/>
      <c r="E53" s="1339"/>
      <c r="F53" s="1339"/>
    </row>
    <row r="54" spans="2:6" ht="2.25" customHeight="1" x14ac:dyDescent="0.3">
      <c r="B54" s="1338"/>
      <c r="C54" s="1339"/>
      <c r="D54" s="1339"/>
      <c r="E54" s="1339"/>
      <c r="F54" s="1339"/>
    </row>
    <row r="55" spans="2:6" x14ac:dyDescent="0.3">
      <c r="B55" s="1489" t="str">
        <f ca="1">' '!A57</f>
        <v>stratégique</v>
      </c>
      <c r="C55" s="1489"/>
      <c r="D55" s="1489"/>
      <c r="E55" s="1489"/>
      <c r="F55" s="1489"/>
    </row>
    <row r="56" spans="2:6" x14ac:dyDescent="0.3">
      <c r="B56" s="1440" t="str">
        <f ca="1">' '!A58</f>
        <v>opérationnel</v>
      </c>
      <c r="C56" s="1440"/>
      <c r="D56" s="1440"/>
      <c r="E56" s="1440"/>
      <c r="F56" s="1440"/>
    </row>
    <row r="57" spans="2:6" x14ac:dyDescent="0.3">
      <c r="B57" s="1489" t="str">
        <f ca="1">' '!A77</f>
        <v>Clients</v>
      </c>
      <c r="C57" s="1489"/>
      <c r="D57" s="1489"/>
      <c r="E57" s="1489"/>
      <c r="F57" s="1489"/>
    </row>
    <row r="58" spans="2:6" x14ac:dyDescent="0.3">
      <c r="B58" s="1440" t="str">
        <f ca="1">' '!A78</f>
        <v>Finances</v>
      </c>
      <c r="C58" s="1440"/>
      <c r="D58" s="1440"/>
      <c r="E58" s="1440"/>
      <c r="F58" s="1440"/>
    </row>
    <row r="59" spans="2:6" x14ac:dyDescent="0.3">
      <c r="B59" s="1489" t="str">
        <f ca="1">' '!A79</f>
        <v>Potentiel</v>
      </c>
      <c r="C59" s="1489"/>
      <c r="D59" s="1489"/>
      <c r="E59" s="1489"/>
      <c r="F59" s="1489"/>
    </row>
    <row r="60" spans="2:6" x14ac:dyDescent="0.3">
      <c r="B60" s="1440" t="str">
        <f ca="1">' '!A80</f>
        <v>Processus</v>
      </c>
      <c r="C60" s="1440"/>
      <c r="D60" s="1440"/>
      <c r="E60" s="1440"/>
      <c r="F60" s="1440"/>
    </row>
    <row r="61" spans="2:6" x14ac:dyDescent="0.3">
      <c r="B61" s="1489" t="str">
        <f ca="1">' '!A81</f>
        <v>Divers</v>
      </c>
      <c r="C61" s="1489"/>
      <c r="D61" s="1489"/>
      <c r="E61" s="1489"/>
      <c r="F61" s="1489"/>
    </row>
    <row r="62" spans="2:6" x14ac:dyDescent="0.3">
      <c r="B62" s="1440"/>
      <c r="C62" s="1440"/>
      <c r="D62" s="1440"/>
      <c r="E62" s="1440"/>
      <c r="F62" s="1440"/>
    </row>
    <row r="63" spans="2:6" x14ac:dyDescent="0.3">
      <c r="B63" s="1489"/>
      <c r="C63" s="1489"/>
      <c r="D63" s="1489"/>
      <c r="E63" s="1489"/>
      <c r="F63" s="1489"/>
    </row>
    <row r="64" spans="2:6" x14ac:dyDescent="0.3">
      <c r="B64" s="1440"/>
      <c r="C64" s="1440"/>
      <c r="D64" s="1440"/>
      <c r="E64" s="1440"/>
      <c r="F64" s="1440"/>
    </row>
    <row r="65" spans="2:6" x14ac:dyDescent="0.3">
      <c r="B65" s="1489"/>
      <c r="C65" s="1489"/>
      <c r="D65" s="1489"/>
      <c r="E65" s="1489"/>
      <c r="F65" s="1489"/>
    </row>
    <row r="66" spans="2:6" x14ac:dyDescent="0.3">
      <c r="B66" s="1440"/>
      <c r="C66" s="1440"/>
      <c r="D66" s="1440"/>
      <c r="E66" s="1440"/>
      <c r="F66" s="1440"/>
    </row>
    <row r="67" spans="2:6" x14ac:dyDescent="0.3">
      <c r="B67" s="1489"/>
      <c r="C67" s="1489"/>
      <c r="D67" s="1489"/>
      <c r="E67" s="1489"/>
      <c r="F67" s="1489"/>
    </row>
    <row r="68" spans="2:6" x14ac:dyDescent="0.3">
      <c r="B68" s="1440"/>
      <c r="C68" s="1440"/>
      <c r="D68" s="1440"/>
      <c r="E68" s="1440"/>
      <c r="F68" s="1440"/>
    </row>
    <row r="69" spans="2:6" x14ac:dyDescent="0.3">
      <c r="B69" s="605" t="s">
        <v>1152</v>
      </c>
    </row>
  </sheetData>
  <sheetProtection sheet="1" scenarios="1" formatCells="0" formatColumns="0" formatRows="0" insertHyperlinks="0" selectLockedCells="1" sort="0" autoFilter="0" selectUnlockedCells="1"/>
  <mergeCells count="40">
    <mergeCell ref="B11:D12"/>
    <mergeCell ref="D39:F39"/>
    <mergeCell ref="D40:F40"/>
    <mergeCell ref="D41:F41"/>
    <mergeCell ref="D42:F42"/>
    <mergeCell ref="B22:F22"/>
    <mergeCell ref="B23:F23"/>
    <mergeCell ref="B24:F24"/>
    <mergeCell ref="B25:F25"/>
    <mergeCell ref="B26:F26"/>
    <mergeCell ref="B27:F27"/>
    <mergeCell ref="B28:F28"/>
    <mergeCell ref="B29:F29"/>
    <mergeCell ref="B30:F30"/>
    <mergeCell ref="B31:F31"/>
    <mergeCell ref="D43:F43"/>
    <mergeCell ref="D34:F34"/>
    <mergeCell ref="D35:F35"/>
    <mergeCell ref="D36:F36"/>
    <mergeCell ref="D37:F37"/>
    <mergeCell ref="D38:F38"/>
    <mergeCell ref="B51:F51"/>
    <mergeCell ref="B47:F47"/>
    <mergeCell ref="B48:F48"/>
    <mergeCell ref="B49:F49"/>
    <mergeCell ref="B50:F50"/>
    <mergeCell ref="B55:F55"/>
    <mergeCell ref="B56:F56"/>
    <mergeCell ref="B57:F57"/>
    <mergeCell ref="B58:F58"/>
    <mergeCell ref="B59:F59"/>
    <mergeCell ref="B60:F60"/>
    <mergeCell ref="B61:F61"/>
    <mergeCell ref="B62:F62"/>
    <mergeCell ref="B67:F67"/>
    <mergeCell ref="B68:F68"/>
    <mergeCell ref="B63:F63"/>
    <mergeCell ref="B64:F64"/>
    <mergeCell ref="B65:F65"/>
    <mergeCell ref="B66:F66"/>
  </mergeCells>
  <conditionalFormatting sqref="C34:D34 C35 C39:D41 B36:B41 B42:D43">
    <cfRule type="expression" dxfId="111" priority="76">
      <formula>MOD(ROW(XFC29),2)=0</formula>
    </cfRule>
    <cfRule type="expression" dxfId="110" priority="77">
      <formula>MOD(ROW(XFC30),2)=0</formula>
    </cfRule>
  </conditionalFormatting>
  <conditionalFormatting sqref="D34">
    <cfRule type="iconSet" priority="78">
      <iconSet iconSet="5Rating">
        <cfvo type="percent" val="0"/>
        <cfvo type="num" val="1"/>
        <cfvo type="num" val="2"/>
        <cfvo type="num" val="3"/>
        <cfvo type="num" val="4"/>
      </iconSet>
    </cfRule>
  </conditionalFormatting>
  <conditionalFormatting sqref="B34:B35">
    <cfRule type="expression" dxfId="109" priority="73">
      <formula>MOD(ROW(XFC29),2)=0</formula>
    </cfRule>
    <cfRule type="expression" dxfId="108" priority="74">
      <formula>MOD(ROW(XFC30),2)=0</formula>
    </cfRule>
  </conditionalFormatting>
  <conditionalFormatting sqref="B34:B35">
    <cfRule type="iconSet" priority="75">
      <iconSet iconSet="5Rating">
        <cfvo type="percent" val="0"/>
        <cfvo type="num" val="1"/>
        <cfvo type="num" val="2"/>
        <cfvo type="num" val="3"/>
        <cfvo type="num" val="4"/>
      </iconSet>
    </cfRule>
  </conditionalFormatting>
  <conditionalFormatting sqref="C34">
    <cfRule type="iconSet" priority="69">
      <iconSet iconSet="5Rating">
        <cfvo type="percent" val="0"/>
        <cfvo type="num" val="1"/>
        <cfvo type="num" val="2"/>
        <cfvo type="num" val="3"/>
        <cfvo type="num" val="4"/>
      </iconSet>
    </cfRule>
  </conditionalFormatting>
  <conditionalFormatting sqref="C35">
    <cfRule type="iconSet" priority="66">
      <iconSet iconSet="5Rating">
        <cfvo type="percent" val="0"/>
        <cfvo type="num" val="1"/>
        <cfvo type="num" val="2"/>
        <cfvo type="num" val="3"/>
        <cfvo type="num" val="4"/>
      </iconSet>
    </cfRule>
  </conditionalFormatting>
  <conditionalFormatting sqref="C36:D36 C37:C38">
    <cfRule type="expression" dxfId="107" priority="52">
      <formula>MOD(ROW(XFD31),2)=0</formula>
    </cfRule>
    <cfRule type="expression" dxfId="106" priority="53">
      <formula>MOD(ROW(XFD32),2)=0</formula>
    </cfRule>
  </conditionalFormatting>
  <conditionalFormatting sqref="D36 D39:D41">
    <cfRule type="iconSet" priority="54">
      <iconSet iconSet="5Rating">
        <cfvo type="percent" val="0"/>
        <cfvo type="num" val="1"/>
        <cfvo type="num" val="2"/>
        <cfvo type="num" val="3"/>
        <cfvo type="num" val="4"/>
      </iconSet>
    </cfRule>
  </conditionalFormatting>
  <conditionalFormatting sqref="B36:B41">
    <cfRule type="iconSet" priority="51">
      <iconSet iconSet="5Rating">
        <cfvo type="percent" val="0"/>
        <cfvo type="num" val="1"/>
        <cfvo type="num" val="2"/>
        <cfvo type="num" val="3"/>
        <cfvo type="num" val="4"/>
      </iconSet>
    </cfRule>
  </conditionalFormatting>
  <conditionalFormatting sqref="C36 C38 C40">
    <cfRule type="iconSet" priority="48">
      <iconSet iconSet="5Rating">
        <cfvo type="percent" val="0"/>
        <cfvo type="num" val="1"/>
        <cfvo type="num" val="2"/>
        <cfvo type="num" val="3"/>
        <cfvo type="num" val="4"/>
      </iconSet>
    </cfRule>
  </conditionalFormatting>
  <conditionalFormatting sqref="C37 C39 C41">
    <cfRule type="iconSet" priority="47">
      <iconSet iconSet="5Rating">
        <cfvo type="percent" val="0"/>
        <cfvo type="num" val="1"/>
        <cfvo type="num" val="2"/>
        <cfvo type="num" val="3"/>
        <cfvo type="num" val="4"/>
      </iconSet>
    </cfRule>
  </conditionalFormatting>
  <conditionalFormatting sqref="D35">
    <cfRule type="expression" dxfId="105" priority="44">
      <formula>MOD(ROW(A30),2)=0</formula>
    </cfRule>
    <cfRule type="expression" dxfId="104" priority="45">
      <formula>MOD(ROW(A31),2)=0</formula>
    </cfRule>
  </conditionalFormatting>
  <conditionalFormatting sqref="D35">
    <cfRule type="iconSet" priority="46">
      <iconSet iconSet="5Rating">
        <cfvo type="percent" val="0"/>
        <cfvo type="num" val="1"/>
        <cfvo type="num" val="2"/>
        <cfvo type="num" val="3"/>
        <cfvo type="num" val="4"/>
      </iconSet>
    </cfRule>
  </conditionalFormatting>
  <conditionalFormatting sqref="D37">
    <cfRule type="expression" dxfId="103" priority="41">
      <formula>MOD(ROW(A32),2)=0</formula>
    </cfRule>
    <cfRule type="expression" dxfId="102" priority="42">
      <formula>MOD(ROW(A33),2)=0</formula>
    </cfRule>
  </conditionalFormatting>
  <conditionalFormatting sqref="D37">
    <cfRule type="iconSet" priority="43">
      <iconSet iconSet="5Rating">
        <cfvo type="percent" val="0"/>
        <cfvo type="num" val="1"/>
        <cfvo type="num" val="2"/>
        <cfvo type="num" val="3"/>
        <cfvo type="num" val="4"/>
      </iconSet>
    </cfRule>
  </conditionalFormatting>
  <conditionalFormatting sqref="D38">
    <cfRule type="expression" dxfId="101" priority="38">
      <formula>MOD(ROW(A33),2)=0</formula>
    </cfRule>
    <cfRule type="expression" dxfId="100" priority="39">
      <formula>MOD(ROW(A34),2)=0</formula>
    </cfRule>
  </conditionalFormatting>
  <conditionalFormatting sqref="D38">
    <cfRule type="iconSet" priority="40">
      <iconSet iconSet="5Rating">
        <cfvo type="percent" val="0"/>
        <cfvo type="num" val="1"/>
        <cfvo type="num" val="2"/>
        <cfvo type="num" val="3"/>
        <cfvo type="num" val="4"/>
      </iconSet>
    </cfRule>
  </conditionalFormatting>
  <conditionalFormatting sqref="D42:D43">
    <cfRule type="iconSet" priority="17243">
      <iconSet iconSet="5Rating">
        <cfvo type="percent" val="0"/>
        <cfvo type="num" val="1"/>
        <cfvo type="num" val="2"/>
        <cfvo type="num" val="3"/>
        <cfvo type="num" val="4"/>
      </iconSet>
    </cfRule>
  </conditionalFormatting>
  <conditionalFormatting sqref="B42:B43">
    <cfRule type="iconSet" priority="17244">
      <iconSet iconSet="5Rating">
        <cfvo type="percent" val="0"/>
        <cfvo type="num" val="1"/>
        <cfvo type="num" val="2"/>
        <cfvo type="num" val="3"/>
        <cfvo type="num" val="4"/>
      </iconSet>
    </cfRule>
  </conditionalFormatting>
  <conditionalFormatting sqref="C42">
    <cfRule type="iconSet" priority="17245">
      <iconSet iconSet="5Rating">
        <cfvo type="percent" val="0"/>
        <cfvo type="num" val="1"/>
        <cfvo type="num" val="2"/>
        <cfvo type="num" val="3"/>
        <cfvo type="num" val="4"/>
      </iconSet>
    </cfRule>
  </conditionalFormatting>
  <conditionalFormatting sqref="C43">
    <cfRule type="iconSet" priority="17246">
      <iconSet iconSet="5Rating">
        <cfvo type="percent" val="0"/>
        <cfvo type="num" val="1"/>
        <cfvo type="num" val="2"/>
        <cfvo type="num" val="3"/>
        <cfvo type="num" val="4"/>
      </iconSet>
    </cfRule>
  </conditionalFormatting>
  <dataValidations count="2">
    <dataValidation type="list" errorStyle="warning" allowBlank="1" showInputMessage="1" showErrorMessage="1" sqref="F15:F16" xr:uid="{00000000-0002-0000-2600-000000000000}">
      <formula1>"0%,10%,20%,30%,40%,50%,60%,70%,80%,90%,100%"</formula1>
    </dataValidation>
    <dataValidation errorStyle="warning" allowBlank="1" showInputMessage="1" showErrorMessage="1" sqref="F17" xr:uid="{00000000-0002-0000-2600-000001000000}"/>
  </dataValidations>
  <pageMargins left="0.7" right="0.7" top="0.78740157499999996" bottom="0.78740157499999996"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132545" r:id="rId4" name="Check Box 1">
              <controlPr defaultSize="0" autoFill="0" autoLine="0" autoPict="0">
                <anchor moveWithCells="1">
                  <from>
                    <xdr:col>5</xdr:col>
                    <xdr:colOff>541020</xdr:colOff>
                    <xdr:row>10</xdr:row>
                    <xdr:rowOff>0</xdr:rowOff>
                  </from>
                  <to>
                    <xdr:col>5</xdr:col>
                    <xdr:colOff>784860</xdr:colOff>
                    <xdr:row>11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Title="Choose yes or no" xr:uid="{00000000-0002-0000-2600-000002000000}">
          <x14:formula1>
            <xm:f>' '!$A$189:$A$190</xm:f>
          </x14:formula1>
          <xm:sqref>F19</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44</vt:i4>
      </vt:variant>
      <vt:variant>
        <vt:lpstr>Benannte Bereiche</vt:lpstr>
      </vt:variant>
      <vt:variant>
        <vt:i4>110</vt:i4>
      </vt:variant>
    </vt:vector>
  </HeadingPairs>
  <TitlesOfParts>
    <vt:vector size="154" baseType="lpstr">
      <vt:lpstr>Menu</vt:lpstr>
      <vt:lpstr>Massnahmen</vt:lpstr>
      <vt:lpstr>Risikoanalyse</vt:lpstr>
      <vt:lpstr>RisikoDetail</vt:lpstr>
      <vt:lpstr>Apercu_risques</vt:lpstr>
      <vt:lpstr>Familien_Graphik</vt:lpstr>
      <vt:lpstr>Jahresziele</vt:lpstr>
      <vt:lpstr>Innovation</vt:lpstr>
      <vt:lpstr>Quality</vt:lpstr>
      <vt:lpstr>Vision</vt:lpstr>
      <vt:lpstr>Charte</vt:lpstr>
      <vt:lpstr>Communication</vt:lpstr>
      <vt:lpstr>NachhaltigeEntwicklung</vt:lpstr>
      <vt:lpstr>KPI</vt:lpstr>
      <vt:lpstr>KPI_Monat</vt:lpstr>
      <vt:lpstr>Grafiken</vt:lpstr>
      <vt:lpstr>iIndikatoren</vt:lpstr>
      <vt:lpstr>Menu Toolbox</vt:lpstr>
      <vt:lpstr>Stakeholder</vt:lpstr>
      <vt:lpstr>PESTLE</vt:lpstr>
      <vt:lpstr>Trends</vt:lpstr>
      <vt:lpstr>Branchenstruktur</vt:lpstr>
      <vt:lpstr>Kernkompetenzen</vt:lpstr>
      <vt:lpstr>Wertkette</vt:lpstr>
      <vt:lpstr>Produkte</vt:lpstr>
      <vt:lpstr>Swot-Analyse</vt:lpstr>
      <vt:lpstr>Kunden</vt:lpstr>
      <vt:lpstr>Markt</vt:lpstr>
      <vt:lpstr>Empathy</vt:lpstr>
      <vt:lpstr>Kundenbeziehung</vt:lpstr>
      <vt:lpstr>Distribution</vt:lpstr>
      <vt:lpstr>Marktsegmentierung</vt:lpstr>
      <vt:lpstr>Potenzial</vt:lpstr>
      <vt:lpstr>Zukunftsszenarien</vt:lpstr>
      <vt:lpstr>Canvas</vt:lpstr>
      <vt:lpstr>CanvasLeer</vt:lpstr>
      <vt:lpstr>SGE</vt:lpstr>
      <vt:lpstr>Portfolio</vt:lpstr>
      <vt:lpstr>Normstrategien</vt:lpstr>
      <vt:lpstr>Einnahmen</vt:lpstr>
      <vt:lpstr>Kosten</vt:lpstr>
      <vt:lpstr>Benchmark</vt:lpstr>
      <vt:lpstr>StrategyMap</vt:lpstr>
      <vt:lpstr>Logo</vt:lpstr>
      <vt:lpstr>Massnahmen!Année_civile</vt:lpstr>
      <vt:lpstr>Apercu_risques!Druckbereich</vt:lpstr>
      <vt:lpstr>Benchmark!Druckbereich</vt:lpstr>
      <vt:lpstr>Branchenstruktur!Druckbereich</vt:lpstr>
      <vt:lpstr>Canvas!Druckbereich</vt:lpstr>
      <vt:lpstr>CanvasLeer!Druckbereich</vt:lpstr>
      <vt:lpstr>Charte!Druckbereich</vt:lpstr>
      <vt:lpstr>Communication!Druckbereich</vt:lpstr>
      <vt:lpstr>Distribution!Druckbereich</vt:lpstr>
      <vt:lpstr>Einnahmen!Druckbereich</vt:lpstr>
      <vt:lpstr>Empathy!Druckbereich</vt:lpstr>
      <vt:lpstr>Familien_Graphik!Druckbereich</vt:lpstr>
      <vt:lpstr>Grafiken!Druckbereich</vt:lpstr>
      <vt:lpstr>Innovation!Druckbereich</vt:lpstr>
      <vt:lpstr>Jahresziele!Druckbereich</vt:lpstr>
      <vt:lpstr>Kernkompetenzen!Druckbereich</vt:lpstr>
      <vt:lpstr>Kosten!Druckbereich</vt:lpstr>
      <vt:lpstr>KPI!Druckbereich</vt:lpstr>
      <vt:lpstr>KPI_Monat!Druckbereich</vt:lpstr>
      <vt:lpstr>Kunden!Druckbereich</vt:lpstr>
      <vt:lpstr>Kundenbeziehung!Druckbereich</vt:lpstr>
      <vt:lpstr>Markt!Druckbereich</vt:lpstr>
      <vt:lpstr>Marktsegmentierung!Druckbereich</vt:lpstr>
      <vt:lpstr>Menu!Druckbereich</vt:lpstr>
      <vt:lpstr>'Menu Toolbox'!Druckbereich</vt:lpstr>
      <vt:lpstr>NachhaltigeEntwicklung!Druckbereich</vt:lpstr>
      <vt:lpstr>Normstrategien!Druckbereich</vt:lpstr>
      <vt:lpstr>PESTLE!Druckbereich</vt:lpstr>
      <vt:lpstr>Portfolio!Druckbereich</vt:lpstr>
      <vt:lpstr>Potenzial!Druckbereich</vt:lpstr>
      <vt:lpstr>Produkte!Druckbereich</vt:lpstr>
      <vt:lpstr>Quality!Druckbereich</vt:lpstr>
      <vt:lpstr>Risikoanalyse!Druckbereich</vt:lpstr>
      <vt:lpstr>RisikoDetail!Druckbereich</vt:lpstr>
      <vt:lpstr>SGE!Druckbereich</vt:lpstr>
      <vt:lpstr>Stakeholder!Druckbereich</vt:lpstr>
      <vt:lpstr>StrategyMap!Druckbereich</vt:lpstr>
      <vt:lpstr>'Swot-Analyse'!Druckbereich</vt:lpstr>
      <vt:lpstr>Trends!Druckbereich</vt:lpstr>
      <vt:lpstr>Vision!Druckbereich</vt:lpstr>
      <vt:lpstr>Wertkette!Druckbereich</vt:lpstr>
      <vt:lpstr>Zukunftsszenarien!Druckbereich</vt:lpstr>
      <vt:lpstr>Apercu_risques!Drucktitel</vt:lpstr>
      <vt:lpstr>Benchmark!Drucktitel</vt:lpstr>
      <vt:lpstr>Branchenstruktur!Drucktitel</vt:lpstr>
      <vt:lpstr>Canvas!Drucktitel</vt:lpstr>
      <vt:lpstr>CanvasLeer!Drucktitel</vt:lpstr>
      <vt:lpstr>Charte!Drucktitel</vt:lpstr>
      <vt:lpstr>Communication!Drucktitel</vt:lpstr>
      <vt:lpstr>Distribution!Drucktitel</vt:lpstr>
      <vt:lpstr>Einnahmen!Drucktitel</vt:lpstr>
      <vt:lpstr>Empathy!Drucktitel</vt:lpstr>
      <vt:lpstr>Familien_Graphik!Drucktitel</vt:lpstr>
      <vt:lpstr>iIndikatoren!Drucktitel</vt:lpstr>
      <vt:lpstr>Innovation!Drucktitel</vt:lpstr>
      <vt:lpstr>Jahresziele!Drucktitel</vt:lpstr>
      <vt:lpstr>Kernkompetenzen!Drucktitel</vt:lpstr>
      <vt:lpstr>Kosten!Drucktitel</vt:lpstr>
      <vt:lpstr>Kunden!Drucktitel</vt:lpstr>
      <vt:lpstr>Kundenbeziehung!Drucktitel</vt:lpstr>
      <vt:lpstr>Marktsegmentierung!Drucktitel</vt:lpstr>
      <vt:lpstr>Massnahmen!Drucktitel</vt:lpstr>
      <vt:lpstr>NachhaltigeEntwicklung!Drucktitel</vt:lpstr>
      <vt:lpstr>PESTLE!Drucktitel</vt:lpstr>
      <vt:lpstr>Potenzial!Drucktitel</vt:lpstr>
      <vt:lpstr>Produkte!Drucktitel</vt:lpstr>
      <vt:lpstr>Quality!Drucktitel</vt:lpstr>
      <vt:lpstr>Risikoanalyse!Drucktitel</vt:lpstr>
      <vt:lpstr>RisikoDetail!Drucktitel</vt:lpstr>
      <vt:lpstr>SGE!Drucktitel</vt:lpstr>
      <vt:lpstr>Stakeholder!Drucktitel</vt:lpstr>
      <vt:lpstr>StrategyMap!Drucktitel</vt:lpstr>
      <vt:lpstr>'Swot-Analyse'!Drucktitel</vt:lpstr>
      <vt:lpstr>Trends!Drucktitel</vt:lpstr>
      <vt:lpstr>Vision!Drucktitel</vt:lpstr>
      <vt:lpstr>Wertkette!Drucktitel</vt:lpstr>
      <vt:lpstr>Zukunftsszenarien!Drucktitel</vt:lpstr>
      <vt:lpstr>Ersatzprodukte</vt:lpstr>
      <vt:lpstr>graph_2_stakeholder</vt:lpstr>
      <vt:lpstr>Graph_Kompetenzen</vt:lpstr>
      <vt:lpstr>Markt!Graph_Kunden</vt:lpstr>
      <vt:lpstr>SGE!Graph_Kunden</vt:lpstr>
      <vt:lpstr>Graph_Kunden</vt:lpstr>
      <vt:lpstr>Trends!graph_pestel</vt:lpstr>
      <vt:lpstr>graph_pestel</vt:lpstr>
      <vt:lpstr>Graph_Produkte</vt:lpstr>
      <vt:lpstr>Graph_Risk</vt:lpstr>
      <vt:lpstr>graph_stakeholder</vt:lpstr>
      <vt:lpstr>Kunden</vt:lpstr>
      <vt:lpstr>Lieferanten</vt:lpstr>
      <vt:lpstr>McKinsey</vt:lpstr>
      <vt:lpstr>Mitbewerber</vt:lpstr>
      <vt:lpstr>Rivalitaet</vt:lpstr>
      <vt:lpstr>Sprachen</vt:lpstr>
      <vt:lpstr>Trends!top</vt:lpstr>
      <vt:lpstr>top</vt:lpstr>
      <vt:lpstr>Distribution!top_distribution</vt:lpstr>
      <vt:lpstr>SGE!top_kunden</vt:lpstr>
      <vt:lpstr>top_kunden</vt:lpstr>
      <vt:lpstr>top_kundenbeziehung</vt:lpstr>
      <vt:lpstr>Distribution!top_markt</vt:lpstr>
      <vt:lpstr>Empathy!top_markt</vt:lpstr>
      <vt:lpstr>Kundenbeziehung!top_markt</vt:lpstr>
      <vt:lpstr>top_markt</vt:lpstr>
      <vt:lpstr>top_markt2</vt:lpstr>
      <vt:lpstr>top_Porter</vt:lpstr>
      <vt:lpstr>top_portfolio</vt:lpstr>
      <vt:lpstr>top_strategy_map</vt:lpstr>
      <vt:lpstr>Normstrategien!top_swot</vt:lpstr>
      <vt:lpstr>top_swot</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iSerge</dc:creator>
  <cp:lastModifiedBy>Imboden Serge</cp:lastModifiedBy>
  <cp:lastPrinted>2024-12-01T07:32:41Z</cp:lastPrinted>
  <dcterms:created xsi:type="dcterms:W3CDTF">2010-11-08T10:14:07Z</dcterms:created>
  <dcterms:modified xsi:type="dcterms:W3CDTF">2026-01-27T06:09:53Z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SV_QUERY_LIST_4F35BF76-6C0D-4D9B-82B2-816C12CF3733">
    <vt:lpwstr>empty_477D106A-C0D6-4607-AEBD-E2C9D60EA279</vt:lpwstr>
  </property>
  <property fmtid="{D5CDD505-2E9C-101B-9397-08002B2CF9AE}" pid="4" name="SV_HIDDEN_GRID_QUERY_LIST_4F35BF76-6C0D-4D9B-82B2-816C12CF3733">
    <vt:lpwstr>empty_477D106A-C0D6-4607-AEBD-E2C9D60EA279</vt:lpwstr>
  </property>
</Properties>
</file>